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netorg82711-my.sharepoint.com/personal/scottk_kindredhydro_com/Documents/Projects/NTA Grant/Report Drafts/Spreadsheet Templates/"/>
    </mc:Choice>
  </mc:AlternateContent>
  <xr:revisionPtr revIDLastSave="4" documentId="8_{0F5235B3-08CC-4D8F-8296-0C1E2D20FFB6}" xr6:coauthVersionLast="47" xr6:coauthVersionMax="47" xr10:uidLastSave="{25BBB8E9-7060-4D0D-8F8F-3DA6B51A8F17}"/>
  <bookViews>
    <workbookView xWindow="-120" yWindow="-120" windowWidth="38640" windowHeight="21240" tabRatio="676" activeTab="3" xr2:uid="{62B3E3F9-1F08-4387-B6B3-6C74441D5155}"/>
  </bookViews>
  <sheets>
    <sheet name="Introduction" sheetId="157" r:id="rId1"/>
    <sheet name="Pit Test" sheetId="152" r:id="rId2"/>
    <sheet name="Well Test" sheetId="125" r:id="rId3"/>
    <sheet name="Correction Factors" sheetId="156" r:id="rId4"/>
    <sheet name="Horizontal Capacity" sheetId="154" r:id="rId5"/>
    <sheet name="Drywell Capacity" sheetId="153" r:id="rId6"/>
    <sheet name="Mounding" sheetId="155" r:id="rId7"/>
    <sheet name="Fitting Parameters" sheetId="121" r:id="rId8"/>
    <sheet name="Drop Down Lists" sheetId="122" r:id="rId9"/>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520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3</definedName>
    <definedName name="_AtRisk_SimSetting_StdRecalcWithoutRiskStaticPercentile" hidden="1">0.5</definedName>
    <definedName name="FOREST_1">#REF!</definedName>
    <definedName name="FOREST_2">#REF!</definedName>
    <definedName name="FOREST_3">#REF!</definedName>
    <definedName name="LUND_1">#REF!</definedName>
    <definedName name="LUND_2">#REF!</definedName>
    <definedName name="LUND_3">#REF!</definedName>
    <definedName name="LUND_4">#REF!</definedName>
    <definedName name="OLY_1">#REF!</definedName>
    <definedName name="OLY_3">#REF!</definedName>
    <definedName name="Pal_Workbook_GUID" hidden="1">"985LRAXKW4171B5ZVZNEG48D"</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ACY_1">#REF!</definedName>
    <definedName name="TRACY_2">#REF!</definedName>
    <definedName name="U_TW_6">#REF!</definedName>
    <definedName name="U_TW_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56" l="1"/>
  <c r="F104" i="152" l="1"/>
  <c r="F105" i="152"/>
  <c r="F106" i="152" s="1"/>
  <c r="F107" i="152" s="1"/>
  <c r="F108" i="152" s="1"/>
  <c r="F109" i="152" s="1"/>
  <c r="F110" i="152" s="1"/>
  <c r="F111" i="152" s="1"/>
  <c r="F112" i="152" s="1"/>
  <c r="F113" i="152" s="1"/>
  <c r="F114" i="152" s="1"/>
  <c r="F115" i="152" s="1"/>
  <c r="F116" i="152" s="1"/>
  <c r="F117" i="152" s="1"/>
  <c r="F118" i="152" s="1"/>
  <c r="F119" i="152" s="1"/>
  <c r="F120" i="152" s="1"/>
  <c r="F121" i="152" s="1"/>
  <c r="F122" i="152" s="1"/>
  <c r="F123" i="152" s="1"/>
  <c r="F124" i="152" s="1"/>
  <c r="F125" i="152" s="1"/>
  <c r="F126" i="152" s="1"/>
  <c r="F127" i="152" s="1"/>
  <c r="F128" i="152" s="1"/>
  <c r="F129" i="152" s="1"/>
  <c r="F130" i="152" s="1"/>
  <c r="F131" i="152" s="1"/>
  <c r="B9" i="156"/>
  <c r="B10" i="156" s="1"/>
  <c r="B12" i="156" s="1"/>
  <c r="B6" i="156"/>
  <c r="B30" i="156"/>
  <c r="B28" i="156"/>
  <c r="B26" i="156"/>
  <c r="B21" i="156"/>
  <c r="B20" i="156"/>
  <c r="B19" i="156"/>
  <c r="B25" i="156"/>
  <c r="C108" i="152"/>
  <c r="C109" i="152"/>
  <c r="C110" i="152"/>
  <c r="C111" i="152"/>
  <c r="C112" i="152"/>
  <c r="C113" i="152"/>
  <c r="C114" i="152"/>
  <c r="C115" i="152"/>
  <c r="C116" i="152"/>
  <c r="C117" i="152"/>
  <c r="C118" i="152"/>
  <c r="C119" i="152"/>
  <c r="C120" i="152"/>
  <c r="C121" i="152"/>
  <c r="C122" i="152"/>
  <c r="C123" i="152"/>
  <c r="C124" i="152"/>
  <c r="C125" i="152"/>
  <c r="C126" i="152"/>
  <c r="C127" i="152"/>
  <c r="C128" i="152"/>
  <c r="C129" i="152"/>
  <c r="C130" i="152"/>
  <c r="C131" i="152"/>
  <c r="C132" i="152"/>
  <c r="C133" i="152"/>
  <c r="C134" i="152"/>
  <c r="C135" i="152"/>
  <c r="C136" i="152"/>
  <c r="C137" i="152"/>
  <c r="C138" i="152"/>
  <c r="C139" i="152"/>
  <c r="C140" i="152"/>
  <c r="C141" i="152"/>
  <c r="C142" i="152"/>
  <c r="C143" i="152"/>
  <c r="C144" i="152"/>
  <c r="C145" i="152"/>
  <c r="C146" i="152"/>
  <c r="C147" i="152"/>
  <c r="C148" i="152"/>
  <c r="C149" i="152"/>
  <c r="C150" i="152"/>
  <c r="C151" i="152"/>
  <c r="C152" i="152"/>
  <c r="C153" i="152"/>
  <c r="C154" i="152"/>
  <c r="C155" i="152"/>
  <c r="C156" i="152"/>
  <c r="C157" i="152"/>
  <c r="C158" i="152"/>
  <c r="C159" i="152"/>
  <c r="C160" i="152"/>
  <c r="C161" i="152"/>
  <c r="C162" i="152"/>
  <c r="C163" i="152"/>
  <c r="C164" i="152"/>
  <c r="C165" i="152"/>
  <c r="C166" i="152"/>
  <c r="C167" i="152"/>
  <c r="C168" i="152"/>
  <c r="C169" i="152"/>
  <c r="C170" i="152"/>
  <c r="C171" i="152"/>
  <c r="C172" i="152"/>
  <c r="C173" i="152"/>
  <c r="C174" i="152"/>
  <c r="C175" i="152"/>
  <c r="C176" i="152"/>
  <c r="C177" i="152"/>
  <c r="C178" i="152"/>
  <c r="C179" i="152"/>
  <c r="C180" i="152"/>
  <c r="C181" i="152"/>
  <c r="C182" i="152"/>
  <c r="C183" i="152"/>
  <c r="C184" i="152"/>
  <c r="C185" i="152"/>
  <c r="C186" i="152"/>
  <c r="C187" i="152"/>
  <c r="C188" i="152"/>
  <c r="C189" i="152"/>
  <c r="C190" i="152"/>
  <c r="C191" i="152"/>
  <c r="C192" i="152"/>
  <c r="C193" i="152"/>
  <c r="C194" i="152"/>
  <c r="C195" i="152"/>
  <c r="C196" i="152"/>
  <c r="C197" i="152"/>
  <c r="C198" i="152"/>
  <c r="C199" i="152"/>
  <c r="C200" i="152"/>
  <c r="C201" i="152"/>
  <c r="C202" i="152"/>
  <c r="C203" i="152"/>
  <c r="C204" i="152"/>
  <c r="C205" i="152"/>
  <c r="C206" i="152"/>
  <c r="C207" i="152"/>
  <c r="C208" i="152"/>
  <c r="C209" i="152"/>
  <c r="C210" i="152"/>
  <c r="C211" i="152"/>
  <c r="C212" i="152"/>
  <c r="C213" i="152"/>
  <c r="C214" i="152"/>
  <c r="C215" i="152"/>
  <c r="C216" i="152"/>
  <c r="C217" i="152"/>
  <c r="C218" i="152"/>
  <c r="C219" i="152"/>
  <c r="C220" i="152"/>
  <c r="C221" i="152"/>
  <c r="C222" i="152"/>
  <c r="C223" i="152"/>
  <c r="C224" i="152"/>
  <c r="C225" i="152"/>
  <c r="C226" i="152"/>
  <c r="C227" i="152"/>
  <c r="C228" i="152"/>
  <c r="C229" i="152"/>
  <c r="C230" i="152"/>
  <c r="C231" i="152"/>
  <c r="C232" i="152"/>
  <c r="C233" i="152"/>
  <c r="C234" i="152"/>
  <c r="C235" i="152"/>
  <c r="C236" i="152"/>
  <c r="C237" i="152"/>
  <c r="C238" i="152"/>
  <c r="C239" i="152"/>
  <c r="C240" i="152"/>
  <c r="C241" i="152"/>
  <c r="C242" i="152"/>
  <c r="C243" i="152"/>
  <c r="C244" i="152"/>
  <c r="C245" i="152"/>
  <c r="C246" i="152"/>
  <c r="C247" i="152"/>
  <c r="C248" i="152"/>
  <c r="C249" i="152"/>
  <c r="C250" i="152"/>
  <c r="C251" i="152"/>
  <c r="C252" i="152"/>
  <c r="C253" i="152"/>
  <c r="C254" i="152"/>
  <c r="C255" i="152"/>
  <c r="C256" i="152"/>
  <c r="C257" i="152"/>
  <c r="C258" i="152"/>
  <c r="C259" i="152"/>
  <c r="C260" i="152"/>
  <c r="C261" i="152"/>
  <c r="C262" i="152"/>
  <c r="C263" i="152"/>
  <c r="C264" i="152"/>
  <c r="C265" i="152"/>
  <c r="C266" i="152"/>
  <c r="C267" i="152"/>
  <c r="C268" i="152"/>
  <c r="C269" i="152"/>
  <c r="C270" i="152"/>
  <c r="C271" i="152"/>
  <c r="C272" i="152"/>
  <c r="C273" i="152"/>
  <c r="C274" i="152"/>
  <c r="C275" i="152"/>
  <c r="C276" i="152"/>
  <c r="C277" i="152"/>
  <c r="C278" i="152"/>
  <c r="C279" i="152"/>
  <c r="C280" i="152"/>
  <c r="C281" i="152"/>
  <c r="C282" i="152"/>
  <c r="C283" i="152"/>
  <c r="C284" i="152"/>
  <c r="C285" i="152"/>
  <c r="C286" i="152"/>
  <c r="C287" i="152"/>
  <c r="C288" i="152"/>
  <c r="C289" i="152"/>
  <c r="C290" i="152"/>
  <c r="C291" i="152"/>
  <c r="C292" i="152"/>
  <c r="C293" i="152"/>
  <c r="C294" i="152"/>
  <c r="C295" i="152"/>
  <c r="C296" i="152"/>
  <c r="C297" i="152"/>
  <c r="C298" i="152"/>
  <c r="C299" i="152"/>
  <c r="C300" i="152"/>
  <c r="C301" i="152"/>
  <c r="C302" i="152"/>
  <c r="C303" i="152"/>
  <c r="C304" i="152"/>
  <c r="C305" i="152"/>
  <c r="C306" i="152"/>
  <c r="C307" i="152"/>
  <c r="C308" i="152"/>
  <c r="C309" i="152"/>
  <c r="C310" i="152"/>
  <c r="C311" i="152"/>
  <c r="C312" i="152"/>
  <c r="C313" i="152"/>
  <c r="C314" i="152"/>
  <c r="C315" i="152"/>
  <c r="C316" i="152"/>
  <c r="C317" i="152"/>
  <c r="C318" i="152"/>
  <c r="C319" i="152"/>
  <c r="C320" i="152"/>
  <c r="C321" i="152"/>
  <c r="C322" i="152"/>
  <c r="C323" i="152"/>
  <c r="C324" i="152"/>
  <c r="C325" i="152"/>
  <c r="C326" i="152"/>
  <c r="C327" i="152"/>
  <c r="C328" i="152"/>
  <c r="C329" i="152"/>
  <c r="C330" i="152"/>
  <c r="C331" i="152"/>
  <c r="C332" i="152"/>
  <c r="C333" i="152"/>
  <c r="C334" i="152"/>
  <c r="C335" i="152"/>
  <c r="C336" i="152"/>
  <c r="C337" i="152"/>
  <c r="C338" i="152"/>
  <c r="C339" i="152"/>
  <c r="C340" i="152"/>
  <c r="C341" i="152"/>
  <c r="C342" i="152"/>
  <c r="C343" i="152"/>
  <c r="C344" i="152"/>
  <c r="C345" i="152"/>
  <c r="C346" i="152"/>
  <c r="C347" i="152"/>
  <c r="C348" i="152"/>
  <c r="C349" i="152"/>
  <c r="C350" i="152"/>
  <c r="C351" i="152"/>
  <c r="C352" i="152"/>
  <c r="C353" i="152"/>
  <c r="C354" i="152"/>
  <c r="C355" i="152"/>
  <c r="C356" i="152"/>
  <c r="C357" i="152"/>
  <c r="C358" i="152"/>
  <c r="C359" i="152"/>
  <c r="C360" i="152"/>
  <c r="C361" i="152"/>
  <c r="C362" i="152"/>
  <c r="C363" i="152"/>
  <c r="C364" i="152"/>
  <c r="C365" i="152"/>
  <c r="C366" i="152"/>
  <c r="C367" i="152"/>
  <c r="C368" i="152"/>
  <c r="C369" i="152"/>
  <c r="C370" i="152"/>
  <c r="C371" i="152"/>
  <c r="C372" i="152"/>
  <c r="C373" i="152"/>
  <c r="C104" i="152"/>
  <c r="C105" i="152"/>
  <c r="C106" i="152"/>
  <c r="C107" i="152"/>
  <c r="C103" i="152"/>
  <c r="C102" i="152"/>
  <c r="C101" i="152"/>
  <c r="C100" i="152"/>
  <c r="C99" i="152"/>
  <c r="C98" i="152"/>
  <c r="C97" i="152"/>
  <c r="C96" i="152"/>
  <c r="C95" i="152"/>
  <c r="C94" i="152"/>
  <c r="C93" i="152"/>
  <c r="C92" i="152"/>
  <c r="C91" i="152"/>
  <c r="C90" i="152"/>
  <c r="C89" i="152"/>
  <c r="C88" i="152"/>
  <c r="C87" i="152"/>
  <c r="C86" i="152"/>
  <c r="C85" i="152"/>
  <c r="C84" i="152"/>
  <c r="C83" i="152"/>
  <c r="C82" i="152"/>
  <c r="C81" i="152"/>
  <c r="C80" i="152"/>
  <c r="C79" i="152"/>
  <c r="C78" i="152"/>
  <c r="C77" i="152"/>
  <c r="C76" i="152"/>
  <c r="C75" i="152"/>
  <c r="C74" i="152"/>
  <c r="C73" i="152"/>
  <c r="C72" i="152"/>
  <c r="C71" i="152"/>
  <c r="C70" i="152"/>
  <c r="C69" i="152"/>
  <c r="C68" i="152"/>
  <c r="C67" i="152"/>
  <c r="C66" i="152"/>
  <c r="C65" i="152"/>
  <c r="C64" i="152"/>
  <c r="C63" i="152"/>
  <c r="C62" i="152"/>
  <c r="C61" i="152"/>
  <c r="C60" i="152"/>
  <c r="C59" i="152"/>
  <c r="C58" i="152"/>
  <c r="C57" i="152"/>
  <c r="C56" i="152"/>
  <c r="C55" i="152"/>
  <c r="C54" i="152"/>
  <c r="C53" i="152"/>
  <c r="C52" i="152"/>
  <c r="C51" i="152"/>
  <c r="C50" i="152"/>
  <c r="C49" i="152"/>
  <c r="C48" i="152"/>
  <c r="C47" i="152"/>
  <c r="C46" i="152"/>
  <c r="C45" i="152"/>
  <c r="C44" i="152"/>
  <c r="C43" i="152"/>
  <c r="C42" i="152"/>
  <c r="C41" i="152"/>
  <c r="C40" i="152"/>
  <c r="C39" i="152"/>
  <c r="C38" i="152"/>
  <c r="C37" i="152"/>
  <c r="C36" i="152"/>
  <c r="C35" i="152"/>
  <c r="C34" i="152"/>
  <c r="C33" i="152"/>
  <c r="C32" i="152"/>
  <c r="C31" i="152"/>
  <c r="C30" i="152"/>
  <c r="C29" i="152"/>
  <c r="C28" i="152"/>
  <c r="C27" i="152"/>
  <c r="C26" i="152"/>
  <c r="C25" i="152"/>
  <c r="C24" i="152"/>
  <c r="C23" i="152"/>
  <c r="C22" i="152"/>
  <c r="C21" i="152"/>
  <c r="C20" i="152"/>
  <c r="C19" i="152"/>
  <c r="C18" i="152"/>
  <c r="C17" i="152"/>
  <c r="C16" i="152"/>
  <c r="C15" i="152"/>
  <c r="C14" i="152"/>
  <c r="C13" i="152"/>
  <c r="C12" i="152"/>
  <c r="C11" i="152"/>
  <c r="C10" i="152"/>
  <c r="C9" i="152"/>
  <c r="C8" i="152"/>
  <c r="C7" i="152"/>
  <c r="C6" i="152"/>
  <c r="C5" i="152"/>
  <c r="C106" i="125"/>
  <c r="C107" i="125"/>
  <c r="C108" i="125"/>
  <c r="C109" i="125"/>
  <c r="C110" i="125"/>
  <c r="C111" i="125"/>
  <c r="C112" i="125"/>
  <c r="C113" i="125"/>
  <c r="C114" i="125"/>
  <c r="C115" i="125"/>
  <c r="C116" i="125"/>
  <c r="C117" i="125"/>
  <c r="C118" i="125"/>
  <c r="C119" i="125"/>
  <c r="C120" i="125"/>
  <c r="C121" i="125"/>
  <c r="C122" i="125"/>
  <c r="C123" i="125"/>
  <c r="C124" i="125"/>
  <c r="C125" i="125"/>
  <c r="C126" i="125"/>
  <c r="C127" i="125"/>
  <c r="C128" i="125"/>
  <c r="C129" i="125"/>
  <c r="C130" i="125"/>
  <c r="C131" i="125"/>
  <c r="C132" i="125"/>
  <c r="C133" i="125"/>
  <c r="C134" i="125"/>
  <c r="C135" i="125"/>
  <c r="C136" i="125"/>
  <c r="C137" i="125"/>
  <c r="C138" i="125"/>
  <c r="C139" i="125"/>
  <c r="C140" i="125"/>
  <c r="C141" i="125"/>
  <c r="C142" i="125"/>
  <c r="C143" i="125"/>
  <c r="C144" i="125"/>
  <c r="C145" i="125"/>
  <c r="C146" i="125"/>
  <c r="C147" i="125"/>
  <c r="C148" i="125"/>
  <c r="C149" i="125"/>
  <c r="C150" i="125"/>
  <c r="C151" i="125"/>
  <c r="C152" i="125"/>
  <c r="C153" i="125"/>
  <c r="C154" i="125"/>
  <c r="C155" i="125"/>
  <c r="C156" i="125"/>
  <c r="C157" i="125"/>
  <c r="C158" i="125"/>
  <c r="C159" i="125"/>
  <c r="C160" i="125"/>
  <c r="C161" i="125"/>
  <c r="C162" i="125"/>
  <c r="C163" i="125"/>
  <c r="C164" i="125"/>
  <c r="C165" i="125"/>
  <c r="C166" i="125"/>
  <c r="C167" i="125"/>
  <c r="C168" i="125"/>
  <c r="C169" i="125"/>
  <c r="C170" i="125"/>
  <c r="C171" i="125"/>
  <c r="C172" i="125"/>
  <c r="C173" i="125"/>
  <c r="C174" i="125"/>
  <c r="C175" i="125"/>
  <c r="C176" i="125"/>
  <c r="C177" i="125"/>
  <c r="C178" i="125"/>
  <c r="C179" i="125"/>
  <c r="C180" i="125"/>
  <c r="C181" i="125"/>
  <c r="C182" i="125"/>
  <c r="C183" i="125"/>
  <c r="C184" i="125"/>
  <c r="C185" i="125"/>
  <c r="C186" i="125"/>
  <c r="C187" i="125"/>
  <c r="C188" i="125"/>
  <c r="C189" i="125"/>
  <c r="C190" i="125"/>
  <c r="C191" i="125"/>
  <c r="C192" i="125"/>
  <c r="C193" i="125"/>
  <c r="C194" i="125"/>
  <c r="C195" i="125"/>
  <c r="C196" i="125"/>
  <c r="C197" i="125"/>
  <c r="C198" i="125"/>
  <c r="C199" i="125"/>
  <c r="C200" i="125"/>
  <c r="C201" i="125"/>
  <c r="C202" i="125"/>
  <c r="C203" i="125"/>
  <c r="C204" i="125"/>
  <c r="C205" i="125"/>
  <c r="C206" i="125"/>
  <c r="C207" i="125"/>
  <c r="C208" i="125"/>
  <c r="C209" i="125"/>
  <c r="C210" i="125"/>
  <c r="C211" i="125"/>
  <c r="C212" i="125"/>
  <c r="C213" i="125"/>
  <c r="C214" i="125"/>
  <c r="C215" i="125"/>
  <c r="C216" i="125"/>
  <c r="C217" i="125"/>
  <c r="C218" i="125"/>
  <c r="C219" i="125"/>
  <c r="C220" i="125"/>
  <c r="C221" i="125"/>
  <c r="C222" i="125"/>
  <c r="C223" i="125"/>
  <c r="C224" i="125"/>
  <c r="C225" i="125"/>
  <c r="C226" i="125"/>
  <c r="C227" i="125"/>
  <c r="C228" i="125"/>
  <c r="C229" i="125"/>
  <c r="C230" i="125"/>
  <c r="C231" i="125"/>
  <c r="C232" i="125"/>
  <c r="C233" i="125"/>
  <c r="C234" i="125"/>
  <c r="C235" i="125"/>
  <c r="C236" i="125"/>
  <c r="C237" i="125"/>
  <c r="C238" i="125"/>
  <c r="C239" i="125"/>
  <c r="C240" i="125"/>
  <c r="C241" i="125"/>
  <c r="C242" i="125"/>
  <c r="C243" i="125"/>
  <c r="C244" i="125"/>
  <c r="C245" i="125"/>
  <c r="C246" i="125"/>
  <c r="C247" i="125"/>
  <c r="C248" i="125"/>
  <c r="C249" i="125"/>
  <c r="C250" i="125"/>
  <c r="C251" i="125"/>
  <c r="C252" i="125"/>
  <c r="C253" i="125"/>
  <c r="C254" i="125"/>
  <c r="C255" i="125"/>
  <c r="C256" i="125"/>
  <c r="C257" i="125"/>
  <c r="C258" i="125"/>
  <c r="C259" i="125"/>
  <c r="C260" i="125"/>
  <c r="C261" i="125"/>
  <c r="C262" i="125"/>
  <c r="C263" i="125"/>
  <c r="C264" i="125"/>
  <c r="C265" i="125"/>
  <c r="C266" i="125"/>
  <c r="C267" i="125"/>
  <c r="C268" i="125"/>
  <c r="C269" i="125"/>
  <c r="C270" i="125"/>
  <c r="C271" i="125"/>
  <c r="C272" i="125"/>
  <c r="C273" i="125"/>
  <c r="C274" i="125"/>
  <c r="C275" i="125"/>
  <c r="C276" i="125"/>
  <c r="C277" i="125"/>
  <c r="C278" i="125"/>
  <c r="C279" i="125"/>
  <c r="C280" i="125"/>
  <c r="C281" i="125"/>
  <c r="C282" i="125"/>
  <c r="C283" i="125"/>
  <c r="C284" i="125"/>
  <c r="C285" i="125"/>
  <c r="C286" i="125"/>
  <c r="C287" i="125"/>
  <c r="C288" i="125"/>
  <c r="C289" i="125"/>
  <c r="C290" i="125"/>
  <c r="C291" i="125"/>
  <c r="C292" i="125"/>
  <c r="C293" i="125"/>
  <c r="C294" i="125"/>
  <c r="C295" i="125"/>
  <c r="C296" i="125"/>
  <c r="C297" i="125"/>
  <c r="C298" i="125"/>
  <c r="C299" i="125"/>
  <c r="C300" i="125"/>
  <c r="C301" i="125"/>
  <c r="C302" i="125"/>
  <c r="C303" i="125"/>
  <c r="C304" i="125"/>
  <c r="C305" i="125"/>
  <c r="C306" i="125"/>
  <c r="C307" i="125"/>
  <c r="C308" i="125"/>
  <c r="C309" i="125"/>
  <c r="C310" i="125"/>
  <c r="C311" i="125"/>
  <c r="C312" i="125"/>
  <c r="C313" i="125"/>
  <c r="C314" i="125"/>
  <c r="C315" i="125"/>
  <c r="C316" i="125"/>
  <c r="C317" i="125"/>
  <c r="C318" i="125"/>
  <c r="C319" i="125"/>
  <c r="C320" i="125"/>
  <c r="C321" i="125"/>
  <c r="C322" i="125"/>
  <c r="C323" i="125"/>
  <c r="C324" i="125"/>
  <c r="C325" i="125"/>
  <c r="C326" i="125"/>
  <c r="C327" i="125"/>
  <c r="C328" i="125"/>
  <c r="C329" i="125"/>
  <c r="C330" i="125"/>
  <c r="C331" i="125"/>
  <c r="C332" i="125"/>
  <c r="C333" i="125"/>
  <c r="C334" i="125"/>
  <c r="C335" i="125"/>
  <c r="C336" i="125"/>
  <c r="C337" i="125"/>
  <c r="C338" i="125"/>
  <c r="C339" i="125"/>
  <c r="C340" i="125"/>
  <c r="C341" i="125"/>
  <c r="C342" i="125"/>
  <c r="C343" i="125"/>
  <c r="C344" i="125"/>
  <c r="C345" i="125"/>
  <c r="C346" i="125"/>
  <c r="C347" i="125"/>
  <c r="C348" i="125"/>
  <c r="C349" i="125"/>
  <c r="C350" i="125"/>
  <c r="C351" i="125"/>
  <c r="C352" i="125"/>
  <c r="C353" i="125"/>
  <c r="C354" i="125"/>
  <c r="C355" i="125"/>
  <c r="C356" i="125"/>
  <c r="C357" i="125"/>
  <c r="C358" i="125"/>
  <c r="C359" i="125"/>
  <c r="C360" i="125"/>
  <c r="C361" i="125"/>
  <c r="C362" i="125"/>
  <c r="C363" i="125"/>
  <c r="C364" i="125"/>
  <c r="C365" i="125"/>
  <c r="C366" i="125"/>
  <c r="C367" i="125"/>
  <c r="C368" i="125"/>
  <c r="C369" i="125"/>
  <c r="C370" i="125"/>
  <c r="C371" i="125"/>
  <c r="C372" i="125"/>
  <c r="C373" i="125"/>
  <c r="C374" i="125"/>
  <c r="C375" i="125"/>
  <c r="C376" i="125"/>
  <c r="C377" i="125"/>
  <c r="C378" i="125"/>
  <c r="C379" i="125"/>
  <c r="C380" i="125"/>
  <c r="C381" i="125"/>
  <c r="C382" i="125"/>
  <c r="C383" i="125"/>
  <c r="C384" i="125"/>
  <c r="C385" i="125"/>
  <c r="C386" i="125"/>
  <c r="C387" i="125"/>
  <c r="C388" i="125"/>
  <c r="C389" i="125"/>
  <c r="C390" i="125"/>
  <c r="C391" i="125"/>
  <c r="C392" i="125"/>
  <c r="C393" i="125"/>
  <c r="C394" i="125"/>
  <c r="C395" i="125"/>
  <c r="C396" i="125"/>
  <c r="C397" i="125"/>
  <c r="C398" i="125"/>
  <c r="C399" i="125"/>
  <c r="C400" i="125"/>
  <c r="C401" i="125"/>
  <c r="C402" i="125"/>
  <c r="C403" i="125"/>
  <c r="C404" i="125"/>
  <c r="C405" i="125"/>
  <c r="C406" i="125"/>
  <c r="C407" i="125"/>
  <c r="C408" i="125"/>
  <c r="C409" i="125"/>
  <c r="C410" i="125"/>
  <c r="C411" i="125"/>
  <c r="C412" i="125"/>
  <c r="C413" i="125"/>
  <c r="C414" i="125"/>
  <c r="C415" i="125"/>
  <c r="C416" i="125"/>
  <c r="C417" i="125"/>
  <c r="C418" i="125"/>
  <c r="C419" i="125"/>
  <c r="C420" i="125"/>
  <c r="C421" i="125"/>
  <c r="C422" i="125"/>
  <c r="C423" i="125"/>
  <c r="C424" i="125"/>
  <c r="C425" i="125"/>
  <c r="C426" i="125"/>
  <c r="C427" i="125"/>
  <c r="C428" i="125"/>
  <c r="C429" i="125"/>
  <c r="C430" i="125"/>
  <c r="C431" i="125"/>
  <c r="C432" i="125"/>
  <c r="C433" i="125"/>
  <c r="C434" i="125"/>
  <c r="C435" i="125"/>
  <c r="C436" i="125"/>
  <c r="C437" i="125"/>
  <c r="C438" i="125"/>
  <c r="C439" i="125"/>
  <c r="C440" i="125"/>
  <c r="C441" i="125"/>
  <c r="C442" i="125"/>
  <c r="C443" i="125"/>
  <c r="C444" i="125"/>
  <c r="C445" i="125"/>
  <c r="C446" i="125"/>
  <c r="C447" i="125"/>
  <c r="C448" i="125"/>
  <c r="C449" i="125"/>
  <c r="C450" i="125"/>
  <c r="C451" i="125"/>
  <c r="C452" i="125"/>
  <c r="C453" i="125"/>
  <c r="C454" i="125"/>
  <c r="C455" i="125"/>
  <c r="C456" i="125"/>
  <c r="C457" i="125"/>
  <c r="C458" i="125"/>
  <c r="C459" i="125"/>
  <c r="C460" i="125"/>
  <c r="C461" i="125"/>
  <c r="C462" i="125"/>
  <c r="C463" i="125"/>
  <c r="C464" i="125"/>
  <c r="C465" i="125"/>
  <c r="C466" i="125"/>
  <c r="C467" i="125"/>
  <c r="C468" i="125"/>
  <c r="C469" i="125"/>
  <c r="C470" i="125"/>
  <c r="C471" i="125"/>
  <c r="C472" i="125"/>
  <c r="C473" i="125"/>
  <c r="C474" i="125"/>
  <c r="C475" i="125"/>
  <c r="C476" i="125"/>
  <c r="C477" i="125"/>
  <c r="C478" i="125"/>
  <c r="C479" i="125"/>
  <c r="C480" i="125"/>
  <c r="C481" i="125"/>
  <c r="C482" i="125"/>
  <c r="C483" i="125"/>
  <c r="C484" i="125"/>
  <c r="C485" i="125"/>
  <c r="C486" i="125"/>
  <c r="C487" i="125"/>
  <c r="C488" i="125"/>
  <c r="C489" i="125"/>
  <c r="C490" i="125"/>
  <c r="C491" i="125"/>
  <c r="C492" i="125"/>
  <c r="C493" i="125"/>
  <c r="C494" i="125"/>
  <c r="C495" i="125"/>
  <c r="C496" i="125"/>
  <c r="C497" i="125"/>
  <c r="C498" i="125"/>
  <c r="C499" i="125"/>
  <c r="C500" i="125"/>
  <c r="C501" i="125"/>
  <c r="C502" i="125"/>
  <c r="C503" i="125"/>
  <c r="C504" i="125"/>
  <c r="C505" i="125"/>
  <c r="C506" i="125"/>
  <c r="C507" i="125"/>
  <c r="C508" i="125"/>
  <c r="C509" i="125"/>
  <c r="C510" i="125"/>
  <c r="C511" i="125"/>
  <c r="C512" i="125"/>
  <c r="C513" i="125"/>
  <c r="C514" i="125"/>
  <c r="C515" i="125"/>
  <c r="C516" i="125"/>
  <c r="C517" i="125"/>
  <c r="C518" i="125"/>
  <c r="C519" i="125"/>
  <c r="C520" i="125"/>
  <c r="C521" i="125"/>
  <c r="C522" i="125"/>
  <c r="C523" i="125"/>
  <c r="C524" i="125"/>
  <c r="C525" i="125"/>
  <c r="C526" i="125"/>
  <c r="C527" i="125"/>
  <c r="C528" i="125"/>
  <c r="C529" i="125"/>
  <c r="C530" i="125"/>
  <c r="C531" i="125"/>
  <c r="C532" i="125"/>
  <c r="C533" i="125"/>
  <c r="C534" i="125"/>
  <c r="C535" i="125"/>
  <c r="C536" i="125"/>
  <c r="C537" i="125"/>
  <c r="C538" i="125"/>
  <c r="C539" i="125"/>
  <c r="C540" i="125"/>
  <c r="C541" i="125"/>
  <c r="C542" i="125"/>
  <c r="C543" i="125"/>
  <c r="C544" i="125"/>
  <c r="C545" i="125"/>
  <c r="C546" i="125"/>
  <c r="C547" i="125"/>
  <c r="C548" i="125"/>
  <c r="C549" i="125"/>
  <c r="C550" i="125"/>
  <c r="C551" i="125"/>
  <c r="C552" i="125"/>
  <c r="C553" i="125"/>
  <c r="C554" i="125"/>
  <c r="C555" i="125"/>
  <c r="C556" i="125"/>
  <c r="C557" i="125"/>
  <c r="C558" i="125"/>
  <c r="C559" i="125"/>
  <c r="C560" i="125"/>
  <c r="C561" i="125"/>
  <c r="C562" i="125"/>
  <c r="C563" i="125"/>
  <c r="C564" i="125"/>
  <c r="C565" i="125"/>
  <c r="C566" i="125"/>
  <c r="C567" i="125"/>
  <c r="C568" i="125"/>
  <c r="C569" i="125"/>
  <c r="C570" i="125"/>
  <c r="C571" i="125"/>
  <c r="C572" i="125"/>
  <c r="C573" i="125"/>
  <c r="C574" i="125"/>
  <c r="C575" i="125"/>
  <c r="C576" i="125"/>
  <c r="C577" i="125"/>
  <c r="C578" i="125"/>
  <c r="C579" i="125"/>
  <c r="C580" i="125"/>
  <c r="C581" i="125"/>
  <c r="C582" i="125"/>
  <c r="C583" i="125"/>
  <c r="C584" i="125"/>
  <c r="C585" i="125"/>
  <c r="C586" i="125"/>
  <c r="C587" i="125"/>
  <c r="C588" i="125"/>
  <c r="C589" i="125"/>
  <c r="C590" i="125"/>
  <c r="C591" i="125"/>
  <c r="C592" i="125"/>
  <c r="C593" i="125"/>
  <c r="C594" i="125"/>
  <c r="C595" i="125"/>
  <c r="C596" i="125"/>
  <c r="C597" i="125"/>
  <c r="C598" i="125"/>
  <c r="C599" i="125"/>
  <c r="C600" i="125"/>
  <c r="C601" i="125"/>
  <c r="C602" i="125"/>
  <c r="C603" i="125"/>
  <c r="C604" i="125"/>
  <c r="C605" i="125"/>
  <c r="C606" i="125"/>
  <c r="C607" i="125"/>
  <c r="C608" i="125"/>
  <c r="C609" i="125"/>
  <c r="C610" i="125"/>
  <c r="C611" i="125"/>
  <c r="C612" i="125"/>
  <c r="C613" i="125"/>
  <c r="C614" i="125"/>
  <c r="C615" i="125"/>
  <c r="C616" i="125"/>
  <c r="C617" i="125"/>
  <c r="C618" i="125"/>
  <c r="C619" i="125"/>
  <c r="C620" i="125"/>
  <c r="C621" i="125"/>
  <c r="C622" i="125"/>
  <c r="C623" i="125"/>
  <c r="C624" i="125"/>
  <c r="C625" i="125"/>
  <c r="C626" i="125"/>
  <c r="C627" i="125"/>
  <c r="C628" i="125"/>
  <c r="C629" i="125"/>
  <c r="C630" i="125"/>
  <c r="C631" i="125"/>
  <c r="C632" i="125"/>
  <c r="C633" i="125"/>
  <c r="C634" i="125"/>
  <c r="C635" i="125"/>
  <c r="C636" i="125"/>
  <c r="C637" i="125"/>
  <c r="C638" i="125"/>
  <c r="C639" i="125"/>
  <c r="C640" i="125"/>
  <c r="C641" i="125"/>
  <c r="C642" i="125"/>
  <c r="C643" i="125"/>
  <c r="C644" i="125"/>
  <c r="C645" i="125"/>
  <c r="C646" i="125"/>
  <c r="C647" i="125"/>
  <c r="C648" i="125"/>
  <c r="C649" i="125"/>
  <c r="C650" i="125"/>
  <c r="C651" i="125"/>
  <c r="C652" i="125"/>
  <c r="C653" i="125"/>
  <c r="C654" i="125"/>
  <c r="C655" i="125"/>
  <c r="C656" i="125"/>
  <c r="C657" i="125"/>
  <c r="C658" i="125"/>
  <c r="C659" i="125"/>
  <c r="C660" i="125"/>
  <c r="C661" i="125"/>
  <c r="C662" i="125"/>
  <c r="C663" i="125"/>
  <c r="C664" i="125"/>
  <c r="C665" i="125"/>
  <c r="C666" i="125"/>
  <c r="C667" i="125"/>
  <c r="C668" i="125"/>
  <c r="C669" i="125"/>
  <c r="C670" i="125"/>
  <c r="C671" i="125"/>
  <c r="C672" i="125"/>
  <c r="C673" i="125"/>
  <c r="C674" i="125"/>
  <c r="C675" i="125"/>
  <c r="C676" i="125"/>
  <c r="C677" i="125"/>
  <c r="C678" i="125"/>
  <c r="C679" i="125"/>
  <c r="C680" i="125"/>
  <c r="C681" i="125"/>
  <c r="C682" i="125"/>
  <c r="C683" i="125"/>
  <c r="C684" i="125"/>
  <c r="C685" i="125"/>
  <c r="C686" i="125"/>
  <c r="C687" i="125"/>
  <c r="C688" i="125"/>
  <c r="C689" i="125"/>
  <c r="C690" i="125"/>
  <c r="C691" i="125"/>
  <c r="C692" i="125"/>
  <c r="C693" i="125"/>
  <c r="C694" i="125"/>
  <c r="C695" i="125"/>
  <c r="C696" i="125"/>
  <c r="C697" i="125"/>
  <c r="C698" i="125"/>
  <c r="C699" i="125"/>
  <c r="C700" i="125"/>
  <c r="C701" i="125"/>
  <c r="C702" i="125"/>
  <c r="C703" i="125"/>
  <c r="C704" i="125"/>
  <c r="C705" i="125"/>
  <c r="C706" i="125"/>
  <c r="C707" i="125"/>
  <c r="C708" i="125"/>
  <c r="C709" i="125"/>
  <c r="C710" i="125"/>
  <c r="C711" i="125"/>
  <c r="C712" i="125"/>
  <c r="C713" i="125"/>
  <c r="C714" i="125"/>
  <c r="C715" i="125"/>
  <c r="C716" i="125"/>
  <c r="C717" i="125"/>
  <c r="C718" i="125"/>
  <c r="C719" i="125"/>
  <c r="C720" i="125"/>
  <c r="C721" i="125"/>
  <c r="C722" i="125"/>
  <c r="C723" i="125"/>
  <c r="C724" i="125"/>
  <c r="C725" i="125"/>
  <c r="C726" i="125"/>
  <c r="C727" i="125"/>
  <c r="C728" i="125"/>
  <c r="C729" i="125"/>
  <c r="C730" i="125"/>
  <c r="C731" i="125"/>
  <c r="C732" i="125"/>
  <c r="C733" i="125"/>
  <c r="C10" i="125"/>
  <c r="C11" i="125"/>
  <c r="C12" i="125"/>
  <c r="C13" i="125"/>
  <c r="C14" i="125"/>
  <c r="C15" i="125"/>
  <c r="C16" i="125"/>
  <c r="C17" i="125"/>
  <c r="C18" i="125"/>
  <c r="C19" i="125"/>
  <c r="C20" i="125"/>
  <c r="C21" i="125"/>
  <c r="C22" i="125"/>
  <c r="C23" i="125"/>
  <c r="C24" i="125"/>
  <c r="C25" i="125"/>
  <c r="C26" i="125"/>
  <c r="C27" i="125"/>
  <c r="C28" i="125"/>
  <c r="C29" i="125"/>
  <c r="C30" i="125"/>
  <c r="C31" i="125"/>
  <c r="C32" i="125"/>
  <c r="C33" i="125"/>
  <c r="C34" i="125"/>
  <c r="C35" i="125"/>
  <c r="C36" i="125"/>
  <c r="C37" i="125"/>
  <c r="C38" i="125"/>
  <c r="C39" i="125"/>
  <c r="C40" i="125"/>
  <c r="C41" i="125"/>
  <c r="C42" i="125"/>
  <c r="C43" i="125"/>
  <c r="C44" i="125"/>
  <c r="C45" i="125"/>
  <c r="C46" i="125"/>
  <c r="C47" i="125"/>
  <c r="C48" i="125"/>
  <c r="C49" i="125"/>
  <c r="C50" i="125"/>
  <c r="C51" i="125"/>
  <c r="C52" i="125"/>
  <c r="C53" i="125"/>
  <c r="C54" i="125"/>
  <c r="C55" i="125"/>
  <c r="C56" i="125"/>
  <c r="C57" i="125"/>
  <c r="C58" i="125"/>
  <c r="C59" i="125"/>
  <c r="C60" i="125"/>
  <c r="C61" i="125"/>
  <c r="C62" i="125"/>
  <c r="C63" i="125"/>
  <c r="C64" i="125"/>
  <c r="C65" i="125"/>
  <c r="C66" i="125"/>
  <c r="C67" i="125"/>
  <c r="C68" i="125"/>
  <c r="C69" i="125"/>
  <c r="C70" i="125"/>
  <c r="C71" i="125"/>
  <c r="C72" i="125"/>
  <c r="C73" i="125"/>
  <c r="C74" i="125"/>
  <c r="C75" i="125"/>
  <c r="C76" i="125"/>
  <c r="C77" i="125"/>
  <c r="C78" i="125"/>
  <c r="C79" i="125"/>
  <c r="C80" i="125"/>
  <c r="C81" i="125"/>
  <c r="C82" i="125"/>
  <c r="C83" i="125"/>
  <c r="C84" i="125"/>
  <c r="C85" i="125"/>
  <c r="C86" i="125"/>
  <c r="C87" i="125"/>
  <c r="C88" i="125"/>
  <c r="C89" i="125"/>
  <c r="C90" i="125"/>
  <c r="C91" i="125"/>
  <c r="C92" i="125"/>
  <c r="C93" i="125"/>
  <c r="C94" i="125"/>
  <c r="C95" i="125"/>
  <c r="C96" i="125"/>
  <c r="C97" i="125"/>
  <c r="C98" i="125"/>
  <c r="C99" i="125"/>
  <c r="C100" i="125"/>
  <c r="C101" i="125"/>
  <c r="C102" i="125"/>
  <c r="C103" i="125"/>
  <c r="C105" i="125"/>
  <c r="C6" i="125"/>
  <c r="C7" i="125"/>
  <c r="C8" i="125"/>
  <c r="C9" i="125"/>
  <c r="C5" i="125"/>
  <c r="C21" i="155"/>
  <c r="C22" i="155" s="1"/>
  <c r="C14" i="155"/>
  <c r="C18" i="155"/>
  <c r="C7" i="155"/>
  <c r="C9" i="154"/>
  <c r="D24" i="154" s="1"/>
  <c r="E24" i="154" s="1"/>
  <c r="F24" i="154" s="1"/>
  <c r="A19" i="154"/>
  <c r="K21" i="154"/>
  <c r="K22" i="154"/>
  <c r="K23" i="154"/>
  <c r="K24" i="154"/>
  <c r="K25" i="154"/>
  <c r="K26" i="154"/>
  <c r="K27" i="154"/>
  <c r="K28" i="154"/>
  <c r="K29" i="154"/>
  <c r="K30" i="154"/>
  <c r="K31" i="154"/>
  <c r="K32" i="154"/>
  <c r="K33" i="154"/>
  <c r="K34" i="154"/>
  <c r="K35" i="154"/>
  <c r="K36" i="154"/>
  <c r="K37" i="154"/>
  <c r="K38" i="154"/>
  <c r="K39" i="154"/>
  <c r="K20" i="154"/>
  <c r="G66" i="153"/>
  <c r="D17" i="153"/>
  <c r="J17" i="153" s="1"/>
  <c r="D18" i="153"/>
  <c r="D19" i="153"/>
  <c r="J19" i="153" s="1"/>
  <c r="D20" i="153"/>
  <c r="J20" i="153" s="1"/>
  <c r="D21" i="153"/>
  <c r="D22" i="153"/>
  <c r="J22" i="153" s="1"/>
  <c r="D23" i="153"/>
  <c r="J23" i="153"/>
  <c r="D24" i="153"/>
  <c r="D25" i="153"/>
  <c r="J25" i="153" s="1"/>
  <c r="D26" i="153"/>
  <c r="J26" i="153" s="1"/>
  <c r="D27" i="153"/>
  <c r="J27" i="153" s="1"/>
  <c r="D28" i="153"/>
  <c r="J28" i="153" s="1"/>
  <c r="D29" i="153"/>
  <c r="J29" i="153" s="1"/>
  <c r="D30" i="153"/>
  <c r="D31" i="153"/>
  <c r="J31" i="153" s="1"/>
  <c r="D32" i="153"/>
  <c r="J32" i="153" s="1"/>
  <c r="D33" i="153"/>
  <c r="D34" i="153"/>
  <c r="J34" i="153"/>
  <c r="D35" i="153"/>
  <c r="J35" i="153"/>
  <c r="D36" i="153"/>
  <c r="D37" i="153"/>
  <c r="J37" i="153" s="1"/>
  <c r="D38" i="153"/>
  <c r="J38" i="153" s="1"/>
  <c r="D39" i="153"/>
  <c r="J39" i="153" s="1"/>
  <c r="D40" i="153"/>
  <c r="J40" i="153" s="1"/>
  <c r="D41" i="153"/>
  <c r="J41" i="153" s="1"/>
  <c r="D42" i="153"/>
  <c r="D43" i="153"/>
  <c r="J43" i="153"/>
  <c r="D44" i="153"/>
  <c r="J44" i="153" s="1"/>
  <c r="D45" i="153"/>
  <c r="J45" i="153"/>
  <c r="D46" i="153"/>
  <c r="J46" i="153"/>
  <c r="D47" i="153"/>
  <c r="J47" i="153" s="1"/>
  <c r="D48" i="153"/>
  <c r="D49" i="153"/>
  <c r="D50" i="153"/>
  <c r="J50" i="153"/>
  <c r="D51" i="153"/>
  <c r="D52" i="153"/>
  <c r="D53" i="153"/>
  <c r="E53" i="153" s="1"/>
  <c r="D54" i="153"/>
  <c r="E54" i="153" s="1"/>
  <c r="D55" i="153"/>
  <c r="E55" i="153" s="1"/>
  <c r="D56" i="153"/>
  <c r="E56" i="153" s="1"/>
  <c r="D57" i="153"/>
  <c r="E57" i="153" s="1"/>
  <c r="D58" i="153"/>
  <c r="E58" i="153" s="1"/>
  <c r="D59" i="153"/>
  <c r="E59" i="153" s="1"/>
  <c r="D60" i="153"/>
  <c r="E60" i="153" s="1"/>
  <c r="D61" i="153"/>
  <c r="E61" i="153" s="1"/>
  <c r="D62" i="153"/>
  <c r="E62" i="153" s="1"/>
  <c r="D63" i="153"/>
  <c r="E63" i="153" s="1"/>
  <c r="D64" i="153"/>
  <c r="E64" i="153" s="1"/>
  <c r="D65" i="153"/>
  <c r="E65" i="153" s="1"/>
  <c r="D66" i="153"/>
  <c r="E66" i="153" s="1"/>
  <c r="D67" i="153"/>
  <c r="E67" i="153" s="1"/>
  <c r="D68" i="153"/>
  <c r="E68" i="153" s="1"/>
  <c r="D69" i="153"/>
  <c r="E69" i="153" s="1"/>
  <c r="D70" i="153"/>
  <c r="E70" i="153" s="1"/>
  <c r="D71" i="153"/>
  <c r="E71" i="153" s="1"/>
  <c r="D72" i="153"/>
  <c r="D73" i="153"/>
  <c r="E73" i="153" s="1"/>
  <c r="D74" i="153"/>
  <c r="E74" i="153" s="1"/>
  <c r="D75" i="153"/>
  <c r="E75" i="153" s="1"/>
  <c r="D76" i="153"/>
  <c r="D77" i="153"/>
  <c r="D78" i="153"/>
  <c r="D79" i="153"/>
  <c r="D80" i="153"/>
  <c r="D81" i="153"/>
  <c r="H60" i="153" l="1"/>
  <c r="G55" i="153"/>
  <c r="H54" i="153"/>
  <c r="G54" i="153"/>
  <c r="F67" i="153"/>
  <c r="H66" i="153"/>
  <c r="B31" i="156"/>
  <c r="B22" i="156"/>
  <c r="F71" i="153"/>
  <c r="G60" i="153"/>
  <c r="F69" i="153"/>
  <c r="G59" i="153"/>
  <c r="G71" i="153"/>
  <c r="H68" i="153"/>
  <c r="F59" i="153"/>
  <c r="G67" i="153"/>
  <c r="F57" i="153"/>
  <c r="F55" i="153"/>
  <c r="F65" i="153"/>
  <c r="H64" i="153"/>
  <c r="F53" i="153"/>
  <c r="I53" i="153" s="1"/>
  <c r="K53" i="153" s="1"/>
  <c r="G64" i="153"/>
  <c r="F73" i="153"/>
  <c r="F61" i="153"/>
  <c r="D20" i="154"/>
  <c r="E20" i="154" s="1"/>
  <c r="F20" i="154" s="1"/>
  <c r="D39" i="154"/>
  <c r="E39" i="154" s="1"/>
  <c r="F39" i="154" s="1"/>
  <c r="D22" i="154"/>
  <c r="E22" i="154" s="1"/>
  <c r="F22" i="154" s="1"/>
  <c r="D38" i="154"/>
  <c r="E38" i="154" s="1"/>
  <c r="F38" i="154" s="1"/>
  <c r="D21" i="154"/>
  <c r="E21" i="154" s="1"/>
  <c r="F21" i="154" s="1"/>
  <c r="D37" i="154"/>
  <c r="E37" i="154" s="1"/>
  <c r="F37" i="154" s="1"/>
  <c r="D35" i="154"/>
  <c r="E35" i="154" s="1"/>
  <c r="F35" i="154" s="1"/>
  <c r="D34" i="154"/>
  <c r="E34" i="154" s="1"/>
  <c r="F34" i="154" s="1"/>
  <c r="D33" i="154"/>
  <c r="E33" i="154" s="1"/>
  <c r="F33" i="154" s="1"/>
  <c r="D23" i="154"/>
  <c r="E23" i="154" s="1"/>
  <c r="F23" i="154" s="1"/>
  <c r="D32" i="154"/>
  <c r="E32" i="154" s="1"/>
  <c r="F32" i="154" s="1"/>
  <c r="D31" i="154"/>
  <c r="E31" i="154" s="1"/>
  <c r="F31" i="154" s="1"/>
  <c r="D26" i="154"/>
  <c r="E26" i="154" s="1"/>
  <c r="F26" i="154" s="1"/>
  <c r="D27" i="154"/>
  <c r="E27" i="154" s="1"/>
  <c r="F27" i="154" s="1"/>
  <c r="D25" i="154"/>
  <c r="E25" i="154" s="1"/>
  <c r="F25" i="154" s="1"/>
  <c r="D30" i="154"/>
  <c r="E30" i="154" s="1"/>
  <c r="F30" i="154" s="1"/>
  <c r="D19" i="154"/>
  <c r="E19" i="154" s="1"/>
  <c r="F19" i="154" s="1"/>
  <c r="D29" i="154"/>
  <c r="E29" i="154" s="1"/>
  <c r="F29" i="154" s="1"/>
  <c r="D28" i="154"/>
  <c r="E28" i="154" s="1"/>
  <c r="F28" i="154" s="1"/>
  <c r="D36" i="154"/>
  <c r="E36" i="154" s="1"/>
  <c r="F36" i="154" s="1"/>
  <c r="G56" i="153"/>
  <c r="J49" i="153"/>
  <c r="J36" i="153"/>
  <c r="J30" i="153"/>
  <c r="J24" i="153"/>
  <c r="J18" i="153"/>
  <c r="F68" i="153"/>
  <c r="F64" i="153"/>
  <c r="F60" i="153"/>
  <c r="F56" i="153"/>
  <c r="H56" i="153"/>
  <c r="G68" i="153"/>
  <c r="H75" i="153"/>
  <c r="H71" i="153"/>
  <c r="H67" i="153"/>
  <c r="H63" i="153"/>
  <c r="H59" i="153"/>
  <c r="H55" i="153"/>
  <c r="G63" i="153"/>
  <c r="G75" i="153"/>
  <c r="G62" i="153"/>
  <c r="G58" i="153"/>
  <c r="F63" i="153"/>
  <c r="J33" i="153"/>
  <c r="J21" i="153"/>
  <c r="F74" i="153"/>
  <c r="F70" i="153"/>
  <c r="F66" i="153"/>
  <c r="I66" i="153" s="1"/>
  <c r="K66" i="153" s="1"/>
  <c r="F62" i="153"/>
  <c r="F58" i="153"/>
  <c r="F54" i="153"/>
  <c r="H74" i="153"/>
  <c r="H70" i="153"/>
  <c r="H73" i="153"/>
  <c r="H69" i="153"/>
  <c r="H65" i="153"/>
  <c r="H61" i="153"/>
  <c r="H57" i="153"/>
  <c r="H53" i="153"/>
  <c r="F75" i="153"/>
  <c r="H62" i="153"/>
  <c r="H58" i="153"/>
  <c r="G74" i="153"/>
  <c r="G70" i="153"/>
  <c r="G73" i="153"/>
  <c r="G69" i="153"/>
  <c r="G65" i="153"/>
  <c r="G61" i="153"/>
  <c r="G57" i="153"/>
  <c r="G53" i="153"/>
  <c r="C19" i="155"/>
  <c r="C24" i="155"/>
  <c r="C11" i="155"/>
  <c r="C13" i="154"/>
  <c r="C14" i="154" s="1"/>
  <c r="K19" i="154"/>
  <c r="E78" i="153"/>
  <c r="J78" i="153"/>
  <c r="E72" i="153"/>
  <c r="F72" i="153" s="1"/>
  <c r="J72" i="153"/>
  <c r="E77" i="153"/>
  <c r="F77" i="153" s="1"/>
  <c r="J77" i="153"/>
  <c r="E81" i="153"/>
  <c r="F81" i="153" s="1"/>
  <c r="J81" i="153"/>
  <c r="E79" i="153"/>
  <c r="J79" i="153"/>
  <c r="E80" i="153"/>
  <c r="F80" i="153" s="1"/>
  <c r="J80" i="153"/>
  <c r="E76" i="153"/>
  <c r="J76" i="153"/>
  <c r="J75" i="153"/>
  <c r="J69" i="153"/>
  <c r="J65" i="153"/>
  <c r="J62" i="153"/>
  <c r="J59" i="153"/>
  <c r="J56" i="153"/>
  <c r="J53" i="153"/>
  <c r="J42" i="153"/>
  <c r="J73" i="153"/>
  <c r="J70" i="153"/>
  <c r="J67" i="153"/>
  <c r="J64" i="153"/>
  <c r="J61" i="153"/>
  <c r="J58" i="153"/>
  <c r="J55" i="153"/>
  <c r="I67" i="153"/>
  <c r="K67" i="153" s="1"/>
  <c r="J74" i="153"/>
  <c r="J71" i="153"/>
  <c r="J68" i="153"/>
  <c r="J66" i="153"/>
  <c r="J63" i="153"/>
  <c r="J60" i="153"/>
  <c r="J57" i="153"/>
  <c r="J54" i="153"/>
  <c r="J52" i="153"/>
  <c r="J51" i="153"/>
  <c r="J48" i="153"/>
  <c r="I71" i="153"/>
  <c r="K71" i="153" s="1"/>
  <c r="I60" i="153"/>
  <c r="K60" i="153" s="1"/>
  <c r="I54" i="153"/>
  <c r="K54" i="153" s="1"/>
  <c r="E52" i="153"/>
  <c r="F52" i="153" s="1"/>
  <c r="E51" i="153"/>
  <c r="F51" i="153" s="1"/>
  <c r="E50" i="153"/>
  <c r="H50" i="153" s="1"/>
  <c r="E49" i="153"/>
  <c r="F49" i="153" s="1"/>
  <c r="E48" i="153"/>
  <c r="G48" i="153" s="1"/>
  <c r="E47" i="153"/>
  <c r="F47" i="153" s="1"/>
  <c r="E46" i="153"/>
  <c r="E45" i="153"/>
  <c r="F45" i="153" s="1"/>
  <c r="E44" i="153"/>
  <c r="G44" i="153" s="1"/>
  <c r="E43" i="153"/>
  <c r="E42" i="153"/>
  <c r="G42" i="153" s="1"/>
  <c r="E41" i="153"/>
  <c r="F41" i="153" s="1"/>
  <c r="E40" i="153"/>
  <c r="H40" i="153" s="1"/>
  <c r="E39" i="153"/>
  <c r="F39" i="153" s="1"/>
  <c r="E38" i="153"/>
  <c r="G38" i="153" s="1"/>
  <c r="E37" i="153"/>
  <c r="F37" i="153" s="1"/>
  <c r="E36" i="153"/>
  <c r="F36" i="153" s="1"/>
  <c r="E35" i="153"/>
  <c r="F35" i="153" s="1"/>
  <c r="E34" i="153"/>
  <c r="G34" i="153" s="1"/>
  <c r="E33" i="153"/>
  <c r="F33" i="153" s="1"/>
  <c r="E32" i="153"/>
  <c r="G32" i="153" s="1"/>
  <c r="E31" i="153"/>
  <c r="H31" i="153" s="1"/>
  <c r="E30" i="153"/>
  <c r="F30" i="153" s="1"/>
  <c r="E29" i="153"/>
  <c r="F29" i="153" s="1"/>
  <c r="E28" i="153"/>
  <c r="H28" i="153" s="1"/>
  <c r="E27" i="153"/>
  <c r="H27" i="153" s="1"/>
  <c r="E26" i="153"/>
  <c r="G26" i="153" s="1"/>
  <c r="E25" i="153"/>
  <c r="F25" i="153" s="1"/>
  <c r="E24" i="153"/>
  <c r="F24" i="153" s="1"/>
  <c r="E23" i="153"/>
  <c r="H23" i="153" s="1"/>
  <c r="E22" i="153"/>
  <c r="G22" i="153" s="1"/>
  <c r="E21" i="153"/>
  <c r="F21" i="153" s="1"/>
  <c r="E20" i="153"/>
  <c r="G20" i="153" s="1"/>
  <c r="E19" i="153"/>
  <c r="H19" i="153" s="1"/>
  <c r="E18" i="153"/>
  <c r="F18" i="153" s="1"/>
  <c r="E17" i="153"/>
  <c r="H17" i="153" s="1"/>
  <c r="B33" i="156" l="1"/>
  <c r="I69" i="153"/>
  <c r="K69" i="153" s="1"/>
  <c r="I63" i="153"/>
  <c r="K63" i="153" s="1"/>
  <c r="I68" i="153"/>
  <c r="K68" i="153" s="1"/>
  <c r="I59" i="153"/>
  <c r="K59" i="153" s="1"/>
  <c r="I61" i="153"/>
  <c r="K61" i="153" s="1"/>
  <c r="I55" i="153"/>
  <c r="K55" i="153" s="1"/>
  <c r="I64" i="153"/>
  <c r="K64" i="153" s="1"/>
  <c r="I75" i="153"/>
  <c r="K75" i="153" s="1"/>
  <c r="H45" i="153"/>
  <c r="H26" i="153"/>
  <c r="I26" i="153" s="1"/>
  <c r="K26" i="153" s="1"/>
  <c r="H37" i="153"/>
  <c r="H38" i="153"/>
  <c r="I65" i="153"/>
  <c r="K65" i="153" s="1"/>
  <c r="G50" i="153"/>
  <c r="I70" i="153"/>
  <c r="K70" i="153" s="1"/>
  <c r="I62" i="153"/>
  <c r="K62" i="153" s="1"/>
  <c r="H77" i="153"/>
  <c r="H25" i="153"/>
  <c r="I74" i="153"/>
  <c r="K74" i="153" s="1"/>
  <c r="I58" i="153"/>
  <c r="K58" i="153" s="1"/>
  <c r="H33" i="153"/>
  <c r="F38" i="153"/>
  <c r="H20" i="153"/>
  <c r="I20" i="153" s="1"/>
  <c r="K20" i="153" s="1"/>
  <c r="H32" i="153"/>
  <c r="F42" i="153"/>
  <c r="I57" i="153"/>
  <c r="K57" i="153" s="1"/>
  <c r="I73" i="153"/>
  <c r="K73" i="153" s="1"/>
  <c r="G19" i="153"/>
  <c r="I56" i="153"/>
  <c r="K56" i="153" s="1"/>
  <c r="F50" i="153"/>
  <c r="H35" i="153"/>
  <c r="G37" i="153"/>
  <c r="G77" i="153"/>
  <c r="G78" i="153"/>
  <c r="H78" i="153"/>
  <c r="F43" i="153"/>
  <c r="G43" i="153"/>
  <c r="H81" i="153"/>
  <c r="H41" i="153"/>
  <c r="F26" i="153"/>
  <c r="H22" i="153"/>
  <c r="G27" i="153"/>
  <c r="H47" i="153"/>
  <c r="G25" i="153"/>
  <c r="I25" i="153" s="1"/>
  <c r="K25" i="153" s="1"/>
  <c r="H43" i="153"/>
  <c r="I43" i="153" s="1"/>
  <c r="K43" i="153" s="1"/>
  <c r="F22" i="153"/>
  <c r="I22" i="153" s="1"/>
  <c r="K22" i="153" s="1"/>
  <c r="H39" i="153"/>
  <c r="G18" i="153"/>
  <c r="G31" i="153"/>
  <c r="H51" i="153"/>
  <c r="F20" i="153"/>
  <c r="F34" i="153"/>
  <c r="F28" i="153"/>
  <c r="G45" i="153"/>
  <c r="G76" i="153"/>
  <c r="H76" i="153"/>
  <c r="H18" i="153"/>
  <c r="I18" i="153" s="1"/>
  <c r="K18" i="153" s="1"/>
  <c r="G23" i="153"/>
  <c r="G17" i="153"/>
  <c r="H49" i="153"/>
  <c r="H30" i="153"/>
  <c r="G35" i="153"/>
  <c r="I35" i="153" s="1"/>
  <c r="K35" i="153" s="1"/>
  <c r="F32" i="153"/>
  <c r="I32" i="153" s="1"/>
  <c r="K32" i="153" s="1"/>
  <c r="G49" i="153"/>
  <c r="I49" i="153" s="1"/>
  <c r="K49" i="153" s="1"/>
  <c r="F78" i="153"/>
  <c r="G79" i="153"/>
  <c r="F79" i="153"/>
  <c r="H34" i="153"/>
  <c r="G39" i="153"/>
  <c r="F44" i="153"/>
  <c r="G28" i="153"/>
  <c r="H44" i="153"/>
  <c r="G81" i="153"/>
  <c r="I81" i="153" s="1"/>
  <c r="K81" i="153" s="1"/>
  <c r="G30" i="153"/>
  <c r="G47" i="153"/>
  <c r="I47" i="153" s="1"/>
  <c r="K47" i="153" s="1"/>
  <c r="F48" i="153"/>
  <c r="F19" i="153"/>
  <c r="H48" i="153"/>
  <c r="G46" i="153"/>
  <c r="H46" i="153"/>
  <c r="F76" i="153"/>
  <c r="F23" i="153"/>
  <c r="I23" i="153" s="1"/>
  <c r="K23" i="153" s="1"/>
  <c r="F17" i="153"/>
  <c r="G51" i="153"/>
  <c r="H79" i="153"/>
  <c r="F31" i="153"/>
  <c r="H24" i="153"/>
  <c r="G24" i="153"/>
  <c r="H36" i="153"/>
  <c r="G36" i="153"/>
  <c r="H42" i="153"/>
  <c r="H21" i="153"/>
  <c r="H80" i="153"/>
  <c r="G41" i="153"/>
  <c r="F46" i="153"/>
  <c r="F27" i="153"/>
  <c r="G33" i="153"/>
  <c r="G21" i="153"/>
  <c r="G80" i="153"/>
  <c r="G52" i="153"/>
  <c r="H52" i="153"/>
  <c r="G72" i="153"/>
  <c r="H72" i="153"/>
  <c r="H29" i="153"/>
  <c r="G40" i="153"/>
  <c r="G29" i="153"/>
  <c r="F40" i="153"/>
  <c r="C23" i="155"/>
  <c r="C25" i="155" s="1"/>
  <c r="G32" i="154"/>
  <c r="I38" i="154"/>
  <c r="G24" i="154"/>
  <c r="G21" i="154"/>
  <c r="G25" i="154"/>
  <c r="G37" i="154"/>
  <c r="H19" i="154"/>
  <c r="G23" i="154"/>
  <c r="G35" i="154"/>
  <c r="H26" i="154"/>
  <c r="I24" i="154"/>
  <c r="H34" i="154"/>
  <c r="G36" i="154"/>
  <c r="G20" i="154"/>
  <c r="G29" i="154"/>
  <c r="G31" i="154"/>
  <c r="G30" i="154"/>
  <c r="H33" i="154"/>
  <c r="G28" i="154"/>
  <c r="I28" i="154"/>
  <c r="H28" i="154"/>
  <c r="G22" i="154"/>
  <c r="I39" i="154"/>
  <c r="G38" i="154"/>
  <c r="H32" i="154"/>
  <c r="I32" i="154"/>
  <c r="H21" i="154"/>
  <c r="I37" i="153" l="1"/>
  <c r="K37" i="153" s="1"/>
  <c r="I50" i="153"/>
  <c r="K50" i="153" s="1"/>
  <c r="I31" i="153"/>
  <c r="K31" i="153" s="1"/>
  <c r="I30" i="153"/>
  <c r="K30" i="153" s="1"/>
  <c r="I38" i="153"/>
  <c r="K38" i="153" s="1"/>
  <c r="I27" i="153"/>
  <c r="K27" i="153" s="1"/>
  <c r="I19" i="153"/>
  <c r="K19" i="153" s="1"/>
  <c r="I45" i="153"/>
  <c r="K45" i="153" s="1"/>
  <c r="I51" i="153"/>
  <c r="K51" i="153" s="1"/>
  <c r="I21" i="153"/>
  <c r="K21" i="153" s="1"/>
  <c r="I39" i="153"/>
  <c r="K39" i="153" s="1"/>
  <c r="I78" i="153"/>
  <c r="K78" i="153" s="1"/>
  <c r="I80" i="153"/>
  <c r="K80" i="153" s="1"/>
  <c r="I33" i="153"/>
  <c r="K33" i="153" s="1"/>
  <c r="I24" i="153"/>
  <c r="K24" i="153" s="1"/>
  <c r="I40" i="153"/>
  <c r="K40" i="153" s="1"/>
  <c r="I46" i="153"/>
  <c r="K46" i="153" s="1"/>
  <c r="I28" i="153"/>
  <c r="K28" i="153" s="1"/>
  <c r="I76" i="153"/>
  <c r="K76" i="153" s="1"/>
  <c r="I77" i="153"/>
  <c r="K77" i="153" s="1"/>
  <c r="I17" i="153"/>
  <c r="K17" i="153" s="1"/>
  <c r="I29" i="153"/>
  <c r="K29" i="153" s="1"/>
  <c r="I41" i="153"/>
  <c r="K41" i="153" s="1"/>
  <c r="I44" i="153"/>
  <c r="K44" i="153" s="1"/>
  <c r="I42" i="153"/>
  <c r="K42" i="153" s="1"/>
  <c r="I79" i="153"/>
  <c r="K79" i="153" s="1"/>
  <c r="I72" i="153"/>
  <c r="K72" i="153" s="1"/>
  <c r="I36" i="153"/>
  <c r="K36" i="153" s="1"/>
  <c r="I52" i="153"/>
  <c r="K52" i="153" s="1"/>
  <c r="I48" i="153"/>
  <c r="K48" i="153" s="1"/>
  <c r="I34" i="153"/>
  <c r="K34" i="153" s="1"/>
  <c r="J28" i="154"/>
  <c r="I23" i="154"/>
  <c r="G19" i="154"/>
  <c r="I25" i="154"/>
  <c r="I19" i="154"/>
  <c r="I21" i="154"/>
  <c r="J21" i="154" s="1"/>
  <c r="H24" i="154"/>
  <c r="J24" i="154" s="1"/>
  <c r="H23" i="154"/>
  <c r="I35" i="154"/>
  <c r="H38" i="154"/>
  <c r="J38" i="154" s="1"/>
  <c r="I33" i="154"/>
  <c r="H37" i="154"/>
  <c r="G33" i="154"/>
  <c r="H25" i="154"/>
  <c r="I30" i="154"/>
  <c r="H31" i="154"/>
  <c r="I22" i="154"/>
  <c r="H30" i="154"/>
  <c r="I26" i="154"/>
  <c r="I31" i="154"/>
  <c r="I36" i="154"/>
  <c r="I29" i="154"/>
  <c r="H20" i="154"/>
  <c r="H35" i="154"/>
  <c r="I34" i="154"/>
  <c r="G27" i="154"/>
  <c r="I27" i="154"/>
  <c r="H27" i="154"/>
  <c r="I20" i="154"/>
  <c r="H36" i="154"/>
  <c r="G26" i="154"/>
  <c r="H22" i="154"/>
  <c r="I37" i="154"/>
  <c r="G34" i="154"/>
  <c r="H29" i="154"/>
  <c r="G39" i="154"/>
  <c r="H39" i="154"/>
  <c r="J32" i="154"/>
  <c r="J19" i="154" l="1"/>
  <c r="L32" i="154"/>
  <c r="L28" i="154"/>
  <c r="L38" i="154"/>
  <c r="J23" i="154"/>
  <c r="L24" i="154"/>
  <c r="L21" i="154"/>
  <c r="J25" i="154"/>
  <c r="J33" i="154"/>
  <c r="J36" i="154"/>
  <c r="J26" i="154"/>
  <c r="J22" i="154"/>
  <c r="J31" i="154"/>
  <c r="J29" i="154"/>
  <c r="J30" i="154"/>
  <c r="J35" i="154"/>
  <c r="J34" i="154"/>
  <c r="J20" i="154"/>
  <c r="J37" i="154"/>
  <c r="J27" i="154"/>
  <c r="J39" i="154"/>
  <c r="L20" i="154" l="1"/>
  <c r="L39" i="154"/>
  <c r="L27" i="154"/>
  <c r="L37" i="154"/>
  <c r="L34" i="154"/>
  <c r="L35" i="154"/>
  <c r="L30" i="154"/>
  <c r="L23" i="154"/>
  <c r="L29" i="154"/>
  <c r="L31" i="154"/>
  <c r="L22" i="154"/>
  <c r="L26" i="154"/>
  <c r="L36" i="154"/>
  <c r="L33" i="154"/>
  <c r="L25" i="154"/>
  <c r="L19" i="154"/>
  <c r="E15" i="152" l="1"/>
  <c r="G15" i="152"/>
  <c r="L10" i="152"/>
  <c r="E373" i="152" l="1"/>
  <c r="E372" i="152"/>
  <c r="E371" i="152"/>
  <c r="L12" i="152"/>
  <c r="E370" i="152"/>
  <c r="E369" i="152"/>
  <c r="E368" i="152"/>
  <c r="E367" i="152"/>
  <c r="E366" i="152"/>
  <c r="E365" i="152"/>
  <c r="E364" i="152"/>
  <c r="E363" i="152"/>
  <c r="E362" i="152"/>
  <c r="E361" i="152"/>
  <c r="E360" i="152"/>
  <c r="E359" i="152"/>
  <c r="E358" i="152"/>
  <c r="E357" i="152"/>
  <c r="E356" i="152"/>
  <c r="E355" i="152"/>
  <c r="E354" i="152"/>
  <c r="E353" i="152"/>
  <c r="E352" i="152"/>
  <c r="E351" i="152"/>
  <c r="E350" i="152"/>
  <c r="E349" i="152"/>
  <c r="E348" i="152"/>
  <c r="E347" i="152"/>
  <c r="E346" i="152"/>
  <c r="E345" i="152"/>
  <c r="E344" i="152"/>
  <c r="E343" i="152"/>
  <c r="E342" i="152"/>
  <c r="E341" i="152"/>
  <c r="E340" i="152"/>
  <c r="E339" i="152"/>
  <c r="E338" i="152"/>
  <c r="E337" i="152"/>
  <c r="G336" i="152"/>
  <c r="E336" i="152"/>
  <c r="E335" i="152"/>
  <c r="E334" i="152"/>
  <c r="E333" i="152"/>
  <c r="E332" i="152"/>
  <c r="E331" i="152"/>
  <c r="E330" i="152"/>
  <c r="E329" i="152"/>
  <c r="E328" i="152"/>
  <c r="E327" i="152"/>
  <c r="E326" i="152"/>
  <c r="G325" i="152"/>
  <c r="E325" i="152"/>
  <c r="E324" i="152"/>
  <c r="E323" i="152"/>
  <c r="E322" i="152"/>
  <c r="E321" i="152"/>
  <c r="E320" i="152"/>
  <c r="E319" i="152"/>
  <c r="E318" i="152"/>
  <c r="E317" i="152"/>
  <c r="E316" i="152"/>
  <c r="E315" i="152"/>
  <c r="E314" i="152"/>
  <c r="E313" i="152"/>
  <c r="E312" i="152"/>
  <c r="E311" i="152"/>
  <c r="E310" i="152"/>
  <c r="E309" i="152"/>
  <c r="E308" i="152"/>
  <c r="E307" i="152"/>
  <c r="E306" i="152"/>
  <c r="E305" i="152"/>
  <c r="E304" i="152"/>
  <c r="E303" i="152"/>
  <c r="E302" i="152"/>
  <c r="E301" i="152"/>
  <c r="E300" i="152"/>
  <c r="E299" i="152"/>
  <c r="E298" i="152"/>
  <c r="E297" i="152"/>
  <c r="E296" i="152"/>
  <c r="E295" i="152"/>
  <c r="E294" i="152"/>
  <c r="E293" i="152"/>
  <c r="E292" i="152"/>
  <c r="E291" i="152"/>
  <c r="E290" i="152"/>
  <c r="E289" i="152"/>
  <c r="E288" i="152"/>
  <c r="E287" i="152"/>
  <c r="E286" i="152"/>
  <c r="E285" i="152"/>
  <c r="E284" i="152"/>
  <c r="E283" i="152"/>
  <c r="E282" i="152"/>
  <c r="E281" i="152"/>
  <c r="E280" i="152"/>
  <c r="E279" i="152"/>
  <c r="E278" i="152"/>
  <c r="E277" i="152"/>
  <c r="E276" i="152"/>
  <c r="E275" i="152"/>
  <c r="E274" i="152"/>
  <c r="E273" i="152"/>
  <c r="E272" i="152"/>
  <c r="E271" i="152"/>
  <c r="E270" i="152"/>
  <c r="E269" i="152"/>
  <c r="E268" i="152"/>
  <c r="E267" i="152"/>
  <c r="E266" i="152"/>
  <c r="E265" i="152"/>
  <c r="E264" i="152"/>
  <c r="E263" i="152"/>
  <c r="E262" i="152"/>
  <c r="E261" i="152"/>
  <c r="E260" i="152"/>
  <c r="E259" i="152"/>
  <c r="E258" i="152"/>
  <c r="E257" i="152"/>
  <c r="E256" i="152"/>
  <c r="E255" i="152"/>
  <c r="E254" i="152"/>
  <c r="E253" i="152"/>
  <c r="E252" i="152"/>
  <c r="E251" i="152"/>
  <c r="E250" i="152"/>
  <c r="E249" i="152"/>
  <c r="E248" i="152"/>
  <c r="E247" i="152"/>
  <c r="E246" i="152"/>
  <c r="E245" i="152"/>
  <c r="E244" i="152"/>
  <c r="E243" i="152"/>
  <c r="E242" i="152"/>
  <c r="E241" i="152"/>
  <c r="E240" i="152"/>
  <c r="E239" i="152"/>
  <c r="E238" i="152"/>
  <c r="E237" i="152"/>
  <c r="E236" i="152"/>
  <c r="E235" i="152"/>
  <c r="G235" i="152"/>
  <c r="G234" i="152"/>
  <c r="E234" i="152"/>
  <c r="E233" i="152"/>
  <c r="E232" i="152"/>
  <c r="E231" i="152"/>
  <c r="E230" i="152"/>
  <c r="E229" i="152"/>
  <c r="E228" i="152"/>
  <c r="E227" i="152"/>
  <c r="E226" i="152"/>
  <c r="E225" i="152"/>
  <c r="E224" i="152"/>
  <c r="E223" i="152"/>
  <c r="E222" i="152"/>
  <c r="E221" i="152"/>
  <c r="E220" i="152"/>
  <c r="E219" i="152"/>
  <c r="E218" i="152"/>
  <c r="E217" i="152"/>
  <c r="E216" i="152"/>
  <c r="E215" i="152"/>
  <c r="E214" i="152"/>
  <c r="E213" i="152"/>
  <c r="E212" i="152"/>
  <c r="E211" i="152"/>
  <c r="E210" i="152"/>
  <c r="E209" i="152"/>
  <c r="E208" i="152"/>
  <c r="E207" i="152"/>
  <c r="E206" i="152"/>
  <c r="E205" i="152"/>
  <c r="E204" i="152"/>
  <c r="E203" i="152"/>
  <c r="E202" i="152"/>
  <c r="E201" i="152"/>
  <c r="E200" i="152"/>
  <c r="E199" i="152"/>
  <c r="E198" i="152"/>
  <c r="E197" i="152"/>
  <c r="E196" i="152"/>
  <c r="E195" i="152"/>
  <c r="E194" i="152"/>
  <c r="E193" i="152"/>
  <c r="E192" i="152"/>
  <c r="E191" i="152"/>
  <c r="E190" i="152"/>
  <c r="E189" i="152"/>
  <c r="E188" i="152"/>
  <c r="E187" i="152"/>
  <c r="E186" i="152"/>
  <c r="E185" i="152"/>
  <c r="E184" i="152"/>
  <c r="E183" i="152"/>
  <c r="E182" i="152"/>
  <c r="E181" i="152"/>
  <c r="E180" i="152"/>
  <c r="E179" i="152"/>
  <c r="E178" i="152"/>
  <c r="E177" i="152"/>
  <c r="E176" i="152"/>
  <c r="E175" i="152"/>
  <c r="E174" i="152"/>
  <c r="E173" i="152"/>
  <c r="E172" i="152"/>
  <c r="E171" i="152"/>
  <c r="G172" i="152"/>
  <c r="G170" i="152"/>
  <c r="E170" i="152"/>
  <c r="G169" i="152"/>
  <c r="E169" i="152"/>
  <c r="E168" i="152"/>
  <c r="E167" i="152"/>
  <c r="E166" i="152"/>
  <c r="E165" i="152"/>
  <c r="E164" i="152"/>
  <c r="E163" i="152"/>
  <c r="E162" i="152"/>
  <c r="E161" i="152"/>
  <c r="E160" i="152"/>
  <c r="E159" i="152"/>
  <c r="E158" i="152"/>
  <c r="E157" i="152"/>
  <c r="E156" i="152"/>
  <c r="E155" i="152"/>
  <c r="E154" i="152"/>
  <c r="E153" i="152"/>
  <c r="E152" i="152"/>
  <c r="E151" i="152"/>
  <c r="E150" i="152"/>
  <c r="E149" i="152"/>
  <c r="E148" i="152"/>
  <c r="E147" i="152"/>
  <c r="E146" i="152"/>
  <c r="E145" i="152"/>
  <c r="E144" i="152"/>
  <c r="E143" i="152"/>
  <c r="E142" i="152"/>
  <c r="E141" i="152"/>
  <c r="E140" i="152"/>
  <c r="E139" i="152"/>
  <c r="E138" i="152"/>
  <c r="E137" i="152"/>
  <c r="E136" i="152"/>
  <c r="E135" i="152"/>
  <c r="E134" i="152"/>
  <c r="E133" i="152"/>
  <c r="E132" i="152"/>
  <c r="E131" i="152"/>
  <c r="E130" i="152"/>
  <c r="E129" i="152"/>
  <c r="E128" i="152"/>
  <c r="E127" i="152"/>
  <c r="E126" i="152"/>
  <c r="E125" i="152"/>
  <c r="E124" i="152"/>
  <c r="E123" i="152"/>
  <c r="E122" i="152"/>
  <c r="E121" i="152"/>
  <c r="E120" i="152"/>
  <c r="E119" i="152"/>
  <c r="E118" i="152"/>
  <c r="E117" i="152"/>
  <c r="E116" i="152"/>
  <c r="E115" i="152"/>
  <c r="E114" i="152"/>
  <c r="G114" i="152"/>
  <c r="E113" i="152"/>
  <c r="G112" i="152"/>
  <c r="E112" i="152"/>
  <c r="G113" i="152"/>
  <c r="G111" i="152"/>
  <c r="E111" i="152"/>
  <c r="E110" i="152"/>
  <c r="E109" i="152"/>
  <c r="E108" i="152"/>
  <c r="E107" i="152"/>
  <c r="G106" i="152"/>
  <c r="E106" i="152"/>
  <c r="E105" i="152"/>
  <c r="E103" i="152"/>
  <c r="E102" i="152"/>
  <c r="E101" i="152"/>
  <c r="E100" i="152"/>
  <c r="E99" i="152"/>
  <c r="E98" i="152"/>
  <c r="E97" i="152"/>
  <c r="G97" i="152"/>
  <c r="G96" i="152"/>
  <c r="E96" i="152"/>
  <c r="G95" i="152"/>
  <c r="E95" i="152"/>
  <c r="E94" i="152"/>
  <c r="E93" i="152"/>
  <c r="E92" i="152"/>
  <c r="E91" i="152"/>
  <c r="E90" i="152"/>
  <c r="E89" i="152"/>
  <c r="E88" i="152"/>
  <c r="E87" i="152"/>
  <c r="E86" i="152"/>
  <c r="E85" i="152"/>
  <c r="E84" i="152"/>
  <c r="E83" i="152"/>
  <c r="E82" i="152"/>
  <c r="E81" i="152"/>
  <c r="E80" i="152"/>
  <c r="E79" i="152"/>
  <c r="E78" i="152"/>
  <c r="E77" i="152"/>
  <c r="E76" i="152"/>
  <c r="E75" i="152"/>
  <c r="E74" i="152"/>
  <c r="E73" i="152"/>
  <c r="E72" i="152"/>
  <c r="E71" i="152"/>
  <c r="E70" i="152"/>
  <c r="E69" i="152"/>
  <c r="E68" i="152"/>
  <c r="E67" i="152"/>
  <c r="E66" i="152"/>
  <c r="E65" i="152"/>
  <c r="E64" i="152"/>
  <c r="E63" i="152"/>
  <c r="E62" i="152"/>
  <c r="E61" i="152"/>
  <c r="E60" i="152"/>
  <c r="E59" i="152"/>
  <c r="E58" i="152"/>
  <c r="E57" i="152"/>
  <c r="E56" i="152"/>
  <c r="E55" i="152"/>
  <c r="E54" i="152"/>
  <c r="E53" i="152"/>
  <c r="E52" i="152"/>
  <c r="E51" i="152"/>
  <c r="E50" i="152"/>
  <c r="E49" i="152"/>
  <c r="E48" i="152"/>
  <c r="E47" i="152"/>
  <c r="E46" i="152"/>
  <c r="E45" i="152"/>
  <c r="E44" i="152"/>
  <c r="E43" i="152"/>
  <c r="E42" i="152"/>
  <c r="E41" i="152"/>
  <c r="E40" i="152"/>
  <c r="E39" i="152"/>
  <c r="E38" i="152"/>
  <c r="E37" i="152"/>
  <c r="E36" i="152"/>
  <c r="E35" i="152"/>
  <c r="E34" i="152"/>
  <c r="G34" i="152"/>
  <c r="G33" i="152"/>
  <c r="E33" i="152"/>
  <c r="E32" i="152"/>
  <c r="E31" i="152"/>
  <c r="E30" i="152"/>
  <c r="E29" i="152"/>
  <c r="E28" i="152"/>
  <c r="E27" i="152"/>
  <c r="E26" i="152"/>
  <c r="E25" i="152"/>
  <c r="E24" i="152"/>
  <c r="E23" i="152"/>
  <c r="E22" i="152"/>
  <c r="E21" i="152"/>
  <c r="E20" i="152"/>
  <c r="E19" i="152"/>
  <c r="E18" i="152"/>
  <c r="E17" i="152"/>
  <c r="G16" i="152"/>
  <c r="E16" i="152"/>
  <c r="E14" i="152"/>
  <c r="E13" i="152"/>
  <c r="E12" i="152"/>
  <c r="G12" i="152"/>
  <c r="G11" i="152"/>
  <c r="E11" i="152"/>
  <c r="G10" i="152"/>
  <c r="E10" i="152"/>
  <c r="G9" i="152"/>
  <c r="E9" i="152"/>
  <c r="G8" i="152"/>
  <c r="E8" i="152"/>
  <c r="G7" i="152"/>
  <c r="E7" i="152"/>
  <c r="G6" i="152"/>
  <c r="E6" i="152"/>
  <c r="G5" i="152"/>
  <c r="E5" i="152"/>
  <c r="L27" i="152" l="1"/>
  <c r="L28" i="152"/>
  <c r="L14" i="152"/>
  <c r="L13" i="152"/>
  <c r="L20" i="152" s="1"/>
  <c r="F6" i="152"/>
  <c r="F7" i="152" s="1"/>
  <c r="F8" i="152" s="1"/>
  <c r="F9" i="152" s="1"/>
  <c r="F10" i="152" s="1"/>
  <c r="F11" i="152" s="1"/>
  <c r="F12" i="152" s="1"/>
  <c r="F13" i="152" s="1"/>
  <c r="G36" i="152"/>
  <c r="G18" i="152"/>
  <c r="G17" i="152"/>
  <c r="G35" i="152"/>
  <c r="G107" i="152"/>
  <c r="G237" i="152"/>
  <c r="G337" i="152"/>
  <c r="G171" i="152"/>
  <c r="G236" i="152"/>
  <c r="G326" i="152"/>
  <c r="L29" i="152" l="1"/>
  <c r="L22" i="152"/>
  <c r="L21" i="152"/>
  <c r="L23" i="152"/>
  <c r="G238" i="152"/>
  <c r="G115" i="152"/>
  <c r="G108" i="152"/>
  <c r="G13" i="152"/>
  <c r="G327" i="152"/>
  <c r="G98" i="152"/>
  <c r="G19" i="152"/>
  <c r="G173" i="152"/>
  <c r="F14" i="152"/>
  <c r="F15" i="152" s="1"/>
  <c r="G37" i="152"/>
  <c r="G338" i="152"/>
  <c r="G38" i="152" l="1"/>
  <c r="G174" i="152"/>
  <c r="G14" i="152"/>
  <c r="G110" i="152"/>
  <c r="G109" i="152"/>
  <c r="G20" i="152"/>
  <c r="G116" i="152"/>
  <c r="G339" i="152"/>
  <c r="G239" i="152"/>
  <c r="G99" i="152"/>
  <c r="G328" i="152"/>
  <c r="G100" i="152" l="1"/>
  <c r="G21" i="152"/>
  <c r="G240" i="152"/>
  <c r="G175" i="152"/>
  <c r="G39" i="152"/>
  <c r="G340" i="152"/>
  <c r="G329" i="152"/>
  <c r="F16" i="152"/>
  <c r="G117" i="152"/>
  <c r="G118" i="152" l="1"/>
  <c r="G341" i="152"/>
  <c r="G176" i="152"/>
  <c r="G241" i="152"/>
  <c r="G330" i="152"/>
  <c r="G22" i="152"/>
  <c r="G40" i="152"/>
  <c r="F17" i="152"/>
  <c r="F18" i="152" s="1"/>
  <c r="F19" i="152" s="1"/>
  <c r="F20" i="152" s="1"/>
  <c r="F21" i="152" s="1"/>
  <c r="F22" i="152" s="1"/>
  <c r="F23" i="152" s="1"/>
  <c r="G101" i="152"/>
  <c r="G23" i="152" l="1"/>
  <c r="G331" i="152"/>
  <c r="G342" i="152"/>
  <c r="G242" i="152"/>
  <c r="G102" i="152"/>
  <c r="G177" i="152"/>
  <c r="F24" i="152"/>
  <c r="G41" i="152"/>
  <c r="G119" i="152"/>
  <c r="M11" i="125"/>
  <c r="L11" i="125"/>
  <c r="G105" i="152" l="1"/>
  <c r="G103" i="152"/>
  <c r="G243" i="152"/>
  <c r="G120" i="152"/>
  <c r="G343" i="152"/>
  <c r="G42" i="152"/>
  <c r="F25" i="152"/>
  <c r="F26" i="152" s="1"/>
  <c r="G332" i="152"/>
  <c r="G178" i="152"/>
  <c r="G24" i="152"/>
  <c r="E462" i="125"/>
  <c r="E463" i="125"/>
  <c r="E464" i="125"/>
  <c r="G464" i="125"/>
  <c r="E465" i="125"/>
  <c r="G465" i="125"/>
  <c r="E466" i="125"/>
  <c r="G466" i="125"/>
  <c r="E467" i="125"/>
  <c r="G467" i="125"/>
  <c r="E468" i="125"/>
  <c r="G468" i="125"/>
  <c r="E469" i="125"/>
  <c r="G469" i="125"/>
  <c r="E470" i="125"/>
  <c r="G470" i="125"/>
  <c r="E471" i="125"/>
  <c r="G471" i="125"/>
  <c r="E472" i="125"/>
  <c r="G472" i="125"/>
  <c r="E473" i="125"/>
  <c r="G473" i="125"/>
  <c r="E474" i="125"/>
  <c r="G474" i="125"/>
  <c r="E475" i="125"/>
  <c r="G475" i="125"/>
  <c r="E476" i="125"/>
  <c r="G476" i="125"/>
  <c r="E477" i="125"/>
  <c r="G477" i="125"/>
  <c r="E478" i="125"/>
  <c r="G478" i="125"/>
  <c r="E479" i="125"/>
  <c r="G479" i="125"/>
  <c r="E480" i="125"/>
  <c r="G480" i="125"/>
  <c r="E481" i="125"/>
  <c r="G481" i="125"/>
  <c r="E482" i="125"/>
  <c r="G482" i="125"/>
  <c r="E483" i="125"/>
  <c r="G483" i="125"/>
  <c r="E484" i="125"/>
  <c r="G484" i="125"/>
  <c r="E485" i="125"/>
  <c r="G485" i="125"/>
  <c r="E486" i="125"/>
  <c r="G486" i="125"/>
  <c r="E487" i="125"/>
  <c r="G487" i="125"/>
  <c r="E488" i="125"/>
  <c r="G488" i="125"/>
  <c r="E489" i="125"/>
  <c r="G489" i="125"/>
  <c r="E490" i="125"/>
  <c r="G490" i="125"/>
  <c r="E491" i="125"/>
  <c r="G491" i="125"/>
  <c r="E492" i="125"/>
  <c r="G492" i="125"/>
  <c r="E493" i="125"/>
  <c r="G493" i="125"/>
  <c r="E494" i="125"/>
  <c r="G494" i="125"/>
  <c r="E495" i="125"/>
  <c r="G495" i="125"/>
  <c r="E496" i="125"/>
  <c r="G496" i="125"/>
  <c r="E497" i="125"/>
  <c r="G497" i="125"/>
  <c r="E498" i="125"/>
  <c r="G498" i="125"/>
  <c r="E499" i="125"/>
  <c r="G499" i="125"/>
  <c r="E500" i="125"/>
  <c r="G500" i="125"/>
  <c r="E501" i="125"/>
  <c r="G501" i="125"/>
  <c r="E502" i="125"/>
  <c r="G502" i="125"/>
  <c r="E503" i="125"/>
  <c r="G503" i="125"/>
  <c r="E504" i="125"/>
  <c r="G504" i="125"/>
  <c r="E505" i="125"/>
  <c r="G505" i="125"/>
  <c r="E506" i="125"/>
  <c r="G506" i="125"/>
  <c r="E507" i="125"/>
  <c r="G507" i="125"/>
  <c r="E508" i="125"/>
  <c r="G508" i="125"/>
  <c r="E509" i="125"/>
  <c r="G509" i="125"/>
  <c r="E510" i="125"/>
  <c r="G510" i="125"/>
  <c r="E511" i="125"/>
  <c r="G511" i="125"/>
  <c r="E512" i="125"/>
  <c r="G512" i="125"/>
  <c r="E513" i="125"/>
  <c r="G513" i="125"/>
  <c r="E514" i="125"/>
  <c r="G514" i="125"/>
  <c r="E515" i="125"/>
  <c r="G515" i="125"/>
  <c r="E516" i="125"/>
  <c r="G516" i="125"/>
  <c r="E517" i="125"/>
  <c r="G517" i="125"/>
  <c r="E518" i="125"/>
  <c r="G518" i="125"/>
  <c r="E519" i="125"/>
  <c r="G519" i="125"/>
  <c r="E520" i="125"/>
  <c r="G520" i="125"/>
  <c r="E521" i="125"/>
  <c r="G521" i="125"/>
  <c r="E522" i="125"/>
  <c r="G522" i="125"/>
  <c r="E523" i="125"/>
  <c r="G523" i="125"/>
  <c r="E524" i="125"/>
  <c r="G524" i="125"/>
  <c r="E525" i="125"/>
  <c r="G525" i="125"/>
  <c r="E526" i="125"/>
  <c r="G526" i="125"/>
  <c r="E527" i="125"/>
  <c r="G527" i="125"/>
  <c r="E528" i="125"/>
  <c r="G528" i="125"/>
  <c r="E529" i="125"/>
  <c r="G529" i="125"/>
  <c r="E530" i="125"/>
  <c r="G530" i="125"/>
  <c r="E531" i="125"/>
  <c r="G531" i="125"/>
  <c r="E532" i="125"/>
  <c r="G532" i="125"/>
  <c r="E533" i="125"/>
  <c r="G533" i="125"/>
  <c r="E534" i="125"/>
  <c r="G534" i="125"/>
  <c r="E535" i="125"/>
  <c r="G535" i="125"/>
  <c r="E536" i="125"/>
  <c r="G536" i="125"/>
  <c r="E537" i="125"/>
  <c r="G537" i="125"/>
  <c r="E538" i="125"/>
  <c r="G538" i="125"/>
  <c r="E539" i="125"/>
  <c r="G539" i="125"/>
  <c r="E540" i="125"/>
  <c r="G540" i="125"/>
  <c r="E541" i="125"/>
  <c r="G541" i="125"/>
  <c r="E542" i="125"/>
  <c r="G542" i="125"/>
  <c r="E543" i="125"/>
  <c r="G543" i="125"/>
  <c r="E544" i="125"/>
  <c r="G544" i="125"/>
  <c r="E545" i="125"/>
  <c r="G545" i="125"/>
  <c r="E546" i="125"/>
  <c r="G546" i="125"/>
  <c r="E547" i="125"/>
  <c r="G547" i="125"/>
  <c r="E548" i="125"/>
  <c r="G548" i="125"/>
  <c r="E549" i="125"/>
  <c r="G549" i="125"/>
  <c r="E550" i="125"/>
  <c r="G550" i="125"/>
  <c r="E551" i="125"/>
  <c r="G551" i="125"/>
  <c r="E552" i="125"/>
  <c r="G552" i="125"/>
  <c r="E553" i="125"/>
  <c r="G553" i="125"/>
  <c r="E554" i="125"/>
  <c r="G554" i="125"/>
  <c r="E555" i="125"/>
  <c r="G555" i="125"/>
  <c r="E556" i="125"/>
  <c r="G556" i="125"/>
  <c r="E557" i="125"/>
  <c r="G557" i="125"/>
  <c r="E558" i="125"/>
  <c r="G558" i="125"/>
  <c r="E559" i="125"/>
  <c r="G559" i="125"/>
  <c r="E560" i="125"/>
  <c r="G560" i="125"/>
  <c r="E561" i="125"/>
  <c r="G561" i="125"/>
  <c r="E562" i="125"/>
  <c r="G562" i="125"/>
  <c r="E563" i="125"/>
  <c r="G563" i="125"/>
  <c r="E564" i="125"/>
  <c r="G564" i="125"/>
  <c r="E565" i="125"/>
  <c r="G565" i="125"/>
  <c r="E566" i="125"/>
  <c r="G566" i="125"/>
  <c r="E567" i="125"/>
  <c r="G567" i="125"/>
  <c r="E568" i="125"/>
  <c r="G568" i="125"/>
  <c r="E569" i="125"/>
  <c r="G569" i="125"/>
  <c r="E570" i="125"/>
  <c r="G570" i="125"/>
  <c r="E571" i="125"/>
  <c r="G571" i="125"/>
  <c r="E572" i="125"/>
  <c r="G572" i="125"/>
  <c r="E573" i="125"/>
  <c r="G573" i="125"/>
  <c r="E574" i="125"/>
  <c r="G574" i="125"/>
  <c r="E575" i="125"/>
  <c r="G575" i="125"/>
  <c r="E576" i="125"/>
  <c r="G576" i="125"/>
  <c r="E577" i="125"/>
  <c r="G577" i="125"/>
  <c r="E578" i="125"/>
  <c r="G578" i="125"/>
  <c r="E579" i="125"/>
  <c r="G579" i="125"/>
  <c r="E580" i="125"/>
  <c r="G580" i="125"/>
  <c r="E581" i="125"/>
  <c r="G581" i="125"/>
  <c r="E582" i="125"/>
  <c r="G582" i="125"/>
  <c r="E583" i="125"/>
  <c r="G583" i="125"/>
  <c r="E584" i="125"/>
  <c r="G584" i="125"/>
  <c r="E585" i="125"/>
  <c r="G585" i="125"/>
  <c r="E586" i="125"/>
  <c r="G586" i="125"/>
  <c r="E587" i="125"/>
  <c r="G587" i="125"/>
  <c r="E588" i="125"/>
  <c r="G588" i="125"/>
  <c r="E589" i="125"/>
  <c r="G589" i="125"/>
  <c r="E590" i="125"/>
  <c r="G590" i="125"/>
  <c r="E591" i="125"/>
  <c r="G591" i="125"/>
  <c r="E592" i="125"/>
  <c r="G592" i="125"/>
  <c r="E593" i="125"/>
  <c r="G593" i="125"/>
  <c r="E594" i="125"/>
  <c r="G594" i="125"/>
  <c r="E595" i="125"/>
  <c r="G595" i="125"/>
  <c r="E596" i="125"/>
  <c r="G596" i="125"/>
  <c r="E597" i="125"/>
  <c r="G597" i="125"/>
  <c r="E598" i="125"/>
  <c r="G598" i="125"/>
  <c r="E599" i="125"/>
  <c r="G599" i="125"/>
  <c r="E600" i="125"/>
  <c r="G600" i="125"/>
  <c r="E601" i="125"/>
  <c r="G601" i="125"/>
  <c r="E602" i="125"/>
  <c r="G602" i="125"/>
  <c r="E603" i="125"/>
  <c r="G603" i="125"/>
  <c r="E604" i="125"/>
  <c r="G604" i="125"/>
  <c r="E605" i="125"/>
  <c r="G605" i="125"/>
  <c r="E606" i="125"/>
  <c r="G606" i="125"/>
  <c r="E607" i="125"/>
  <c r="G607" i="125"/>
  <c r="E608" i="125"/>
  <c r="G608" i="125"/>
  <c r="E609" i="125"/>
  <c r="G609" i="125"/>
  <c r="E610" i="125"/>
  <c r="G610" i="125"/>
  <c r="E611" i="125"/>
  <c r="G611" i="125"/>
  <c r="E612" i="125"/>
  <c r="G612" i="125"/>
  <c r="E613" i="125"/>
  <c r="G613" i="125"/>
  <c r="E614" i="125"/>
  <c r="G614" i="125"/>
  <c r="E615" i="125"/>
  <c r="G615" i="125"/>
  <c r="E616" i="125"/>
  <c r="G616" i="125"/>
  <c r="E617" i="125"/>
  <c r="G617" i="125"/>
  <c r="E618" i="125"/>
  <c r="G618" i="125"/>
  <c r="E619" i="125"/>
  <c r="G619" i="125"/>
  <c r="E620" i="125"/>
  <c r="G620" i="125"/>
  <c r="E621" i="125"/>
  <c r="G621" i="125"/>
  <c r="E622" i="125"/>
  <c r="G622" i="125"/>
  <c r="E623" i="125"/>
  <c r="G623" i="125"/>
  <c r="E624" i="125"/>
  <c r="G624" i="125"/>
  <c r="E625" i="125"/>
  <c r="G625" i="125"/>
  <c r="E626" i="125"/>
  <c r="G626" i="125"/>
  <c r="E627" i="125"/>
  <c r="G627" i="125"/>
  <c r="E628" i="125"/>
  <c r="G628" i="125"/>
  <c r="E629" i="125"/>
  <c r="G629" i="125"/>
  <c r="E630" i="125"/>
  <c r="G630" i="125"/>
  <c r="E631" i="125"/>
  <c r="G631" i="125"/>
  <c r="E632" i="125"/>
  <c r="G632" i="125"/>
  <c r="E633" i="125"/>
  <c r="G633" i="125"/>
  <c r="E634" i="125"/>
  <c r="G634" i="125"/>
  <c r="E635" i="125"/>
  <c r="G635" i="125"/>
  <c r="E636" i="125"/>
  <c r="G636" i="125"/>
  <c r="E637" i="125"/>
  <c r="G637" i="125"/>
  <c r="E638" i="125"/>
  <c r="G638" i="125"/>
  <c r="E639" i="125"/>
  <c r="G639" i="125"/>
  <c r="E640" i="125"/>
  <c r="G640" i="125"/>
  <c r="E641" i="125"/>
  <c r="G641" i="125"/>
  <c r="E642" i="125"/>
  <c r="G642" i="125"/>
  <c r="E643" i="125"/>
  <c r="G643" i="125"/>
  <c r="E644" i="125"/>
  <c r="G644" i="125"/>
  <c r="E645" i="125"/>
  <c r="G645" i="125"/>
  <c r="E646" i="125"/>
  <c r="G646" i="125"/>
  <c r="E647" i="125"/>
  <c r="G647" i="125"/>
  <c r="E648" i="125"/>
  <c r="G648" i="125"/>
  <c r="E649" i="125"/>
  <c r="G649" i="125"/>
  <c r="E650" i="125"/>
  <c r="G650" i="125"/>
  <c r="E651" i="125"/>
  <c r="G651" i="125"/>
  <c r="E652" i="125"/>
  <c r="G652" i="125"/>
  <c r="E653" i="125"/>
  <c r="G653" i="125"/>
  <c r="E654" i="125"/>
  <c r="G654" i="125"/>
  <c r="E655" i="125"/>
  <c r="G655" i="125"/>
  <c r="E656" i="125"/>
  <c r="G656" i="125"/>
  <c r="E657" i="125"/>
  <c r="G657" i="125"/>
  <c r="E658" i="125"/>
  <c r="G658" i="125"/>
  <c r="E659" i="125"/>
  <c r="G659" i="125"/>
  <c r="E660" i="125"/>
  <c r="G660" i="125"/>
  <c r="E661" i="125"/>
  <c r="G661" i="125"/>
  <c r="E662" i="125"/>
  <c r="G662" i="125"/>
  <c r="E663" i="125"/>
  <c r="G663" i="125"/>
  <c r="E664" i="125"/>
  <c r="G664" i="125"/>
  <c r="E665" i="125"/>
  <c r="G665" i="125"/>
  <c r="E666" i="125"/>
  <c r="G666" i="125"/>
  <c r="E667" i="125"/>
  <c r="G667" i="125"/>
  <c r="E668" i="125"/>
  <c r="G668" i="125"/>
  <c r="E669" i="125"/>
  <c r="G669" i="125"/>
  <c r="E670" i="125"/>
  <c r="G670" i="125"/>
  <c r="E671" i="125"/>
  <c r="G671" i="125"/>
  <c r="E672" i="125"/>
  <c r="G672" i="125"/>
  <c r="E673" i="125"/>
  <c r="G673" i="125"/>
  <c r="E674" i="125"/>
  <c r="G674" i="125"/>
  <c r="E675" i="125"/>
  <c r="G675" i="125"/>
  <c r="E676" i="125"/>
  <c r="G676" i="125"/>
  <c r="E677" i="125"/>
  <c r="G677" i="125"/>
  <c r="E678" i="125"/>
  <c r="G678" i="125"/>
  <c r="E679" i="125"/>
  <c r="G679" i="125"/>
  <c r="E680" i="125"/>
  <c r="G680" i="125"/>
  <c r="E681" i="125"/>
  <c r="G681" i="125"/>
  <c r="E682" i="125"/>
  <c r="G682" i="125"/>
  <c r="E683" i="125"/>
  <c r="G683" i="125"/>
  <c r="E684" i="125"/>
  <c r="G684" i="125"/>
  <c r="E685" i="125"/>
  <c r="G685" i="125"/>
  <c r="E686" i="125"/>
  <c r="G686" i="125"/>
  <c r="E687" i="125"/>
  <c r="G687" i="125"/>
  <c r="E688" i="125"/>
  <c r="G688" i="125"/>
  <c r="E689" i="125"/>
  <c r="G689" i="125"/>
  <c r="E690" i="125"/>
  <c r="G690" i="125"/>
  <c r="E691" i="125"/>
  <c r="G691" i="125"/>
  <c r="E692" i="125"/>
  <c r="G692" i="125"/>
  <c r="E693" i="125"/>
  <c r="G693" i="125"/>
  <c r="E694" i="125"/>
  <c r="G694" i="125"/>
  <c r="E695" i="125"/>
  <c r="G695" i="125"/>
  <c r="E696" i="125"/>
  <c r="G696" i="125"/>
  <c r="E697" i="125"/>
  <c r="G697" i="125"/>
  <c r="E698" i="125"/>
  <c r="G698" i="125"/>
  <c r="E699" i="125"/>
  <c r="G699" i="125"/>
  <c r="E700" i="125"/>
  <c r="G700" i="125"/>
  <c r="E701" i="125"/>
  <c r="G701" i="125"/>
  <c r="E702" i="125"/>
  <c r="G702" i="125"/>
  <c r="E703" i="125"/>
  <c r="G703" i="125"/>
  <c r="E704" i="125"/>
  <c r="G704" i="125"/>
  <c r="E705" i="125"/>
  <c r="G705" i="125"/>
  <c r="E706" i="125"/>
  <c r="G706" i="125"/>
  <c r="E707" i="125"/>
  <c r="G707" i="125"/>
  <c r="E708" i="125"/>
  <c r="G708" i="125"/>
  <c r="E709" i="125"/>
  <c r="G709" i="125"/>
  <c r="E710" i="125"/>
  <c r="G710" i="125"/>
  <c r="E711" i="125"/>
  <c r="G711" i="125"/>
  <c r="E712" i="125"/>
  <c r="G712" i="125"/>
  <c r="E713" i="125"/>
  <c r="G713" i="125"/>
  <c r="E714" i="125"/>
  <c r="G714" i="125"/>
  <c r="E715" i="125"/>
  <c r="G715" i="125"/>
  <c r="E716" i="125"/>
  <c r="G716" i="125"/>
  <c r="E717" i="125"/>
  <c r="G717" i="125"/>
  <c r="E718" i="125"/>
  <c r="G718" i="125"/>
  <c r="E719" i="125"/>
  <c r="G719" i="125"/>
  <c r="E720" i="125"/>
  <c r="G720" i="125"/>
  <c r="E721" i="125"/>
  <c r="G721" i="125"/>
  <c r="E722" i="125"/>
  <c r="G722" i="125"/>
  <c r="E723" i="125"/>
  <c r="G723" i="125"/>
  <c r="E724" i="125"/>
  <c r="G724" i="125"/>
  <c r="E725" i="125"/>
  <c r="G725" i="125"/>
  <c r="E726" i="125"/>
  <c r="G726" i="125"/>
  <c r="E727" i="125"/>
  <c r="G727" i="125"/>
  <c r="E728" i="125"/>
  <c r="G728" i="125"/>
  <c r="E729" i="125"/>
  <c r="G729" i="125"/>
  <c r="E730" i="125"/>
  <c r="G730" i="125"/>
  <c r="E731" i="125"/>
  <c r="G731" i="125"/>
  <c r="E732" i="125"/>
  <c r="G732" i="125"/>
  <c r="E733" i="125"/>
  <c r="G733" i="125"/>
  <c r="L3" i="125"/>
  <c r="E106" i="125"/>
  <c r="E107" i="125"/>
  <c r="E108" i="125"/>
  <c r="E109" i="125"/>
  <c r="E110" i="125"/>
  <c r="E111" i="125"/>
  <c r="E112" i="125"/>
  <c r="E113" i="125"/>
  <c r="E114" i="125"/>
  <c r="E115" i="125"/>
  <c r="E116" i="125"/>
  <c r="E117" i="125"/>
  <c r="E118" i="125"/>
  <c r="E119" i="125"/>
  <c r="E120" i="125"/>
  <c r="E121" i="125"/>
  <c r="E122" i="125"/>
  <c r="E123" i="125"/>
  <c r="E124" i="125"/>
  <c r="E125" i="125"/>
  <c r="E126" i="125"/>
  <c r="E127" i="125"/>
  <c r="E128" i="125"/>
  <c r="E129" i="125"/>
  <c r="E130" i="125"/>
  <c r="E131" i="125"/>
  <c r="E132" i="125"/>
  <c r="E133" i="125"/>
  <c r="E134" i="125"/>
  <c r="E135" i="125"/>
  <c r="E136" i="125"/>
  <c r="E137" i="125"/>
  <c r="E138" i="125"/>
  <c r="E139" i="125"/>
  <c r="E140" i="125"/>
  <c r="E141" i="125"/>
  <c r="E142" i="125"/>
  <c r="E143" i="125"/>
  <c r="E144" i="125"/>
  <c r="E145" i="125"/>
  <c r="E146" i="125"/>
  <c r="E147" i="125"/>
  <c r="E148" i="125"/>
  <c r="E149" i="125"/>
  <c r="E150" i="125"/>
  <c r="E151" i="125"/>
  <c r="E152" i="125"/>
  <c r="E153" i="125"/>
  <c r="E154" i="125"/>
  <c r="E155" i="125"/>
  <c r="E156" i="125"/>
  <c r="E157" i="125"/>
  <c r="E158" i="125"/>
  <c r="E159" i="125"/>
  <c r="E160" i="125"/>
  <c r="E161" i="125"/>
  <c r="E162" i="125"/>
  <c r="E163" i="125"/>
  <c r="E164" i="125"/>
  <c r="E165" i="125"/>
  <c r="E166" i="125"/>
  <c r="E167" i="125"/>
  <c r="E168" i="125"/>
  <c r="E169" i="125"/>
  <c r="E170" i="125"/>
  <c r="E171" i="125"/>
  <c r="E172" i="125"/>
  <c r="E173" i="125"/>
  <c r="E174" i="125"/>
  <c r="E175" i="125"/>
  <c r="E176" i="125"/>
  <c r="E177" i="125"/>
  <c r="E178" i="125"/>
  <c r="E179" i="125"/>
  <c r="E180" i="125"/>
  <c r="E181" i="125"/>
  <c r="E182" i="125"/>
  <c r="E183" i="125"/>
  <c r="E184" i="125"/>
  <c r="E185" i="125"/>
  <c r="E186" i="125"/>
  <c r="E187" i="125"/>
  <c r="E188" i="125"/>
  <c r="E189" i="125"/>
  <c r="E190" i="125"/>
  <c r="E191" i="125"/>
  <c r="E192" i="125"/>
  <c r="E193" i="125"/>
  <c r="E194" i="125"/>
  <c r="E195" i="125"/>
  <c r="E196" i="125"/>
  <c r="E197" i="125"/>
  <c r="E198" i="125"/>
  <c r="E199" i="125"/>
  <c r="E200" i="125"/>
  <c r="E201" i="125"/>
  <c r="E202" i="125"/>
  <c r="E203" i="125"/>
  <c r="E204" i="125"/>
  <c r="E205" i="125"/>
  <c r="E206" i="125"/>
  <c r="E207" i="125"/>
  <c r="E208" i="125"/>
  <c r="E209" i="125"/>
  <c r="E210" i="125"/>
  <c r="E211" i="125"/>
  <c r="E212" i="125"/>
  <c r="E213" i="125"/>
  <c r="E214" i="125"/>
  <c r="E215" i="125"/>
  <c r="E216" i="125"/>
  <c r="E217" i="125"/>
  <c r="E218" i="125"/>
  <c r="E219" i="125"/>
  <c r="E220" i="125"/>
  <c r="E221" i="125"/>
  <c r="E222" i="125"/>
  <c r="E223" i="125"/>
  <c r="E224" i="125"/>
  <c r="E225" i="125"/>
  <c r="E226" i="125"/>
  <c r="E227" i="125"/>
  <c r="E228" i="125"/>
  <c r="E229" i="125"/>
  <c r="E230" i="125"/>
  <c r="E231" i="125"/>
  <c r="E232" i="125"/>
  <c r="E233" i="125"/>
  <c r="E234" i="125"/>
  <c r="E235" i="125"/>
  <c r="E236" i="125"/>
  <c r="E237" i="125"/>
  <c r="E238" i="125"/>
  <c r="E239" i="125"/>
  <c r="E240" i="125"/>
  <c r="E241" i="125"/>
  <c r="E242" i="125"/>
  <c r="E243" i="125"/>
  <c r="E244" i="125"/>
  <c r="E245" i="125"/>
  <c r="E246" i="125"/>
  <c r="E247" i="125"/>
  <c r="E248" i="125"/>
  <c r="E249" i="125"/>
  <c r="E250" i="125"/>
  <c r="E251" i="125"/>
  <c r="E252" i="125"/>
  <c r="E253" i="125"/>
  <c r="E254" i="125"/>
  <c r="E255" i="125"/>
  <c r="E256" i="125"/>
  <c r="E257" i="125"/>
  <c r="E258" i="125"/>
  <c r="E259" i="125"/>
  <c r="E260" i="125"/>
  <c r="E261" i="125"/>
  <c r="E262" i="125"/>
  <c r="E263" i="125"/>
  <c r="E264" i="125"/>
  <c r="E265" i="125"/>
  <c r="E266" i="125"/>
  <c r="E267" i="125"/>
  <c r="E268" i="125"/>
  <c r="E269" i="125"/>
  <c r="E270" i="125"/>
  <c r="E271" i="125"/>
  <c r="E272" i="125"/>
  <c r="E273" i="125"/>
  <c r="E274" i="125"/>
  <c r="E275" i="125"/>
  <c r="E276" i="125"/>
  <c r="E277" i="125"/>
  <c r="E278" i="125"/>
  <c r="E279" i="125"/>
  <c r="E280" i="125"/>
  <c r="E281" i="125"/>
  <c r="E282" i="125"/>
  <c r="E283" i="125"/>
  <c r="E284" i="125"/>
  <c r="E285" i="125"/>
  <c r="E286" i="125"/>
  <c r="E287" i="125"/>
  <c r="E288" i="125"/>
  <c r="E289" i="125"/>
  <c r="E290" i="125"/>
  <c r="E291" i="125"/>
  <c r="E292" i="125"/>
  <c r="E293" i="125"/>
  <c r="E294" i="125"/>
  <c r="E295" i="125"/>
  <c r="E296" i="125"/>
  <c r="E297" i="125"/>
  <c r="E298" i="125"/>
  <c r="E299" i="125"/>
  <c r="E300" i="125"/>
  <c r="E301" i="125"/>
  <c r="E302" i="125"/>
  <c r="E303" i="125"/>
  <c r="E304" i="125"/>
  <c r="E305" i="125"/>
  <c r="E306" i="125"/>
  <c r="E307" i="125"/>
  <c r="E308" i="125"/>
  <c r="E309" i="125"/>
  <c r="E310" i="125"/>
  <c r="E311" i="125"/>
  <c r="E312" i="125"/>
  <c r="E313" i="125"/>
  <c r="E314" i="125"/>
  <c r="E315" i="125"/>
  <c r="E316" i="125"/>
  <c r="E317" i="125"/>
  <c r="E318" i="125"/>
  <c r="E319" i="125"/>
  <c r="E320" i="125"/>
  <c r="E321" i="125"/>
  <c r="E322" i="125"/>
  <c r="E323" i="125"/>
  <c r="E324" i="125"/>
  <c r="E325" i="125"/>
  <c r="E326" i="125"/>
  <c r="E327" i="125"/>
  <c r="E328" i="125"/>
  <c r="E329" i="125"/>
  <c r="E330" i="125"/>
  <c r="E331" i="125"/>
  <c r="E332" i="125"/>
  <c r="E333" i="125"/>
  <c r="E334" i="125"/>
  <c r="E335" i="125"/>
  <c r="E336" i="125"/>
  <c r="E337" i="125"/>
  <c r="E338" i="125"/>
  <c r="E339" i="125"/>
  <c r="E340" i="125"/>
  <c r="E341" i="125"/>
  <c r="E342" i="125"/>
  <c r="E343" i="125"/>
  <c r="E344" i="125"/>
  <c r="E345" i="125"/>
  <c r="E346" i="125"/>
  <c r="E347" i="125"/>
  <c r="E348" i="125"/>
  <c r="E349" i="125"/>
  <c r="E350" i="125"/>
  <c r="E351" i="125"/>
  <c r="E352" i="125"/>
  <c r="E353" i="125"/>
  <c r="E354" i="125"/>
  <c r="E355" i="125"/>
  <c r="E356" i="125"/>
  <c r="E357" i="125"/>
  <c r="E358" i="125"/>
  <c r="E359" i="125"/>
  <c r="E360" i="125"/>
  <c r="E361" i="125"/>
  <c r="E362" i="125"/>
  <c r="E363" i="125"/>
  <c r="E364" i="125"/>
  <c r="E365" i="125"/>
  <c r="E366" i="125"/>
  <c r="E367" i="125"/>
  <c r="E368" i="125"/>
  <c r="E369" i="125"/>
  <c r="E370" i="125"/>
  <c r="E371" i="125"/>
  <c r="E372" i="125"/>
  <c r="E373" i="125"/>
  <c r="E374" i="125"/>
  <c r="E375" i="125"/>
  <c r="E376" i="125"/>
  <c r="E377" i="125"/>
  <c r="E378" i="125"/>
  <c r="E379" i="125"/>
  <c r="E380" i="125"/>
  <c r="E381" i="125"/>
  <c r="E382" i="125"/>
  <c r="E383" i="125"/>
  <c r="E384" i="125"/>
  <c r="E385" i="125"/>
  <c r="E386" i="125"/>
  <c r="E387" i="125"/>
  <c r="E388" i="125"/>
  <c r="E389" i="125"/>
  <c r="E390" i="125"/>
  <c r="E391" i="125"/>
  <c r="E392" i="125"/>
  <c r="E393" i="125"/>
  <c r="E394" i="125"/>
  <c r="E395" i="125"/>
  <c r="E396" i="125"/>
  <c r="E397" i="125"/>
  <c r="E398" i="125"/>
  <c r="E399" i="125"/>
  <c r="E400" i="125"/>
  <c r="E401" i="125"/>
  <c r="E402" i="125"/>
  <c r="E403" i="125"/>
  <c r="E404" i="125"/>
  <c r="E405" i="125"/>
  <c r="E406" i="125"/>
  <c r="E407" i="125"/>
  <c r="E408" i="125"/>
  <c r="E409" i="125"/>
  <c r="E410" i="125"/>
  <c r="E411" i="125"/>
  <c r="E412" i="125"/>
  <c r="E413" i="125"/>
  <c r="E414" i="125"/>
  <c r="E415" i="125"/>
  <c r="E416" i="125"/>
  <c r="E417" i="125"/>
  <c r="E418" i="125"/>
  <c r="E419" i="125"/>
  <c r="E420" i="125"/>
  <c r="E421" i="125"/>
  <c r="E422" i="125"/>
  <c r="E423" i="125"/>
  <c r="E424" i="125"/>
  <c r="E425" i="125"/>
  <c r="E426" i="125"/>
  <c r="E427" i="125"/>
  <c r="E428" i="125"/>
  <c r="E429" i="125"/>
  <c r="E430" i="125"/>
  <c r="E431" i="125"/>
  <c r="E432" i="125"/>
  <c r="E433" i="125"/>
  <c r="E434" i="125"/>
  <c r="E435" i="125"/>
  <c r="E436" i="125"/>
  <c r="E437" i="125"/>
  <c r="E438" i="125"/>
  <c r="E439" i="125"/>
  <c r="E440" i="125"/>
  <c r="E441" i="125"/>
  <c r="E442" i="125"/>
  <c r="E443" i="125"/>
  <c r="E444" i="125"/>
  <c r="E445" i="125"/>
  <c r="E446" i="125"/>
  <c r="E447" i="125"/>
  <c r="E448" i="125"/>
  <c r="E449" i="125"/>
  <c r="E450" i="125"/>
  <c r="E451" i="125"/>
  <c r="E452" i="125"/>
  <c r="E453" i="125"/>
  <c r="E454" i="125"/>
  <c r="E455" i="125"/>
  <c r="E456" i="125"/>
  <c r="E457" i="125"/>
  <c r="E458" i="125"/>
  <c r="E459" i="125"/>
  <c r="E460" i="125"/>
  <c r="E461" i="125"/>
  <c r="E6" i="125"/>
  <c r="E7" i="125"/>
  <c r="E8" i="125"/>
  <c r="E9" i="125"/>
  <c r="E10" i="125"/>
  <c r="E11" i="125"/>
  <c r="E12" i="125"/>
  <c r="E13" i="125"/>
  <c r="E14" i="125"/>
  <c r="E15" i="125"/>
  <c r="E16" i="125"/>
  <c r="E17" i="125"/>
  <c r="E18" i="125"/>
  <c r="E19" i="125"/>
  <c r="E20" i="125"/>
  <c r="E21" i="125"/>
  <c r="E22" i="125"/>
  <c r="E23" i="125"/>
  <c r="E24" i="125"/>
  <c r="E25" i="125"/>
  <c r="E26" i="125"/>
  <c r="E27" i="125"/>
  <c r="E28" i="125"/>
  <c r="E29" i="125"/>
  <c r="E30" i="125"/>
  <c r="E31" i="125"/>
  <c r="E32" i="125"/>
  <c r="E33" i="125"/>
  <c r="E34" i="125"/>
  <c r="E35" i="125"/>
  <c r="E36" i="125"/>
  <c r="E37" i="125"/>
  <c r="E38" i="125"/>
  <c r="E39" i="125"/>
  <c r="E40" i="125"/>
  <c r="E41" i="125"/>
  <c r="E42" i="125"/>
  <c r="E43" i="125"/>
  <c r="E44" i="125"/>
  <c r="E45" i="125"/>
  <c r="E46" i="125"/>
  <c r="E47" i="125"/>
  <c r="E48" i="125"/>
  <c r="E49" i="125"/>
  <c r="E50" i="125"/>
  <c r="E51" i="125"/>
  <c r="E52" i="125"/>
  <c r="E53" i="125"/>
  <c r="E54" i="125"/>
  <c r="E55" i="125"/>
  <c r="E56" i="125"/>
  <c r="E57" i="125"/>
  <c r="E58" i="125"/>
  <c r="E59" i="125"/>
  <c r="E60" i="125"/>
  <c r="E61" i="125"/>
  <c r="E62" i="125"/>
  <c r="E63" i="125"/>
  <c r="E64" i="125"/>
  <c r="E65" i="125"/>
  <c r="E66" i="125"/>
  <c r="E67" i="125"/>
  <c r="E68" i="125"/>
  <c r="E69" i="125"/>
  <c r="E70" i="125"/>
  <c r="E71" i="125"/>
  <c r="E72" i="125"/>
  <c r="E73" i="125"/>
  <c r="E74" i="125"/>
  <c r="E75" i="125"/>
  <c r="E76" i="125"/>
  <c r="E77" i="125"/>
  <c r="E78" i="125"/>
  <c r="E79" i="125"/>
  <c r="E80" i="125"/>
  <c r="E81" i="125"/>
  <c r="E82" i="125"/>
  <c r="E83" i="125"/>
  <c r="E84" i="125"/>
  <c r="E85" i="125"/>
  <c r="E86" i="125"/>
  <c r="E87" i="125"/>
  <c r="E88" i="125"/>
  <c r="E89" i="125"/>
  <c r="E90" i="125"/>
  <c r="E91" i="125"/>
  <c r="E92" i="125"/>
  <c r="E93" i="125"/>
  <c r="E94" i="125"/>
  <c r="E95" i="125"/>
  <c r="E96" i="125"/>
  <c r="E97" i="125"/>
  <c r="E98" i="125"/>
  <c r="E99" i="125"/>
  <c r="E100" i="125"/>
  <c r="E101" i="125"/>
  <c r="E102" i="125"/>
  <c r="E103" i="125"/>
  <c r="E105" i="125"/>
  <c r="E5" i="125"/>
  <c r="M14" i="125"/>
  <c r="L14" i="125"/>
  <c r="D34" i="125"/>
  <c r="D35" i="125" s="1"/>
  <c r="G33" i="125"/>
  <c r="D17" i="125"/>
  <c r="D18" i="125" s="1"/>
  <c r="G16" i="125"/>
  <c r="D9" i="125"/>
  <c r="D10" i="125" s="1"/>
  <c r="G8" i="125"/>
  <c r="D6" i="125"/>
  <c r="G7" i="125" s="1"/>
  <c r="G5" i="125"/>
  <c r="L31" i="125" l="1"/>
  <c r="M31" i="125"/>
  <c r="M15" i="125"/>
  <c r="M16" i="125" s="1"/>
  <c r="L15" i="125"/>
  <c r="L16" i="125" s="1"/>
  <c r="L73" i="125"/>
  <c r="G43" i="152"/>
  <c r="G344" i="152"/>
  <c r="G25" i="152"/>
  <c r="G121" i="152"/>
  <c r="G244" i="152"/>
  <c r="G179" i="152"/>
  <c r="G333" i="152"/>
  <c r="F27" i="152"/>
  <c r="G34" i="125"/>
  <c r="G35" i="125"/>
  <c r="D36" i="125"/>
  <c r="D37" i="125" s="1"/>
  <c r="D38" i="125" s="1"/>
  <c r="F6" i="125"/>
  <c r="F7" i="125" s="1"/>
  <c r="F8" i="125" s="1"/>
  <c r="F9" i="125" s="1"/>
  <c r="F10" i="125" s="1"/>
  <c r="F11" i="125" s="1"/>
  <c r="D19" i="125"/>
  <c r="G18" i="125"/>
  <c r="G10" i="125"/>
  <c r="D11" i="125"/>
  <c r="G17" i="125"/>
  <c r="G9" i="125"/>
  <c r="G6" i="125"/>
  <c r="F12" i="125" l="1"/>
  <c r="G245" i="152"/>
  <c r="G26" i="152"/>
  <c r="G180" i="152"/>
  <c r="G345" i="152"/>
  <c r="G335" i="152"/>
  <c r="G334" i="152"/>
  <c r="G122" i="152"/>
  <c r="G44" i="152"/>
  <c r="G37" i="125"/>
  <c r="M23" i="125"/>
  <c r="L23" i="125"/>
  <c r="G36" i="125"/>
  <c r="G38" i="125"/>
  <c r="D39" i="125"/>
  <c r="G11" i="125"/>
  <c r="D12" i="125"/>
  <c r="G19" i="125"/>
  <c r="D20" i="125"/>
  <c r="F13" i="125" l="1"/>
  <c r="G181" i="152"/>
  <c r="G45" i="152"/>
  <c r="G123" i="152"/>
  <c r="G27" i="152"/>
  <c r="F28" i="152"/>
  <c r="G346" i="152"/>
  <c r="G246" i="152"/>
  <c r="L24" i="125"/>
  <c r="M24" i="125"/>
  <c r="D21" i="125"/>
  <c r="G20" i="125"/>
  <c r="G12" i="125"/>
  <c r="D13" i="125"/>
  <c r="D40" i="125"/>
  <c r="G39" i="125"/>
  <c r="F14" i="125" l="1"/>
  <c r="G28" i="152"/>
  <c r="G124" i="152"/>
  <c r="G182" i="152"/>
  <c r="G46" i="152"/>
  <c r="G247" i="152"/>
  <c r="G347" i="152"/>
  <c r="F29" i="152"/>
  <c r="G13" i="125"/>
  <c r="D14" i="125"/>
  <c r="D41" i="125"/>
  <c r="G40" i="125"/>
  <c r="G21" i="125"/>
  <c r="D22" i="125"/>
  <c r="F15" i="125" l="1"/>
  <c r="G47" i="152"/>
  <c r="G348" i="152"/>
  <c r="G183" i="152"/>
  <c r="F30" i="152"/>
  <c r="F31" i="152" s="1"/>
  <c r="G125" i="152"/>
  <c r="G29" i="152"/>
  <c r="G248" i="152"/>
  <c r="G41" i="125"/>
  <c r="D42" i="125"/>
  <c r="G22" i="125"/>
  <c r="D23" i="125"/>
  <c r="D15" i="125"/>
  <c r="G15" i="125" s="1"/>
  <c r="G14" i="125"/>
  <c r="G184" i="152" l="1"/>
  <c r="G249" i="152"/>
  <c r="G30" i="152"/>
  <c r="G349" i="152"/>
  <c r="G126" i="152"/>
  <c r="G48" i="152"/>
  <c r="F16" i="125"/>
  <c r="F17" i="125" s="1"/>
  <c r="F18" i="125" s="1"/>
  <c r="F19" i="125" s="1"/>
  <c r="F20" i="125" s="1"/>
  <c r="F21" i="125" s="1"/>
  <c r="F22" i="125" s="1"/>
  <c r="F23" i="125" s="1"/>
  <c r="F24" i="125" s="1"/>
  <c r="D24" i="125"/>
  <c r="G23" i="125"/>
  <c r="D43" i="125"/>
  <c r="G42" i="125"/>
  <c r="G127" i="152" l="1"/>
  <c r="G32" i="152"/>
  <c r="G31" i="152"/>
  <c r="G350" i="152"/>
  <c r="G250" i="152"/>
  <c r="F32" i="152"/>
  <c r="G185" i="152"/>
  <c r="G49" i="152"/>
  <c r="D44" i="125"/>
  <c r="G43" i="125"/>
  <c r="D25" i="125"/>
  <c r="G24" i="125"/>
  <c r="F25" i="125"/>
  <c r="G186" i="152" l="1"/>
  <c r="F33" i="152"/>
  <c r="F34" i="152" s="1"/>
  <c r="F35" i="152" s="1"/>
  <c r="F36" i="152" s="1"/>
  <c r="F37" i="152" s="1"/>
  <c r="F38" i="152" s="1"/>
  <c r="F39" i="152" s="1"/>
  <c r="F40" i="152" s="1"/>
  <c r="F41" i="152" s="1"/>
  <c r="F42" i="152" s="1"/>
  <c r="F43" i="152" s="1"/>
  <c r="F44" i="152" s="1"/>
  <c r="F45" i="152" s="1"/>
  <c r="F46" i="152" s="1"/>
  <c r="F47" i="152" s="1"/>
  <c r="F48" i="152" s="1"/>
  <c r="F49" i="152" s="1"/>
  <c r="F50" i="152" s="1"/>
  <c r="F51" i="152" s="1"/>
  <c r="F52" i="152" s="1"/>
  <c r="G251" i="152"/>
  <c r="G351" i="152"/>
  <c r="G50" i="152"/>
  <c r="G128" i="152"/>
  <c r="G44" i="125"/>
  <c r="D45" i="125"/>
  <c r="F26" i="125"/>
  <c r="D26" i="125"/>
  <c r="G25" i="125"/>
  <c r="F53" i="152" l="1"/>
  <c r="G129" i="152"/>
  <c r="G51" i="152"/>
  <c r="G352" i="152"/>
  <c r="G252" i="152"/>
  <c r="G187" i="152"/>
  <c r="G26" i="125"/>
  <c r="D27" i="125"/>
  <c r="F27" i="125"/>
  <c r="D46" i="125"/>
  <c r="G45" i="125"/>
  <c r="G188" i="152" l="1"/>
  <c r="G253" i="152"/>
  <c r="G353" i="152"/>
  <c r="G52" i="152"/>
  <c r="F54" i="152"/>
  <c r="G130" i="152"/>
  <c r="D47" i="125"/>
  <c r="G46" i="125"/>
  <c r="F28" i="125"/>
  <c r="G27" i="125"/>
  <c r="D28" i="125"/>
  <c r="G131" i="152" l="1"/>
  <c r="G354" i="152"/>
  <c r="G254" i="152"/>
  <c r="G53" i="152"/>
  <c r="F132" i="152"/>
  <c r="G189" i="152"/>
  <c r="G47" i="125"/>
  <c r="D48" i="125"/>
  <c r="D29" i="125"/>
  <c r="G28" i="125"/>
  <c r="F29" i="125"/>
  <c r="F133" i="152" l="1"/>
  <c r="G355" i="152"/>
  <c r="G190" i="152"/>
  <c r="G54" i="152"/>
  <c r="G255" i="152"/>
  <c r="G132" i="152"/>
  <c r="F55" i="152"/>
  <c r="F30" i="125"/>
  <c r="G29" i="125"/>
  <c r="D30" i="125"/>
  <c r="D49" i="125"/>
  <c r="G48" i="125"/>
  <c r="G256" i="152" l="1"/>
  <c r="G55" i="152"/>
  <c r="G191" i="152"/>
  <c r="F56" i="152"/>
  <c r="G356" i="152"/>
  <c r="G133" i="152"/>
  <c r="F134" i="152"/>
  <c r="F135" i="152" s="1"/>
  <c r="F31" i="125"/>
  <c r="D31" i="125"/>
  <c r="G30" i="125"/>
  <c r="D50" i="125"/>
  <c r="G49" i="125"/>
  <c r="G357" i="152" l="1"/>
  <c r="F57" i="152"/>
  <c r="G192" i="152"/>
  <c r="G56" i="152"/>
  <c r="G134" i="152"/>
  <c r="G257" i="152"/>
  <c r="F32" i="125"/>
  <c r="G50" i="125"/>
  <c r="D51" i="125"/>
  <c r="D32" i="125"/>
  <c r="G32" i="125" s="1"/>
  <c r="G31" i="125"/>
  <c r="G57" i="152" l="1"/>
  <c r="G258" i="152"/>
  <c r="G193" i="152"/>
  <c r="G135" i="152"/>
  <c r="F136" i="152"/>
  <c r="F58" i="152"/>
  <c r="F59" i="152" s="1"/>
  <c r="G358" i="152"/>
  <c r="F33" i="125"/>
  <c r="F34" i="125" s="1"/>
  <c r="F35" i="125" s="1"/>
  <c r="F36" i="125" s="1"/>
  <c r="F37" i="125" s="1"/>
  <c r="F38" i="125" s="1"/>
  <c r="F39" i="125" s="1"/>
  <c r="F40" i="125" s="1"/>
  <c r="F41" i="125" s="1"/>
  <c r="F42" i="125" s="1"/>
  <c r="F43" i="125" s="1"/>
  <c r="F44" i="125" s="1"/>
  <c r="F45" i="125" s="1"/>
  <c r="F46" i="125" s="1"/>
  <c r="F47" i="125" s="1"/>
  <c r="F48" i="125" s="1"/>
  <c r="F49" i="125" s="1"/>
  <c r="F50" i="125" s="1"/>
  <c r="F51" i="125" s="1"/>
  <c r="F52" i="125" s="1"/>
  <c r="D52" i="125"/>
  <c r="G51" i="125"/>
  <c r="F53" i="125" l="1"/>
  <c r="G359" i="152"/>
  <c r="G136" i="152"/>
  <c r="F137" i="152"/>
  <c r="F138" i="152" s="1"/>
  <c r="G194" i="152"/>
  <c r="G259" i="152"/>
  <c r="G58" i="152"/>
  <c r="D53" i="125"/>
  <c r="G52" i="125"/>
  <c r="F54" i="125" l="1"/>
  <c r="G260" i="152"/>
  <c r="G195" i="152"/>
  <c r="G59" i="152"/>
  <c r="F60" i="152"/>
  <c r="F61" i="152" s="1"/>
  <c r="G137" i="152"/>
  <c r="G360" i="152"/>
  <c r="F139" i="152"/>
  <c r="G53" i="125"/>
  <c r="D54" i="125"/>
  <c r="F55" i="125" l="1"/>
  <c r="G138" i="152"/>
  <c r="G60" i="152"/>
  <c r="G196" i="152"/>
  <c r="F140" i="152"/>
  <c r="G361" i="152"/>
  <c r="F62" i="152"/>
  <c r="G261" i="152"/>
  <c r="D55" i="125"/>
  <c r="G54" i="125"/>
  <c r="F56" i="125" l="1"/>
  <c r="G362" i="152"/>
  <c r="G262" i="152"/>
  <c r="G61" i="152"/>
  <c r="G139" i="152"/>
  <c r="F63" i="152"/>
  <c r="G197" i="152"/>
  <c r="D56" i="125"/>
  <c r="G55" i="125"/>
  <c r="F57" i="125" l="1"/>
  <c r="G140" i="152"/>
  <c r="G198" i="152"/>
  <c r="F141" i="152"/>
  <c r="F142" i="152" s="1"/>
  <c r="G62" i="152"/>
  <c r="G263" i="152"/>
  <c r="G363" i="152"/>
  <c r="G56" i="125"/>
  <c r="D57" i="125"/>
  <c r="F58" i="125" l="1"/>
  <c r="G364" i="152"/>
  <c r="G63" i="152"/>
  <c r="G199" i="152"/>
  <c r="G264" i="152"/>
  <c r="G141" i="152"/>
  <c r="F64" i="152"/>
  <c r="F65" i="152" s="1"/>
  <c r="D58" i="125"/>
  <c r="G57" i="125"/>
  <c r="F59" i="125" l="1"/>
  <c r="G265" i="152"/>
  <c r="G365" i="152"/>
  <c r="G142" i="152"/>
  <c r="F143" i="152"/>
  <c r="F144" i="152" s="1"/>
  <c r="G200" i="152"/>
  <c r="G64" i="152"/>
  <c r="D59" i="125"/>
  <c r="G58" i="125"/>
  <c r="F60" i="125" l="1"/>
  <c r="G143" i="152"/>
  <c r="G266" i="152"/>
  <c r="G65" i="152"/>
  <c r="G201" i="152"/>
  <c r="F66" i="152"/>
  <c r="F67" i="152" s="1"/>
  <c r="G366" i="152"/>
  <c r="G59" i="125"/>
  <c r="D60" i="125"/>
  <c r="F61" i="125" l="1"/>
  <c r="G367" i="152"/>
  <c r="F68" i="152"/>
  <c r="G66" i="152"/>
  <c r="G202" i="152"/>
  <c r="G267" i="152"/>
  <c r="G144" i="152"/>
  <c r="F145" i="152"/>
  <c r="D61" i="125"/>
  <c r="G60" i="125"/>
  <c r="F62" i="125" l="1"/>
  <c r="F146" i="152"/>
  <c r="G268" i="152"/>
  <c r="G67" i="152"/>
  <c r="G145" i="152"/>
  <c r="G203" i="152"/>
  <c r="G368" i="152"/>
  <c r="D62" i="125"/>
  <c r="G61" i="125"/>
  <c r="F63" i="125" l="1"/>
  <c r="G369" i="152"/>
  <c r="G146" i="152"/>
  <c r="F147" i="152"/>
  <c r="F148" i="152" s="1"/>
  <c r="G204" i="152"/>
  <c r="G68" i="152"/>
  <c r="G269" i="152"/>
  <c r="F69" i="152"/>
  <c r="F70" i="152" s="1"/>
  <c r="G62" i="125"/>
  <c r="D63" i="125"/>
  <c r="F64" i="125" l="1"/>
  <c r="G69" i="152"/>
  <c r="G205" i="152"/>
  <c r="F71" i="152"/>
  <c r="G270" i="152"/>
  <c r="G147" i="152"/>
  <c r="G370" i="152"/>
  <c r="D64" i="125"/>
  <c r="G63" i="125"/>
  <c r="F65" i="125" l="1"/>
  <c r="G371" i="152"/>
  <c r="G148" i="152"/>
  <c r="F149" i="152"/>
  <c r="F150" i="152" s="1"/>
  <c r="G271" i="152"/>
  <c r="G206" i="152"/>
  <c r="G70" i="152"/>
  <c r="D65" i="125"/>
  <c r="G64" i="125"/>
  <c r="F66" i="125" l="1"/>
  <c r="G71" i="152"/>
  <c r="G207" i="152"/>
  <c r="F72" i="152"/>
  <c r="G272" i="152"/>
  <c r="G149" i="152"/>
  <c r="G372" i="152"/>
  <c r="G65" i="125"/>
  <c r="D66" i="125"/>
  <c r="F67" i="125" l="1"/>
  <c r="G72" i="152"/>
  <c r="G373" i="152"/>
  <c r="G150" i="152"/>
  <c r="F151" i="152"/>
  <c r="F152" i="152" s="1"/>
  <c r="G273" i="152"/>
  <c r="F73" i="152"/>
  <c r="F74" i="152" s="1"/>
  <c r="G208" i="152"/>
  <c r="D67" i="125"/>
  <c r="G66" i="125"/>
  <c r="F68" i="125" l="1"/>
  <c r="G209" i="152"/>
  <c r="G274" i="152"/>
  <c r="G151" i="152"/>
  <c r="G73" i="152"/>
  <c r="D68" i="125"/>
  <c r="G67" i="125"/>
  <c r="F69" i="125" l="1"/>
  <c r="G74" i="152"/>
  <c r="G152" i="152"/>
  <c r="F153" i="152"/>
  <c r="F154" i="152" s="1"/>
  <c r="G275" i="152"/>
  <c r="F75" i="152"/>
  <c r="G210" i="152"/>
  <c r="G68" i="125"/>
  <c r="D69" i="125"/>
  <c r="F70" i="125" l="1"/>
  <c r="G75" i="152"/>
  <c r="G211" i="152"/>
  <c r="G153" i="152"/>
  <c r="F155" i="152"/>
  <c r="F76" i="152"/>
  <c r="G276" i="152"/>
  <c r="D70" i="125"/>
  <c r="G69" i="125"/>
  <c r="F71" i="125" l="1"/>
  <c r="G76" i="152"/>
  <c r="G277" i="152"/>
  <c r="F77" i="152"/>
  <c r="G154" i="152"/>
  <c r="G212" i="152"/>
  <c r="D71" i="125"/>
  <c r="G70" i="125"/>
  <c r="F72" i="125" l="1"/>
  <c r="G77" i="152"/>
  <c r="G213" i="152"/>
  <c r="G155" i="152"/>
  <c r="F156" i="152"/>
  <c r="F157" i="152" s="1"/>
  <c r="F78" i="152"/>
  <c r="G278" i="152"/>
  <c r="G71" i="125"/>
  <c r="D72" i="125"/>
  <c r="F73" i="125" l="1"/>
  <c r="G78" i="152"/>
  <c r="G279" i="152"/>
  <c r="F79" i="152"/>
  <c r="G156" i="152"/>
  <c r="G214" i="152"/>
  <c r="D73" i="125"/>
  <c r="G72" i="125"/>
  <c r="F74" i="125" l="1"/>
  <c r="G79" i="152"/>
  <c r="G215" i="152"/>
  <c r="G157" i="152"/>
  <c r="F158" i="152"/>
  <c r="F159" i="152" s="1"/>
  <c r="F80" i="152"/>
  <c r="F81" i="152" s="1"/>
  <c r="G280" i="152"/>
  <c r="D74" i="125"/>
  <c r="G73" i="125"/>
  <c r="F75" i="125" l="1"/>
  <c r="G281" i="152"/>
  <c r="G158" i="152"/>
  <c r="G216" i="152"/>
  <c r="G80" i="152"/>
  <c r="G74" i="125"/>
  <c r="D75" i="125"/>
  <c r="F76" i="125" l="1"/>
  <c r="G282" i="152"/>
  <c r="G81" i="152"/>
  <c r="G217" i="152"/>
  <c r="G159" i="152"/>
  <c r="F160" i="152"/>
  <c r="F161" i="152" s="1"/>
  <c r="F82" i="152"/>
  <c r="F83" i="152" s="1"/>
  <c r="D76" i="125"/>
  <c r="G75" i="125"/>
  <c r="F77" i="125" l="1"/>
  <c r="G283" i="152"/>
  <c r="G160" i="152"/>
  <c r="G218" i="152"/>
  <c r="G82" i="152"/>
  <c r="D77" i="125"/>
  <c r="G76" i="125"/>
  <c r="F78" i="125" l="1"/>
  <c r="G83" i="152"/>
  <c r="G219" i="152"/>
  <c r="G161" i="152"/>
  <c r="F162" i="152"/>
  <c r="F163" i="152" s="1"/>
  <c r="F84" i="152"/>
  <c r="G284" i="152"/>
  <c r="G77" i="125"/>
  <c r="D78" i="125"/>
  <c r="F79" i="125" l="1"/>
  <c r="G84" i="152"/>
  <c r="G285" i="152"/>
  <c r="F85" i="152"/>
  <c r="G162" i="152"/>
  <c r="G220" i="152"/>
  <c r="D79" i="125"/>
  <c r="G78" i="125"/>
  <c r="F80" i="125" l="1"/>
  <c r="G85" i="152"/>
  <c r="G221" i="152"/>
  <c r="G163" i="152"/>
  <c r="F164" i="152"/>
  <c r="F165" i="152" s="1"/>
  <c r="F86" i="152"/>
  <c r="F87" i="152" s="1"/>
  <c r="G286" i="152"/>
  <c r="D80" i="125"/>
  <c r="G79" i="125"/>
  <c r="F81" i="125" l="1"/>
  <c r="G287" i="152"/>
  <c r="G164" i="152"/>
  <c r="G222" i="152"/>
  <c r="G86" i="152"/>
  <c r="G80" i="125"/>
  <c r="D81" i="125"/>
  <c r="F82" i="125" l="1"/>
  <c r="G288" i="152"/>
  <c r="G87" i="152"/>
  <c r="G223" i="152"/>
  <c r="G165" i="152"/>
  <c r="F166" i="152"/>
  <c r="F167" i="152" s="1"/>
  <c r="F88" i="152"/>
  <c r="F89" i="152" s="1"/>
  <c r="D82" i="125"/>
  <c r="G81" i="125"/>
  <c r="F83" i="125" l="1"/>
  <c r="G289" i="152"/>
  <c r="G166" i="152"/>
  <c r="G224" i="152"/>
  <c r="G88" i="152"/>
  <c r="D83" i="125"/>
  <c r="G82" i="125"/>
  <c r="F84" i="125" l="1"/>
  <c r="G290" i="152"/>
  <c r="G89" i="152"/>
  <c r="G225" i="152"/>
  <c r="G168" i="152"/>
  <c r="G167" i="152"/>
  <c r="F168" i="152"/>
  <c r="F169" i="152" s="1"/>
  <c r="F170" i="152" s="1"/>
  <c r="F171" i="152" s="1"/>
  <c r="F172" i="152" s="1"/>
  <c r="F173" i="152" s="1"/>
  <c r="F174" i="152" s="1"/>
  <c r="F175" i="152" s="1"/>
  <c r="F176" i="152" s="1"/>
  <c r="F177" i="152" s="1"/>
  <c r="F178" i="152" s="1"/>
  <c r="F179" i="152" s="1"/>
  <c r="F180" i="152" s="1"/>
  <c r="F181" i="152" s="1"/>
  <c r="F182" i="152" s="1"/>
  <c r="F183" i="152" s="1"/>
  <c r="F184" i="152" s="1"/>
  <c r="F185" i="152" s="1"/>
  <c r="F186" i="152" s="1"/>
  <c r="F187" i="152" s="1"/>
  <c r="F188" i="152" s="1"/>
  <c r="F189" i="152" s="1"/>
  <c r="F190" i="152" s="1"/>
  <c r="F191" i="152" s="1"/>
  <c r="F192" i="152" s="1"/>
  <c r="F193" i="152" s="1"/>
  <c r="F194" i="152" s="1"/>
  <c r="F195" i="152" s="1"/>
  <c r="F196" i="152" s="1"/>
  <c r="F197" i="152" s="1"/>
  <c r="F198" i="152" s="1"/>
  <c r="F199" i="152" s="1"/>
  <c r="F200" i="152" s="1"/>
  <c r="F201" i="152" s="1"/>
  <c r="F202" i="152" s="1"/>
  <c r="F203" i="152" s="1"/>
  <c r="F204" i="152" s="1"/>
  <c r="F205" i="152" s="1"/>
  <c r="F206" i="152" s="1"/>
  <c r="F207" i="152" s="1"/>
  <c r="F208" i="152" s="1"/>
  <c r="F209" i="152" s="1"/>
  <c r="F210" i="152" s="1"/>
  <c r="F211" i="152" s="1"/>
  <c r="F212" i="152" s="1"/>
  <c r="F213" i="152" s="1"/>
  <c r="F214" i="152" s="1"/>
  <c r="F215" i="152" s="1"/>
  <c r="F216" i="152" s="1"/>
  <c r="F217" i="152" s="1"/>
  <c r="F218" i="152" s="1"/>
  <c r="F219" i="152" s="1"/>
  <c r="F220" i="152" s="1"/>
  <c r="F221" i="152" s="1"/>
  <c r="F222" i="152" s="1"/>
  <c r="F223" i="152" s="1"/>
  <c r="F224" i="152" s="1"/>
  <c r="F225" i="152" s="1"/>
  <c r="F226" i="152" s="1"/>
  <c r="F227" i="152" s="1"/>
  <c r="F90" i="152"/>
  <c r="F91" i="152" s="1"/>
  <c r="G83" i="125"/>
  <c r="D84" i="125"/>
  <c r="F85" i="125" l="1"/>
  <c r="F92" i="152"/>
  <c r="G226" i="152"/>
  <c r="G90" i="152"/>
  <c r="G291" i="152"/>
  <c r="D85" i="125"/>
  <c r="G84" i="125"/>
  <c r="F86" i="125" l="1"/>
  <c r="G292" i="152"/>
  <c r="G91" i="152"/>
  <c r="G227" i="152"/>
  <c r="F228" i="152"/>
  <c r="F229" i="152" s="1"/>
  <c r="F93" i="152"/>
  <c r="D86" i="125"/>
  <c r="G85" i="125"/>
  <c r="F87" i="125" l="1"/>
  <c r="G293" i="152"/>
  <c r="G228" i="152"/>
  <c r="G92" i="152"/>
  <c r="G86" i="125"/>
  <c r="D87" i="125"/>
  <c r="F88" i="125" l="1"/>
  <c r="G294" i="152"/>
  <c r="G93" i="152"/>
  <c r="G229" i="152"/>
  <c r="F230" i="152"/>
  <c r="F231" i="152" s="1"/>
  <c r="F94" i="152"/>
  <c r="F95" i="152" s="1"/>
  <c r="F96" i="152" s="1"/>
  <c r="F97" i="152" s="1"/>
  <c r="F98" i="152" s="1"/>
  <c r="F99" i="152" s="1"/>
  <c r="F100" i="152" s="1"/>
  <c r="F101" i="152" s="1"/>
  <c r="F102" i="152" s="1"/>
  <c r="F103" i="152" s="1"/>
  <c r="L11" i="152" s="1"/>
  <c r="D88" i="125"/>
  <c r="G87" i="125"/>
  <c r="F89" i="125" l="1"/>
  <c r="G230" i="152"/>
  <c r="G94" i="152"/>
  <c r="L15" i="152"/>
  <c r="G295" i="152"/>
  <c r="D89" i="125"/>
  <c r="G88" i="125"/>
  <c r="F90" i="125" l="1"/>
  <c r="G296" i="152"/>
  <c r="G231" i="152"/>
  <c r="F232" i="152"/>
  <c r="F233" i="152" s="1"/>
  <c r="G89" i="125"/>
  <c r="D90" i="125"/>
  <c r="F91" i="125" l="1"/>
  <c r="G297" i="152"/>
  <c r="G232" i="152"/>
  <c r="G233" i="152"/>
  <c r="D91" i="125"/>
  <c r="G90" i="125"/>
  <c r="F92" i="125" l="1"/>
  <c r="F234" i="152"/>
  <c r="F235" i="152" s="1"/>
  <c r="F236" i="152" s="1"/>
  <c r="F237" i="152" s="1"/>
  <c r="F238" i="152" s="1"/>
  <c r="F239" i="152" s="1"/>
  <c r="F240" i="152" s="1"/>
  <c r="F241" i="152" s="1"/>
  <c r="F242" i="152" s="1"/>
  <c r="F243" i="152" s="1"/>
  <c r="F244" i="152" s="1"/>
  <c r="F245" i="152" s="1"/>
  <c r="F246" i="152" s="1"/>
  <c r="F247" i="152" s="1"/>
  <c r="F248" i="152" s="1"/>
  <c r="F249" i="152" s="1"/>
  <c r="F250" i="152" s="1"/>
  <c r="F251" i="152" s="1"/>
  <c r="F252" i="152" s="1"/>
  <c r="F253" i="152" s="1"/>
  <c r="F254" i="152" s="1"/>
  <c r="F255" i="152" s="1"/>
  <c r="F256" i="152" s="1"/>
  <c r="F257" i="152" s="1"/>
  <c r="F258" i="152" s="1"/>
  <c r="F259" i="152" s="1"/>
  <c r="F260" i="152" s="1"/>
  <c r="F261" i="152" s="1"/>
  <c r="F262" i="152" s="1"/>
  <c r="F263" i="152" s="1"/>
  <c r="F264" i="152" s="1"/>
  <c r="F265" i="152" s="1"/>
  <c r="F266" i="152" s="1"/>
  <c r="F267" i="152" s="1"/>
  <c r="F268" i="152" s="1"/>
  <c r="F269" i="152" s="1"/>
  <c r="F270" i="152" s="1"/>
  <c r="F271" i="152" s="1"/>
  <c r="F272" i="152" s="1"/>
  <c r="F273" i="152" s="1"/>
  <c r="F274" i="152" s="1"/>
  <c r="F275" i="152" s="1"/>
  <c r="F276" i="152" s="1"/>
  <c r="F277" i="152" s="1"/>
  <c r="F278" i="152" s="1"/>
  <c r="F279" i="152" s="1"/>
  <c r="F280" i="152" s="1"/>
  <c r="F281" i="152" s="1"/>
  <c r="F282" i="152" s="1"/>
  <c r="F283" i="152" s="1"/>
  <c r="F284" i="152" s="1"/>
  <c r="F285" i="152" s="1"/>
  <c r="F286" i="152" s="1"/>
  <c r="F287" i="152" s="1"/>
  <c r="F288" i="152" s="1"/>
  <c r="F289" i="152" s="1"/>
  <c r="F290" i="152" s="1"/>
  <c r="F291" i="152" s="1"/>
  <c r="F292" i="152" s="1"/>
  <c r="F293" i="152" s="1"/>
  <c r="F294" i="152" s="1"/>
  <c r="F295" i="152" s="1"/>
  <c r="F296" i="152" s="1"/>
  <c r="F297" i="152" s="1"/>
  <c r="F298" i="152" s="1"/>
  <c r="F299" i="152" s="1"/>
  <c r="F300" i="152" s="1"/>
  <c r="G298" i="152"/>
  <c r="D92" i="125"/>
  <c r="G91" i="125"/>
  <c r="F93" i="125" l="1"/>
  <c r="G299" i="152"/>
  <c r="G92" i="125"/>
  <c r="D93" i="125"/>
  <c r="F94" i="125" l="1"/>
  <c r="G300" i="152"/>
  <c r="F301" i="152"/>
  <c r="D94" i="125"/>
  <c r="L32" i="125" s="1"/>
  <c r="L33" i="125" s="1"/>
  <c r="G93" i="125"/>
  <c r="L17" i="125" l="1"/>
  <c r="L18" i="125" s="1"/>
  <c r="G301" i="152"/>
  <c r="F302" i="152"/>
  <c r="F95" i="125"/>
  <c r="F96" i="125" s="1"/>
  <c r="G94" i="125"/>
  <c r="G302" i="152" l="1"/>
  <c r="F303" i="152"/>
  <c r="G95" i="125"/>
  <c r="D96" i="125"/>
  <c r="F97" i="125" s="1"/>
  <c r="G303" i="152" l="1"/>
  <c r="F304" i="152"/>
  <c r="D97" i="125"/>
  <c r="F98" i="125" s="1"/>
  <c r="G96" i="125"/>
  <c r="G304" i="152" l="1"/>
  <c r="F305" i="152"/>
  <c r="D98" i="125"/>
  <c r="F99" i="125" s="1"/>
  <c r="G97" i="125"/>
  <c r="G305" i="152" l="1"/>
  <c r="F306" i="152"/>
  <c r="G98" i="125"/>
  <c r="D99" i="125"/>
  <c r="F100" i="125" s="1"/>
  <c r="G306" i="152" l="1"/>
  <c r="F307" i="152"/>
  <c r="D100" i="125"/>
  <c r="F101" i="125" s="1"/>
  <c r="G99" i="125"/>
  <c r="G307" i="152" l="1"/>
  <c r="F308" i="152"/>
  <c r="D101" i="125"/>
  <c r="G100" i="125"/>
  <c r="G308" i="152" l="1"/>
  <c r="F309" i="152"/>
  <c r="G101" i="125"/>
  <c r="D102" i="125"/>
  <c r="F102" i="125"/>
  <c r="F103" i="125" l="1"/>
  <c r="L12" i="125" s="1"/>
  <c r="F310" i="152"/>
  <c r="F311" i="152" s="1"/>
  <c r="G309" i="152"/>
  <c r="D103" i="125"/>
  <c r="F105" i="125" s="1"/>
  <c r="G102" i="125"/>
  <c r="G310" i="152" l="1"/>
  <c r="D105" i="125"/>
  <c r="F106" i="125" s="1"/>
  <c r="G103" i="125"/>
  <c r="G311" i="152" l="1"/>
  <c r="F312" i="152"/>
  <c r="G105" i="125"/>
  <c r="F107" i="125"/>
  <c r="G312" i="152" l="1"/>
  <c r="F313" i="152"/>
  <c r="G106" i="125"/>
  <c r="D107" i="125"/>
  <c r="G313" i="152" l="1"/>
  <c r="F314" i="152"/>
  <c r="D108" i="125"/>
  <c r="G107" i="125"/>
  <c r="F108" i="125"/>
  <c r="G314" i="152" l="1"/>
  <c r="F315" i="152"/>
  <c r="F109" i="125"/>
  <c r="G108" i="125"/>
  <c r="D109" i="125"/>
  <c r="G315" i="152" l="1"/>
  <c r="F316" i="152"/>
  <c r="F317" i="152" s="1"/>
  <c r="D110" i="125"/>
  <c r="G109" i="125"/>
  <c r="F110" i="125"/>
  <c r="G316" i="152" l="1"/>
  <c r="F111" i="125"/>
  <c r="G110" i="125"/>
  <c r="G317" i="152" l="1"/>
  <c r="F318" i="152"/>
  <c r="G111" i="125"/>
  <c r="D112" i="125"/>
  <c r="F112" i="125"/>
  <c r="G318" i="152" l="1"/>
  <c r="F319" i="152"/>
  <c r="F113" i="125"/>
  <c r="G112" i="125"/>
  <c r="D113" i="125"/>
  <c r="G319" i="152" l="1"/>
  <c r="F320" i="152"/>
  <c r="F321" i="152" s="1"/>
  <c r="D114" i="125"/>
  <c r="G113" i="125"/>
  <c r="F114" i="125"/>
  <c r="F115" i="125" l="1"/>
  <c r="G320" i="152"/>
  <c r="G114" i="125"/>
  <c r="D115" i="125"/>
  <c r="G321" i="152" l="1"/>
  <c r="F322" i="152"/>
  <c r="F323" i="152" s="1"/>
  <c r="D116" i="125"/>
  <c r="G115" i="125"/>
  <c r="F116" i="125"/>
  <c r="F117" i="125" l="1"/>
  <c r="G322" i="152"/>
  <c r="D117" i="125"/>
  <c r="G116" i="125"/>
  <c r="G324" i="152" l="1"/>
  <c r="G323" i="152"/>
  <c r="F324" i="152"/>
  <c r="G117" i="125"/>
  <c r="D118" i="125"/>
  <c r="F118" i="125"/>
  <c r="F119" i="125" l="1"/>
  <c r="F325" i="152"/>
  <c r="F326" i="152" s="1"/>
  <c r="F327" i="152" s="1"/>
  <c r="F328" i="152" s="1"/>
  <c r="F329" i="152" s="1"/>
  <c r="F330" i="152" s="1"/>
  <c r="F331" i="152" s="1"/>
  <c r="F332" i="152" s="1"/>
  <c r="F333" i="152" s="1"/>
  <c r="F334" i="152" s="1"/>
  <c r="F335" i="152" s="1"/>
  <c r="F336" i="152" s="1"/>
  <c r="F337" i="152" s="1"/>
  <c r="F338" i="152" s="1"/>
  <c r="F339" i="152" s="1"/>
  <c r="F340" i="152" s="1"/>
  <c r="F341" i="152" s="1"/>
  <c r="F342" i="152" s="1"/>
  <c r="F343" i="152" s="1"/>
  <c r="F344" i="152" s="1"/>
  <c r="F345" i="152" s="1"/>
  <c r="F346" i="152" s="1"/>
  <c r="F347" i="152" s="1"/>
  <c r="F348" i="152" s="1"/>
  <c r="F349" i="152" s="1"/>
  <c r="F350" i="152" s="1"/>
  <c r="F351" i="152" s="1"/>
  <c r="F352" i="152" s="1"/>
  <c r="F353" i="152" s="1"/>
  <c r="F354" i="152" s="1"/>
  <c r="F355" i="152" s="1"/>
  <c r="F356" i="152" s="1"/>
  <c r="F357" i="152" s="1"/>
  <c r="F358" i="152" s="1"/>
  <c r="F359" i="152" s="1"/>
  <c r="F360" i="152" s="1"/>
  <c r="F361" i="152" s="1"/>
  <c r="F362" i="152" s="1"/>
  <c r="F363" i="152" s="1"/>
  <c r="F364" i="152" s="1"/>
  <c r="F365" i="152" s="1"/>
  <c r="F366" i="152" s="1"/>
  <c r="F367" i="152" s="1"/>
  <c r="F368" i="152" s="1"/>
  <c r="F369" i="152" s="1"/>
  <c r="F370" i="152" s="1"/>
  <c r="F371" i="152" s="1"/>
  <c r="F372" i="152" s="1"/>
  <c r="F373" i="152" s="1"/>
  <c r="D119" i="125"/>
  <c r="G118" i="125"/>
  <c r="D120" i="125" l="1"/>
  <c r="G119" i="125"/>
  <c r="F120" i="125"/>
  <c r="F121" i="125" l="1"/>
  <c r="G120" i="125"/>
  <c r="D121" i="125"/>
  <c r="D122" i="125" l="1"/>
  <c r="G121" i="125"/>
  <c r="F122" i="125"/>
  <c r="F123" i="125" l="1"/>
  <c r="D123" i="125"/>
  <c r="G122" i="125"/>
  <c r="F124" i="125" l="1"/>
  <c r="G123" i="125"/>
  <c r="D124" i="125"/>
  <c r="F125" i="125" l="1"/>
  <c r="G124" i="125"/>
  <c r="D125" i="125"/>
  <c r="F126" i="125" l="1"/>
  <c r="D126" i="125"/>
  <c r="G125" i="125"/>
  <c r="G126" i="125" l="1"/>
  <c r="D127" i="125"/>
  <c r="F127" i="125"/>
  <c r="F128" i="125" l="1"/>
  <c r="D128" i="125"/>
  <c r="G127" i="125"/>
  <c r="F129" i="125" l="1"/>
  <c r="D129" i="125"/>
  <c r="G128" i="125"/>
  <c r="F130" i="125" l="1"/>
  <c r="G129" i="125"/>
  <c r="D130" i="125"/>
  <c r="F131" i="125" l="1"/>
  <c r="G130" i="125"/>
  <c r="D131" i="125"/>
  <c r="F132" i="125" l="1"/>
  <c r="D132" i="125"/>
  <c r="G131" i="125"/>
  <c r="F133" i="125" l="1"/>
  <c r="G132" i="125"/>
  <c r="D133" i="125"/>
  <c r="F134" i="125" l="1"/>
  <c r="D134" i="125"/>
  <c r="G133" i="125"/>
  <c r="F135" i="125" l="1"/>
  <c r="D135" i="125"/>
  <c r="G134" i="125"/>
  <c r="G135" i="125" l="1"/>
  <c r="D136" i="125"/>
  <c r="F136" i="125"/>
  <c r="F137" i="125" l="1"/>
  <c r="D137" i="125"/>
  <c r="G136" i="125"/>
  <c r="D138" i="125" l="1"/>
  <c r="G137" i="125"/>
  <c r="F138" i="125"/>
  <c r="F139" i="125" l="1"/>
  <c r="G138" i="125"/>
  <c r="D139" i="125"/>
  <c r="D140" i="125" l="1"/>
  <c r="G139" i="125"/>
  <c r="F140" i="125"/>
  <c r="F141" i="125" l="1"/>
  <c r="D141" i="125"/>
  <c r="G140" i="125"/>
  <c r="G141" i="125" l="1"/>
  <c r="D142" i="125"/>
  <c r="F142" i="125"/>
  <c r="F143" i="125" l="1"/>
  <c r="G142" i="125"/>
  <c r="D143" i="125"/>
  <c r="D144" i="125" l="1"/>
  <c r="G143" i="125"/>
  <c r="F144" i="125"/>
  <c r="F145" i="125" l="1"/>
  <c r="G144" i="125"/>
  <c r="D145" i="125"/>
  <c r="D146" i="125" l="1"/>
  <c r="G145" i="125"/>
  <c r="F146" i="125"/>
  <c r="F147" i="125" l="1"/>
  <c r="D147" i="125"/>
  <c r="G146" i="125"/>
  <c r="G147" i="125" l="1"/>
  <c r="D148" i="125"/>
  <c r="F148" i="125"/>
  <c r="F149" i="125" l="1"/>
  <c r="G148" i="125"/>
  <c r="D149" i="125"/>
  <c r="D150" i="125" l="1"/>
  <c r="G149" i="125"/>
  <c r="F150" i="125"/>
  <c r="F151" i="125" l="1"/>
  <c r="G150" i="125"/>
  <c r="D151" i="125"/>
  <c r="D152" i="125" l="1"/>
  <c r="G151" i="125"/>
  <c r="F152" i="125"/>
  <c r="F153" i="125" l="1"/>
  <c r="D153" i="125"/>
  <c r="G152" i="125"/>
  <c r="G153" i="125" l="1"/>
  <c r="D154" i="125"/>
  <c r="F154" i="125"/>
  <c r="F155" i="125" l="1"/>
  <c r="D155" i="125"/>
  <c r="G154" i="125"/>
  <c r="D156" i="125" l="1"/>
  <c r="G155" i="125"/>
  <c r="F156" i="125"/>
  <c r="F157" i="125" l="1"/>
  <c r="G156" i="125"/>
  <c r="D157" i="125"/>
  <c r="D158" i="125" l="1"/>
  <c r="G157" i="125"/>
  <c r="F158" i="125"/>
  <c r="F159" i="125" l="1"/>
  <c r="D159" i="125"/>
  <c r="G158" i="125"/>
  <c r="G159" i="125" l="1"/>
  <c r="D160" i="125"/>
  <c r="F160" i="125"/>
  <c r="F161" i="125" l="1"/>
  <c r="G160" i="125"/>
  <c r="D161" i="125"/>
  <c r="D162" i="125" l="1"/>
  <c r="G161" i="125"/>
  <c r="F162" i="125"/>
  <c r="F163" i="125" l="1"/>
  <c r="G162" i="125"/>
  <c r="D163" i="125"/>
  <c r="F164" i="125" l="1"/>
  <c r="D164" i="125"/>
  <c r="G163" i="125"/>
  <c r="F165" i="125" l="1"/>
  <c r="D165" i="125"/>
  <c r="G164" i="125"/>
  <c r="F166" i="125" l="1"/>
  <c r="G165" i="125"/>
  <c r="D166" i="125"/>
  <c r="D167" i="125" l="1"/>
  <c r="G166" i="125"/>
  <c r="F167" i="125"/>
  <c r="F168" i="125" l="1"/>
  <c r="D168" i="125"/>
  <c r="G167" i="125"/>
  <c r="F169" i="125" l="1"/>
  <c r="G168" i="125"/>
  <c r="D170" i="125" l="1"/>
  <c r="G169" i="125"/>
  <c r="F170" i="125"/>
  <c r="F171" i="125" l="1"/>
  <c r="D171" i="125"/>
  <c r="G170" i="125"/>
  <c r="G171" i="125" l="1"/>
  <c r="D172" i="125"/>
  <c r="F172" i="125"/>
  <c r="F173" i="125" l="1"/>
  <c r="D173" i="125"/>
  <c r="G172" i="125"/>
  <c r="D174" i="125" l="1"/>
  <c r="G173" i="125"/>
  <c r="F174" i="125"/>
  <c r="F175" i="125" l="1"/>
  <c r="G174" i="125"/>
  <c r="D175" i="125"/>
  <c r="D176" i="125" l="1"/>
  <c r="G175" i="125"/>
  <c r="F176" i="125"/>
  <c r="F177" i="125" l="1"/>
  <c r="D177" i="125"/>
  <c r="G176" i="125"/>
  <c r="G177" i="125" l="1"/>
  <c r="D178" i="125"/>
  <c r="F178" i="125"/>
  <c r="F179" i="125" l="1"/>
  <c r="D179" i="125"/>
  <c r="G178" i="125"/>
  <c r="D180" i="125" l="1"/>
  <c r="G179" i="125"/>
  <c r="F180" i="125"/>
  <c r="F181" i="125" l="1"/>
  <c r="G180" i="125"/>
  <c r="D181" i="125"/>
  <c r="D182" i="125" l="1"/>
  <c r="G181" i="125"/>
  <c r="F182" i="125"/>
  <c r="F183" i="125" l="1"/>
  <c r="D183" i="125"/>
  <c r="G182" i="125"/>
  <c r="G183" i="125" l="1"/>
  <c r="D184" i="125"/>
  <c r="F184" i="125"/>
  <c r="F185" i="125" l="1"/>
  <c r="D185" i="125"/>
  <c r="G184" i="125"/>
  <c r="D186" i="125" l="1"/>
  <c r="G185" i="125"/>
  <c r="F186" i="125"/>
  <c r="F187" i="125" l="1"/>
  <c r="G186" i="125"/>
  <c r="D187" i="125"/>
  <c r="D188" i="125" l="1"/>
  <c r="G187" i="125"/>
  <c r="F188" i="125"/>
  <c r="F189" i="125" l="1"/>
  <c r="D189" i="125"/>
  <c r="G188" i="125"/>
  <c r="G189" i="125" l="1"/>
  <c r="D190" i="125"/>
  <c r="F190" i="125"/>
  <c r="F191" i="125" l="1"/>
  <c r="D191" i="125"/>
  <c r="G190" i="125"/>
  <c r="D192" i="125" l="1"/>
  <c r="G191" i="125"/>
  <c r="F192" i="125"/>
  <c r="F193" i="125" l="1"/>
  <c r="G192" i="125"/>
  <c r="D193" i="125"/>
  <c r="D194" i="125" l="1"/>
  <c r="G193" i="125"/>
  <c r="F194" i="125"/>
  <c r="F195" i="125" l="1"/>
  <c r="D195" i="125"/>
  <c r="G194" i="125"/>
  <c r="G195" i="125" l="1"/>
  <c r="D196" i="125"/>
  <c r="F196" i="125"/>
  <c r="F197" i="125" l="1"/>
  <c r="D197" i="125"/>
  <c r="G196" i="125"/>
  <c r="D198" i="125" l="1"/>
  <c r="G197" i="125"/>
  <c r="F198" i="125"/>
  <c r="F199" i="125" l="1"/>
  <c r="G198" i="125"/>
  <c r="D199" i="125"/>
  <c r="D200" i="125" l="1"/>
  <c r="G199" i="125"/>
  <c r="F200" i="125"/>
  <c r="F201" i="125" l="1"/>
  <c r="D201" i="125"/>
  <c r="G200" i="125"/>
  <c r="G201" i="125" l="1"/>
  <c r="D202" i="125"/>
  <c r="F202" i="125"/>
  <c r="F203" i="125" l="1"/>
  <c r="D203" i="125"/>
  <c r="G202" i="125"/>
  <c r="D204" i="125" l="1"/>
  <c r="G203" i="125"/>
  <c r="F204" i="125"/>
  <c r="F205" i="125" l="1"/>
  <c r="G204" i="125"/>
  <c r="D205" i="125"/>
  <c r="D206" i="125" l="1"/>
  <c r="G205" i="125"/>
  <c r="F206" i="125"/>
  <c r="F207" i="125" l="1"/>
  <c r="D207" i="125"/>
  <c r="G206" i="125"/>
  <c r="G207" i="125" l="1"/>
  <c r="D208" i="125"/>
  <c r="F208" i="125"/>
  <c r="F209" i="125" l="1"/>
  <c r="G208" i="125"/>
  <c r="D209" i="125"/>
  <c r="G209" i="125" l="1"/>
  <c r="D210" i="125"/>
  <c r="F210" i="125"/>
  <c r="F211" i="125" l="1"/>
  <c r="G210" i="125"/>
  <c r="D211" i="125"/>
  <c r="F212" i="125" l="1"/>
  <c r="G211" i="125"/>
  <c r="D212" i="125"/>
  <c r="F213" i="125" l="1"/>
  <c r="D213" i="125"/>
  <c r="G212" i="125"/>
  <c r="F214" i="125" l="1"/>
  <c r="D214" i="125"/>
  <c r="G213" i="125"/>
  <c r="F215" i="125" l="1"/>
  <c r="G214" i="125"/>
  <c r="D215" i="125"/>
  <c r="F216" i="125" l="1"/>
  <c r="D216" i="125"/>
  <c r="G215" i="125"/>
  <c r="F217" i="125" l="1"/>
  <c r="D217" i="125"/>
  <c r="G216" i="125"/>
  <c r="F218" i="125" l="1"/>
  <c r="G217" i="125"/>
  <c r="D218" i="125"/>
  <c r="F219" i="125" l="1"/>
  <c r="D219" i="125"/>
  <c r="G218" i="125"/>
  <c r="D220" i="125" l="1"/>
  <c r="G219" i="125"/>
  <c r="F220" i="125"/>
  <c r="F221" i="125" l="1"/>
  <c r="G220" i="125"/>
  <c r="D221" i="125"/>
  <c r="D222" i="125" l="1"/>
  <c r="G221" i="125"/>
  <c r="F222" i="125"/>
  <c r="F223" i="125" l="1"/>
  <c r="G222" i="125"/>
  <c r="D223" i="125"/>
  <c r="G223" i="125" l="1"/>
  <c r="D224" i="125"/>
  <c r="F224" i="125"/>
  <c r="F225" i="125" l="1"/>
  <c r="G224" i="125"/>
  <c r="D225" i="125"/>
  <c r="D226" i="125" l="1"/>
  <c r="G225" i="125"/>
  <c r="F226" i="125"/>
  <c r="F227" i="125" l="1"/>
  <c r="G226" i="125"/>
  <c r="D227" i="125"/>
  <c r="G227" i="125" l="1"/>
  <c r="D228" i="125"/>
  <c r="F228" i="125"/>
  <c r="F229" i="125" l="1"/>
  <c r="D229" i="125"/>
  <c r="G228" i="125"/>
  <c r="F230" i="125" l="1"/>
  <c r="G229" i="125"/>
  <c r="D230" i="125"/>
  <c r="F231" i="125" l="1"/>
  <c r="G230" i="125"/>
  <c r="D231" i="125"/>
  <c r="D232" i="125" l="1"/>
  <c r="G231" i="125"/>
  <c r="F232" i="125"/>
  <c r="F233" i="125" l="1"/>
  <c r="G232" i="125"/>
  <c r="D233" i="125"/>
  <c r="G233" i="125" l="1"/>
  <c r="F234" i="125"/>
  <c r="F235" i="125" s="1"/>
  <c r="D235" i="125" l="1"/>
  <c r="G234" i="125"/>
  <c r="G235" i="125" l="1"/>
  <c r="D236" i="125"/>
  <c r="F236" i="125"/>
  <c r="F237" i="125" l="1"/>
  <c r="D237" i="125"/>
  <c r="G236" i="125"/>
  <c r="G237" i="125" l="1"/>
  <c r="D238" i="125"/>
  <c r="F238" i="125"/>
  <c r="F239" i="125" l="1"/>
  <c r="G238" i="125"/>
  <c r="D239" i="125"/>
  <c r="G239" i="125" l="1"/>
  <c r="D240" i="125"/>
  <c r="F240" i="125"/>
  <c r="F241" i="125" l="1"/>
  <c r="G240" i="125"/>
  <c r="D241" i="125"/>
  <c r="G241" i="125" l="1"/>
  <c r="D242" i="125"/>
  <c r="F242" i="125"/>
  <c r="F243" i="125" l="1"/>
  <c r="G242" i="125"/>
  <c r="D243" i="125"/>
  <c r="F244" i="125" l="1"/>
  <c r="D244" i="125"/>
  <c r="G243" i="125"/>
  <c r="F245" i="125" l="1"/>
  <c r="G244" i="125"/>
  <c r="D245" i="125"/>
  <c r="F246" i="125" l="1"/>
  <c r="G245" i="125"/>
  <c r="D246" i="125"/>
  <c r="F247" i="125" l="1"/>
  <c r="D247" i="125"/>
  <c r="G246" i="125"/>
  <c r="F248" i="125" l="1"/>
  <c r="G247" i="125"/>
  <c r="D248" i="125"/>
  <c r="F249" i="125" l="1"/>
  <c r="G248" i="125"/>
  <c r="D249" i="125"/>
  <c r="F250" i="125" l="1"/>
  <c r="G249" i="125"/>
  <c r="D250" i="125"/>
  <c r="G250" i="125" l="1"/>
  <c r="D251" i="125"/>
  <c r="F251" i="125"/>
  <c r="F252" i="125" l="1"/>
  <c r="G251" i="125"/>
  <c r="D252" i="125"/>
  <c r="D253" i="125" l="1"/>
  <c r="G252" i="125"/>
  <c r="F253" i="125"/>
  <c r="F254" i="125" l="1"/>
  <c r="G253" i="125"/>
  <c r="D254" i="125"/>
  <c r="G254" i="125" l="1"/>
  <c r="D255" i="125"/>
  <c r="F255" i="125"/>
  <c r="F256" i="125" l="1"/>
  <c r="D256" i="125"/>
  <c r="G255" i="125"/>
  <c r="F257" i="125" l="1"/>
  <c r="G256" i="125"/>
  <c r="D257" i="125"/>
  <c r="F258" i="125" l="1"/>
  <c r="G257" i="125"/>
  <c r="D258" i="125"/>
  <c r="F259" i="125" l="1"/>
  <c r="D259" i="125"/>
  <c r="G258" i="125"/>
  <c r="G259" i="125" l="1"/>
  <c r="D260" i="125"/>
  <c r="F260" i="125"/>
  <c r="G260" i="125" l="1"/>
  <c r="D261" i="125"/>
  <c r="F261" i="125"/>
  <c r="D262" i="125" l="1"/>
  <c r="G261" i="125"/>
  <c r="F262" i="125"/>
  <c r="G262" i="125" l="1"/>
  <c r="D263" i="125"/>
  <c r="F263" i="125"/>
  <c r="F264" i="125" l="1"/>
  <c r="G263" i="125"/>
  <c r="D264" i="125"/>
  <c r="F265" i="125" l="1"/>
  <c r="D265" i="125"/>
  <c r="G264" i="125"/>
  <c r="G265" i="125" l="1"/>
  <c r="D266" i="125"/>
  <c r="F266" i="125"/>
  <c r="F267" i="125" l="1"/>
  <c r="G266" i="125"/>
  <c r="D267" i="125"/>
  <c r="G267" i="125" l="1"/>
  <c r="D268" i="125"/>
  <c r="F268" i="125"/>
  <c r="F269" i="125" l="1"/>
  <c r="G268" i="125"/>
  <c r="D269" i="125"/>
  <c r="G269" i="125" l="1"/>
  <c r="D270" i="125"/>
  <c r="F270" i="125"/>
  <c r="F271" i="125" l="1"/>
  <c r="D271" i="125"/>
  <c r="G270" i="125"/>
  <c r="F272" i="125" l="1"/>
  <c r="G271" i="125"/>
  <c r="D272" i="125"/>
  <c r="F273" i="125" l="1"/>
  <c r="G272" i="125"/>
  <c r="D273" i="125"/>
  <c r="F274" i="125" l="1"/>
  <c r="G273" i="125"/>
  <c r="D274" i="125"/>
  <c r="G274" i="125" l="1"/>
  <c r="D275" i="125"/>
  <c r="F275" i="125"/>
  <c r="F276" i="125" l="1"/>
  <c r="G275" i="125"/>
  <c r="D276" i="125"/>
  <c r="F277" i="125" l="1"/>
  <c r="G276" i="125"/>
  <c r="D277" i="125"/>
  <c r="F278" i="125" l="1"/>
  <c r="G277" i="125"/>
  <c r="D278" i="125"/>
  <c r="F279" i="125" l="1"/>
  <c r="G278" i="125"/>
  <c r="D279" i="125"/>
  <c r="F280" i="125" l="1"/>
  <c r="D280" i="125"/>
  <c r="G279" i="125"/>
  <c r="F281" i="125" l="1"/>
  <c r="G280" i="125"/>
  <c r="D281" i="125"/>
  <c r="F282" i="125" l="1"/>
  <c r="G281" i="125"/>
  <c r="D282" i="125"/>
  <c r="F283" i="125" l="1"/>
  <c r="D283" i="125"/>
  <c r="G282" i="125"/>
  <c r="F284" i="125" l="1"/>
  <c r="G283" i="125"/>
  <c r="D284" i="125"/>
  <c r="G284" i="125" l="1"/>
  <c r="D285" i="125"/>
  <c r="F285" i="125"/>
  <c r="F286" i="125" l="1"/>
  <c r="G285" i="125"/>
  <c r="D286" i="125"/>
  <c r="G286" i="125" l="1"/>
  <c r="D287" i="125"/>
  <c r="F287" i="125"/>
  <c r="F288" i="125" l="1"/>
  <c r="G287" i="125"/>
  <c r="D288" i="125"/>
  <c r="D289" i="125" l="1"/>
  <c r="G288" i="125"/>
  <c r="F289" i="125"/>
  <c r="F290" i="125" l="1"/>
  <c r="G289" i="125"/>
  <c r="D290" i="125"/>
  <c r="F291" i="125" l="1"/>
  <c r="G290" i="125"/>
  <c r="D291" i="125"/>
  <c r="F292" i="125" l="1"/>
  <c r="G291" i="125"/>
  <c r="D292" i="125"/>
  <c r="G292" i="125" l="1"/>
  <c r="D293" i="125"/>
  <c r="F293" i="125"/>
  <c r="F294" i="125" l="1"/>
  <c r="G293" i="125"/>
  <c r="D294" i="125"/>
  <c r="G294" i="125" l="1"/>
  <c r="D295" i="125"/>
  <c r="F295" i="125"/>
  <c r="F296" i="125" l="1"/>
  <c r="G295" i="125"/>
  <c r="D296" i="125"/>
  <c r="G296" i="125" l="1"/>
  <c r="D297" i="125"/>
  <c r="F297" i="125"/>
  <c r="F298" i="125" l="1"/>
  <c r="D298" i="125"/>
  <c r="G297" i="125"/>
  <c r="G298" i="125" l="1"/>
  <c r="D299" i="125"/>
  <c r="F299" i="125"/>
  <c r="F300" i="125" l="1"/>
  <c r="G299" i="125"/>
  <c r="D300" i="125"/>
  <c r="G300" i="125" l="1"/>
  <c r="D301" i="125"/>
  <c r="F301" i="125"/>
  <c r="F302" i="125" l="1"/>
  <c r="G301" i="125"/>
  <c r="D302" i="125"/>
  <c r="G302" i="125" l="1"/>
  <c r="D303" i="125"/>
  <c r="F303" i="125"/>
  <c r="F304" i="125" l="1"/>
  <c r="G303" i="125"/>
  <c r="D304" i="125"/>
  <c r="G304" i="125" l="1"/>
  <c r="D305" i="125"/>
  <c r="F305" i="125"/>
  <c r="F306" i="125" l="1"/>
  <c r="G305" i="125"/>
  <c r="D306" i="125"/>
  <c r="D307" i="125" l="1"/>
  <c r="G306" i="125"/>
  <c r="F307" i="125"/>
  <c r="F308" i="125" l="1"/>
  <c r="G307" i="125"/>
  <c r="D308" i="125"/>
  <c r="G308" i="125" l="1"/>
  <c r="D309" i="125"/>
  <c r="F309" i="125"/>
  <c r="D310" i="125" l="1"/>
  <c r="G309" i="125"/>
  <c r="F310" i="125"/>
  <c r="F311" i="125" l="1"/>
  <c r="G310" i="125"/>
  <c r="D311" i="125"/>
  <c r="G311" i="125" l="1"/>
  <c r="D312" i="125"/>
  <c r="F312" i="125"/>
  <c r="F313" i="125" l="1"/>
  <c r="D313" i="125"/>
  <c r="G312" i="125"/>
  <c r="G313" i="125" l="1"/>
  <c r="D314" i="125"/>
  <c r="F314" i="125"/>
  <c r="F315" i="125" l="1"/>
  <c r="G314" i="125"/>
  <c r="D315" i="125"/>
  <c r="G315" i="125" l="1"/>
  <c r="D316" i="125"/>
  <c r="F316" i="125"/>
  <c r="F317" i="125" l="1"/>
  <c r="G316" i="125"/>
  <c r="D317" i="125"/>
  <c r="F318" i="125" l="1"/>
  <c r="G317" i="125"/>
  <c r="D318" i="125"/>
  <c r="D319" i="125" l="1"/>
  <c r="G318" i="125"/>
  <c r="F319" i="125"/>
  <c r="G319" i="125" l="1"/>
  <c r="D320" i="125"/>
  <c r="F320" i="125"/>
  <c r="F321" i="125" l="1"/>
  <c r="G320" i="125"/>
  <c r="D321" i="125"/>
  <c r="G321" i="125" l="1"/>
  <c r="D322" i="125"/>
  <c r="F322" i="125"/>
  <c r="F323" i="125" l="1"/>
  <c r="G322" i="125"/>
  <c r="D323" i="125"/>
  <c r="G323" i="125" l="1"/>
  <c r="D324" i="125"/>
  <c r="F324" i="125"/>
  <c r="F325" i="125" l="1"/>
  <c r="G324" i="125"/>
  <c r="G325" i="125" l="1"/>
  <c r="D326" i="125"/>
  <c r="F326" i="125"/>
  <c r="F327" i="125" l="1"/>
  <c r="G326" i="125"/>
  <c r="D327" i="125"/>
  <c r="D328" i="125" l="1"/>
  <c r="G327" i="125"/>
  <c r="F328" i="125"/>
  <c r="F329" i="125" l="1"/>
  <c r="G328" i="125"/>
  <c r="D329" i="125"/>
  <c r="F330" i="125" l="1"/>
  <c r="G329" i="125"/>
  <c r="D330" i="125"/>
  <c r="F331" i="125" l="1"/>
  <c r="D331" i="125"/>
  <c r="G330" i="125"/>
  <c r="G331" i="125" l="1"/>
  <c r="D332" i="125"/>
  <c r="F332" i="125"/>
  <c r="G332" i="125" l="1"/>
  <c r="D333" i="125"/>
  <c r="F333" i="125"/>
  <c r="G333" i="125" l="1"/>
  <c r="D334" i="125"/>
  <c r="F334" i="125"/>
  <c r="G334" i="125" l="1"/>
  <c r="D335" i="125"/>
  <c r="F335" i="125"/>
  <c r="G335" i="125" l="1"/>
  <c r="F336" i="125"/>
  <c r="D337" i="125" l="1"/>
  <c r="G336" i="125"/>
  <c r="F337" i="125"/>
  <c r="G337" i="125" l="1"/>
  <c r="D338" i="125"/>
  <c r="F338" i="125"/>
  <c r="G338" i="125" l="1"/>
  <c r="D339" i="125"/>
  <c r="F339" i="125"/>
  <c r="G339" i="125" l="1"/>
  <c r="D340" i="125"/>
  <c r="F340" i="125"/>
  <c r="G340" i="125" l="1"/>
  <c r="D341" i="125"/>
  <c r="F341" i="125"/>
  <c r="G341" i="125" l="1"/>
  <c r="D342" i="125"/>
  <c r="F342" i="125"/>
  <c r="D343" i="125" l="1"/>
  <c r="G342" i="125"/>
  <c r="F343" i="125"/>
  <c r="G343" i="125" l="1"/>
  <c r="D344" i="125"/>
  <c r="F344" i="125"/>
  <c r="G344" i="125" l="1"/>
  <c r="D345" i="125"/>
  <c r="F345" i="125"/>
  <c r="F346" i="125" l="1"/>
  <c r="D346" i="125"/>
  <c r="G345" i="125"/>
  <c r="F347" i="125" l="1"/>
  <c r="G346" i="125"/>
  <c r="D347" i="125"/>
  <c r="F348" i="125" l="1"/>
  <c r="G347" i="125"/>
  <c r="D348" i="125"/>
  <c r="F349" i="125" l="1"/>
  <c r="G348" i="125"/>
  <c r="D349" i="125"/>
  <c r="G349" i="125" l="1"/>
  <c r="D350" i="125"/>
  <c r="F350" i="125"/>
  <c r="F351" i="125" l="1"/>
  <c r="G350" i="125"/>
  <c r="D351" i="125"/>
  <c r="D352" i="125" l="1"/>
  <c r="G351" i="125"/>
  <c r="F352" i="125"/>
  <c r="F353" i="125" l="1"/>
  <c r="G352" i="125"/>
  <c r="D353" i="125"/>
  <c r="G353" i="125" l="1"/>
  <c r="D354" i="125"/>
  <c r="F354" i="125"/>
  <c r="F355" i="125" l="1"/>
  <c r="D355" i="125"/>
  <c r="G354" i="125"/>
  <c r="G355" i="125" l="1"/>
  <c r="D356" i="125"/>
  <c r="F356" i="125"/>
  <c r="F357" i="125" l="1"/>
  <c r="G356" i="125"/>
  <c r="D357" i="125"/>
  <c r="D358" i="125" l="1"/>
  <c r="G357" i="125"/>
  <c r="F358" i="125"/>
  <c r="F359" i="125" l="1"/>
  <c r="G358" i="125"/>
  <c r="D359" i="125"/>
  <c r="G359" i="125" l="1"/>
  <c r="D360" i="125"/>
  <c r="F360" i="125"/>
  <c r="F361" i="125" l="1"/>
  <c r="G360" i="125"/>
  <c r="D361" i="125"/>
  <c r="G361" i="125" l="1"/>
  <c r="D362" i="125"/>
  <c r="F362" i="125"/>
  <c r="F363" i="125" l="1"/>
  <c r="G362" i="125"/>
  <c r="D363" i="125"/>
  <c r="D364" i="125" l="1"/>
  <c r="G363" i="125"/>
  <c r="F364" i="125"/>
  <c r="F365" i="125" l="1"/>
  <c r="G364" i="125"/>
  <c r="D365" i="125"/>
  <c r="G365" i="125" l="1"/>
  <c r="D366" i="125"/>
  <c r="F366" i="125"/>
  <c r="F367" i="125" l="1"/>
  <c r="D367" i="125"/>
  <c r="G366" i="125"/>
  <c r="F368" i="125" l="1"/>
  <c r="G367" i="125"/>
  <c r="D368" i="125"/>
  <c r="F369" i="125" l="1"/>
  <c r="G368" i="125"/>
  <c r="D369" i="125"/>
  <c r="F370" i="125" l="1"/>
  <c r="D370" i="125"/>
  <c r="G369" i="125"/>
  <c r="F371" i="125" l="1"/>
  <c r="G370" i="125"/>
  <c r="D371" i="125"/>
  <c r="F372" i="125" l="1"/>
  <c r="G371" i="125"/>
  <c r="D372" i="125"/>
  <c r="F373" i="125" l="1"/>
  <c r="G372" i="125"/>
  <c r="D373" i="125"/>
  <c r="F374" i="125" l="1"/>
  <c r="G373" i="125"/>
  <c r="D374" i="125"/>
  <c r="F375" i="125" l="1"/>
  <c r="G374" i="125"/>
  <c r="D375" i="125"/>
  <c r="F376" i="125" l="1"/>
  <c r="D376" i="125"/>
  <c r="G375" i="125"/>
  <c r="F377" i="125" l="1"/>
  <c r="G376" i="125"/>
  <c r="D377" i="125"/>
  <c r="F378" i="125" l="1"/>
  <c r="G377" i="125"/>
  <c r="D378" i="125"/>
  <c r="F379" i="125" l="1"/>
  <c r="D379" i="125"/>
  <c r="G378" i="125"/>
  <c r="F380" i="125" l="1"/>
  <c r="G379" i="125"/>
  <c r="D380" i="125"/>
  <c r="F381" i="125" l="1"/>
  <c r="G380" i="125"/>
  <c r="D381" i="125"/>
  <c r="F382" i="125" l="1"/>
  <c r="D382" i="125"/>
  <c r="G381" i="125"/>
  <c r="F383" i="125" l="1"/>
  <c r="G382" i="125"/>
  <c r="D383" i="125"/>
  <c r="F384" i="125" l="1"/>
  <c r="G383" i="125"/>
  <c r="D384" i="125"/>
  <c r="F385" i="125" l="1"/>
  <c r="G384" i="125"/>
  <c r="D385" i="125"/>
  <c r="G385" i="125" l="1"/>
  <c r="D386" i="125"/>
  <c r="F386" i="125"/>
  <c r="F387" i="125" l="1"/>
  <c r="G386" i="125"/>
  <c r="D387" i="125"/>
  <c r="F388" i="125" s="1"/>
  <c r="D388" i="125" l="1"/>
  <c r="F389" i="125" s="1"/>
  <c r="G387" i="125"/>
  <c r="G388" i="125" l="1"/>
  <c r="D389" i="125"/>
  <c r="G389" i="125" l="1"/>
  <c r="D390" i="125"/>
  <c r="F390" i="125"/>
  <c r="F391" i="125" s="1"/>
  <c r="D391" i="125" l="1"/>
  <c r="G390" i="125"/>
  <c r="G391" i="125" l="1"/>
  <c r="D392" i="125"/>
  <c r="F392" i="125"/>
  <c r="F393" i="125" l="1"/>
  <c r="G392" i="125"/>
  <c r="D393" i="125"/>
  <c r="G393" i="125" l="1"/>
  <c r="D394" i="125"/>
  <c r="F394" i="125"/>
  <c r="F395" i="125" l="1"/>
  <c r="G394" i="125"/>
  <c r="D395" i="125"/>
  <c r="F396" i="125" l="1"/>
  <c r="G395" i="125"/>
  <c r="D396" i="125"/>
  <c r="D397" i="125" l="1"/>
  <c r="G396" i="125"/>
  <c r="F397" i="125"/>
  <c r="F398" i="125" l="1"/>
  <c r="G397" i="125"/>
  <c r="D398" i="125"/>
  <c r="G398" i="125" l="1"/>
  <c r="D399" i="125"/>
  <c r="F399" i="125"/>
  <c r="F400" i="125" l="1"/>
  <c r="D400" i="125"/>
  <c r="G399" i="125"/>
  <c r="G400" i="125" l="1"/>
  <c r="D401" i="125"/>
  <c r="F401" i="125"/>
  <c r="F402" i="125" l="1"/>
  <c r="G401" i="125"/>
  <c r="D402" i="125"/>
  <c r="G402" i="125" l="1"/>
  <c r="D403" i="125"/>
  <c r="F403" i="125"/>
  <c r="F404" i="125" s="1"/>
  <c r="G403" i="125" l="1"/>
  <c r="D404" i="125"/>
  <c r="G404" i="125" l="1"/>
  <c r="D405" i="125"/>
  <c r="F405" i="125"/>
  <c r="F406" i="125" l="1"/>
  <c r="D406" i="125"/>
  <c r="G405" i="125"/>
  <c r="G406" i="125" l="1"/>
  <c r="D407" i="125"/>
  <c r="F407" i="125"/>
  <c r="F408" i="125" l="1"/>
  <c r="G407" i="125"/>
  <c r="D408" i="125"/>
  <c r="D409" i="125" l="1"/>
  <c r="G408" i="125"/>
  <c r="F409" i="125"/>
  <c r="F410" i="125" l="1"/>
  <c r="G409" i="125"/>
  <c r="D410" i="125"/>
  <c r="G410" i="125" l="1"/>
  <c r="D411" i="125"/>
  <c r="F411" i="125"/>
  <c r="F412" i="125" l="1"/>
  <c r="G411" i="125"/>
  <c r="D412" i="125"/>
  <c r="G412" i="125" l="1"/>
  <c r="D413" i="125"/>
  <c r="F413" i="125"/>
  <c r="F414" i="125" l="1"/>
  <c r="G413" i="125"/>
  <c r="D414" i="125"/>
  <c r="D415" i="125" l="1"/>
  <c r="G414" i="125"/>
  <c r="F415" i="125"/>
  <c r="F416" i="125" l="1"/>
  <c r="G415" i="125"/>
  <c r="D416" i="125"/>
  <c r="G416" i="125" l="1"/>
  <c r="D417" i="125"/>
  <c r="F417" i="125"/>
  <c r="F418" i="125" l="1"/>
  <c r="D418" i="125"/>
  <c r="G417" i="125"/>
  <c r="G418" i="125" l="1"/>
  <c r="D419" i="125"/>
  <c r="F419" i="125"/>
  <c r="F420" i="125" l="1"/>
  <c r="G419" i="125"/>
  <c r="D420" i="125"/>
  <c r="G420" i="125" l="1"/>
  <c r="D421" i="125"/>
  <c r="F421" i="125"/>
  <c r="F422" i="125" l="1"/>
  <c r="G421" i="125"/>
  <c r="D422" i="125"/>
  <c r="G422" i="125" l="1"/>
  <c r="D423" i="125"/>
  <c r="F423" i="125"/>
  <c r="F424" i="125" l="1"/>
  <c r="D424" i="125"/>
  <c r="G423" i="125"/>
  <c r="G424" i="125" l="1"/>
  <c r="D425" i="125"/>
  <c r="F425" i="125"/>
  <c r="F426" i="125" l="1"/>
  <c r="G425" i="125"/>
  <c r="D426" i="125"/>
  <c r="D427" i="125" l="1"/>
  <c r="G426" i="125"/>
  <c r="F427" i="125"/>
  <c r="F428" i="125" l="1"/>
  <c r="G427" i="125"/>
  <c r="D428" i="125"/>
  <c r="G428" i="125" l="1"/>
  <c r="D429" i="125"/>
  <c r="F429" i="125"/>
  <c r="F430" i="125" l="1"/>
  <c r="G429" i="125"/>
  <c r="D430" i="125"/>
  <c r="G430" i="125" l="1"/>
  <c r="D431" i="125"/>
  <c r="F431" i="125"/>
  <c r="F432" i="125" l="1"/>
  <c r="G431" i="125"/>
  <c r="D432" i="125"/>
  <c r="D433" i="125" l="1"/>
  <c r="G432" i="125"/>
  <c r="F433" i="125"/>
  <c r="F434" i="125" l="1"/>
  <c r="G433" i="125"/>
  <c r="D434" i="125"/>
  <c r="G434" i="125" l="1"/>
  <c r="D435" i="125"/>
  <c r="F435" i="125"/>
  <c r="F436" i="125" l="1"/>
  <c r="D436" i="125"/>
  <c r="G435" i="125"/>
  <c r="G436" i="125" l="1"/>
  <c r="D437" i="125"/>
  <c r="F437" i="125"/>
  <c r="F438" i="125" l="1"/>
  <c r="G437" i="125"/>
  <c r="D438" i="125"/>
  <c r="G438" i="125" l="1"/>
  <c r="D439" i="125"/>
  <c r="F439" i="125"/>
  <c r="F440" i="125" l="1"/>
  <c r="G439" i="125"/>
  <c r="D440" i="125"/>
  <c r="F441" i="125" l="1"/>
  <c r="G440" i="125"/>
  <c r="D441" i="125"/>
  <c r="F442" i="125" l="1"/>
  <c r="D442" i="125"/>
  <c r="G441" i="125"/>
  <c r="G442" i="125" l="1"/>
  <c r="F443" i="125"/>
  <c r="F444" i="125" s="1"/>
  <c r="G443" i="125" l="1"/>
  <c r="D444" i="125"/>
  <c r="F445" i="125" s="1"/>
  <c r="D445" i="125" l="1"/>
  <c r="F446" i="125" s="1"/>
  <c r="G444" i="125"/>
  <c r="G445" i="125" l="1"/>
  <c r="D446" i="125"/>
  <c r="F447" i="125" s="1"/>
  <c r="G446" i="125" l="1"/>
  <c r="D447" i="125"/>
  <c r="F448" i="125" s="1"/>
  <c r="G447" i="125" l="1"/>
  <c r="D448" i="125"/>
  <c r="G448" i="125" l="1"/>
  <c r="D449" i="125"/>
  <c r="F449" i="125"/>
  <c r="F450" i="125" l="1"/>
  <c r="G449" i="125"/>
  <c r="D450" i="125"/>
  <c r="D451" i="125" l="1"/>
  <c r="G450" i="125"/>
  <c r="F451" i="125"/>
  <c r="F452" i="125" l="1"/>
  <c r="G451" i="125"/>
  <c r="D452" i="125"/>
  <c r="G452" i="125" l="1"/>
  <c r="D453" i="125"/>
  <c r="F453" i="125"/>
  <c r="F454" i="125" l="1"/>
  <c r="D454" i="125"/>
  <c r="G453" i="125"/>
  <c r="G454" i="125" l="1"/>
  <c r="D455" i="125"/>
  <c r="F455" i="125"/>
  <c r="F456" i="125" l="1"/>
  <c r="G455" i="125"/>
  <c r="D456" i="125"/>
  <c r="G456" i="125" l="1"/>
  <c r="D457" i="125"/>
  <c r="F457" i="125"/>
  <c r="F458" i="125" l="1"/>
  <c r="G457" i="125"/>
  <c r="D458" i="125"/>
  <c r="G458" i="125" l="1"/>
  <c r="D459" i="125"/>
  <c r="F459" i="125"/>
  <c r="F460" i="125" l="1"/>
  <c r="D460" i="125"/>
  <c r="M32" i="125" s="1"/>
  <c r="M33" i="125" s="1"/>
  <c r="G459" i="125"/>
  <c r="M17" i="125" l="1"/>
  <c r="M18" i="125" s="1"/>
  <c r="D461" i="125"/>
  <c r="G461" i="125" s="1"/>
  <c r="G460" i="125"/>
  <c r="F461" i="125"/>
  <c r="F462" i="125" s="1"/>
  <c r="D462" i="125" l="1"/>
  <c r="F463" i="125" s="1"/>
  <c r="G462" i="125" l="1"/>
  <c r="D463" i="125"/>
  <c r="F464" i="125" s="1"/>
  <c r="F465" i="125" s="1"/>
  <c r="F466" i="125" s="1"/>
  <c r="F467" i="125" s="1"/>
  <c r="F468" i="125" s="1"/>
  <c r="F469" i="125" s="1"/>
  <c r="F470" i="125" s="1"/>
  <c r="F471" i="125" s="1"/>
  <c r="F472" i="125" s="1"/>
  <c r="F473" i="125" s="1"/>
  <c r="F474" i="125" s="1"/>
  <c r="F475" i="125" s="1"/>
  <c r="F476" i="125" s="1"/>
  <c r="F477" i="125" s="1"/>
  <c r="F478" i="125" s="1"/>
  <c r="F479" i="125" s="1"/>
  <c r="F480" i="125" s="1"/>
  <c r="F481" i="125" s="1"/>
  <c r="F482" i="125" s="1"/>
  <c r="F483" i="125" s="1"/>
  <c r="F484" i="125" s="1"/>
  <c r="F485" i="125" s="1"/>
  <c r="F486" i="125" s="1"/>
  <c r="F487" i="125" s="1"/>
  <c r="F488" i="125" s="1"/>
  <c r="F489" i="125" s="1"/>
  <c r="F490" i="125" s="1"/>
  <c r="F491" i="125" s="1"/>
  <c r="F492" i="125" s="1"/>
  <c r="F493" i="125" s="1"/>
  <c r="F494" i="125" s="1"/>
  <c r="F495" i="125" s="1"/>
  <c r="F496" i="125" s="1"/>
  <c r="F497" i="125" s="1"/>
  <c r="F498" i="125" s="1"/>
  <c r="F499" i="125" s="1"/>
  <c r="F500" i="125" s="1"/>
  <c r="F501" i="125" s="1"/>
  <c r="F502" i="125" s="1"/>
  <c r="F503" i="125" s="1"/>
  <c r="F504" i="125" s="1"/>
  <c r="F505" i="125" s="1"/>
  <c r="F506" i="125" s="1"/>
  <c r="F507" i="125" s="1"/>
  <c r="F508" i="125" s="1"/>
  <c r="F509" i="125" s="1"/>
  <c r="F510" i="125" s="1"/>
  <c r="F511" i="125" s="1"/>
  <c r="F512" i="125" s="1"/>
  <c r="F513" i="125" s="1"/>
  <c r="F514" i="125" s="1"/>
  <c r="F515" i="125" s="1"/>
  <c r="F516" i="125" s="1"/>
  <c r="F517" i="125" s="1"/>
  <c r="F518" i="125" s="1"/>
  <c r="F519" i="125" s="1"/>
  <c r="F520" i="125" s="1"/>
  <c r="F521" i="125" s="1"/>
  <c r="F522" i="125" s="1"/>
  <c r="F523" i="125" s="1"/>
  <c r="F524" i="125" s="1"/>
  <c r="F525" i="125" s="1"/>
  <c r="F526" i="125" s="1"/>
  <c r="F527" i="125" s="1"/>
  <c r="F528" i="125" s="1"/>
  <c r="F529" i="125" s="1"/>
  <c r="F530" i="125" s="1"/>
  <c r="F531" i="125" s="1"/>
  <c r="F532" i="125" s="1"/>
  <c r="F533" i="125" s="1"/>
  <c r="F534" i="125" s="1"/>
  <c r="F535" i="125" s="1"/>
  <c r="F536" i="125" s="1"/>
  <c r="F537" i="125" s="1"/>
  <c r="F538" i="125" s="1"/>
  <c r="F539" i="125" s="1"/>
  <c r="F540" i="125" s="1"/>
  <c r="F541" i="125" s="1"/>
  <c r="F542" i="125" s="1"/>
  <c r="F543" i="125" s="1"/>
  <c r="F544" i="125" s="1"/>
  <c r="F545" i="125" s="1"/>
  <c r="F546" i="125" s="1"/>
  <c r="F547" i="125" s="1"/>
  <c r="F548" i="125" s="1"/>
  <c r="F549" i="125" s="1"/>
  <c r="F550" i="125" s="1"/>
  <c r="F551" i="125" s="1"/>
  <c r="F552" i="125" s="1"/>
  <c r="F553" i="125" s="1"/>
  <c r="F554" i="125" s="1"/>
  <c r="F555" i="125" s="1"/>
  <c r="F556" i="125" s="1"/>
  <c r="F557" i="125" s="1"/>
  <c r="F558" i="125" s="1"/>
  <c r="F559" i="125" s="1"/>
  <c r="F560" i="125" s="1"/>
  <c r="F561" i="125" s="1"/>
  <c r="F562" i="125" s="1"/>
  <c r="F563" i="125" s="1"/>
  <c r="F564" i="125" s="1"/>
  <c r="F565" i="125" s="1"/>
  <c r="F566" i="125" s="1"/>
  <c r="F567" i="125" s="1"/>
  <c r="F568" i="125" s="1"/>
  <c r="F569" i="125" s="1"/>
  <c r="F570" i="125" s="1"/>
  <c r="F571" i="125" s="1"/>
  <c r="F572" i="125" s="1"/>
  <c r="F573" i="125" s="1"/>
  <c r="F574" i="125" s="1"/>
  <c r="F575" i="125" s="1"/>
  <c r="F576" i="125" s="1"/>
  <c r="F577" i="125" s="1"/>
  <c r="F578" i="125" s="1"/>
  <c r="F579" i="125" s="1"/>
  <c r="F580" i="125" s="1"/>
  <c r="F581" i="125" s="1"/>
  <c r="F582" i="125" s="1"/>
  <c r="F583" i="125" s="1"/>
  <c r="F584" i="125" s="1"/>
  <c r="F585" i="125" s="1"/>
  <c r="F586" i="125" s="1"/>
  <c r="F587" i="125" s="1"/>
  <c r="F588" i="125" s="1"/>
  <c r="F589" i="125" s="1"/>
  <c r="F590" i="125" s="1"/>
  <c r="F591" i="125" s="1"/>
  <c r="F592" i="125" s="1"/>
  <c r="F593" i="125" s="1"/>
  <c r="F594" i="125" s="1"/>
  <c r="F595" i="125" s="1"/>
  <c r="F596" i="125" s="1"/>
  <c r="F597" i="125" s="1"/>
  <c r="F598" i="125" s="1"/>
  <c r="F599" i="125" s="1"/>
  <c r="F600" i="125" s="1"/>
  <c r="F601" i="125" s="1"/>
  <c r="F602" i="125" s="1"/>
  <c r="F603" i="125" s="1"/>
  <c r="F604" i="125" s="1"/>
  <c r="F605" i="125" s="1"/>
  <c r="F606" i="125" s="1"/>
  <c r="F607" i="125" s="1"/>
  <c r="F608" i="125" s="1"/>
  <c r="F609" i="125" s="1"/>
  <c r="F610" i="125" s="1"/>
  <c r="F611" i="125" s="1"/>
  <c r="F612" i="125" s="1"/>
  <c r="F613" i="125" s="1"/>
  <c r="F614" i="125" s="1"/>
  <c r="F615" i="125" s="1"/>
  <c r="F616" i="125" s="1"/>
  <c r="F617" i="125" s="1"/>
  <c r="F618" i="125" s="1"/>
  <c r="F619" i="125" s="1"/>
  <c r="F620" i="125" s="1"/>
  <c r="F621" i="125" s="1"/>
  <c r="F622" i="125" s="1"/>
  <c r="F623" i="125" s="1"/>
  <c r="F624" i="125" s="1"/>
  <c r="F625" i="125" s="1"/>
  <c r="F626" i="125" s="1"/>
  <c r="F627" i="125" s="1"/>
  <c r="F628" i="125" s="1"/>
  <c r="F629" i="125" s="1"/>
  <c r="F630" i="125" s="1"/>
  <c r="F631" i="125" s="1"/>
  <c r="F632" i="125" s="1"/>
  <c r="F633" i="125" s="1"/>
  <c r="F634" i="125" s="1"/>
  <c r="F635" i="125" s="1"/>
  <c r="F636" i="125" s="1"/>
  <c r="F637" i="125" s="1"/>
  <c r="F638" i="125" s="1"/>
  <c r="F639" i="125" s="1"/>
  <c r="F640" i="125" s="1"/>
  <c r="F641" i="125" s="1"/>
  <c r="F642" i="125" s="1"/>
  <c r="F643" i="125" s="1"/>
  <c r="F644" i="125" s="1"/>
  <c r="F645" i="125" s="1"/>
  <c r="F646" i="125" s="1"/>
  <c r="F647" i="125" s="1"/>
  <c r="F648" i="125" s="1"/>
  <c r="F649" i="125" s="1"/>
  <c r="F650" i="125" s="1"/>
  <c r="F651" i="125" s="1"/>
  <c r="F652" i="125" s="1"/>
  <c r="F653" i="125" s="1"/>
  <c r="F654" i="125" s="1"/>
  <c r="F655" i="125" s="1"/>
  <c r="F656" i="125" s="1"/>
  <c r="F657" i="125" s="1"/>
  <c r="F658" i="125" s="1"/>
  <c r="F659" i="125" s="1"/>
  <c r="F660" i="125" s="1"/>
  <c r="F661" i="125" s="1"/>
  <c r="F662" i="125" s="1"/>
  <c r="F663" i="125" s="1"/>
  <c r="F664" i="125" s="1"/>
  <c r="F665" i="125" s="1"/>
  <c r="F666" i="125" s="1"/>
  <c r="F667" i="125" s="1"/>
  <c r="F668" i="125" s="1"/>
  <c r="F669" i="125" s="1"/>
  <c r="F670" i="125" s="1"/>
  <c r="F671" i="125" s="1"/>
  <c r="F672" i="125" s="1"/>
  <c r="F673" i="125" s="1"/>
  <c r="F674" i="125" s="1"/>
  <c r="F675" i="125" s="1"/>
  <c r="F676" i="125" s="1"/>
  <c r="F677" i="125" s="1"/>
  <c r="F678" i="125" s="1"/>
  <c r="F679" i="125" s="1"/>
  <c r="F680" i="125" s="1"/>
  <c r="F681" i="125" s="1"/>
  <c r="F682" i="125" s="1"/>
  <c r="F683" i="125" s="1"/>
  <c r="F684" i="125" s="1"/>
  <c r="F685" i="125" s="1"/>
  <c r="F686" i="125" s="1"/>
  <c r="F687" i="125" s="1"/>
  <c r="F688" i="125" s="1"/>
  <c r="F689" i="125" s="1"/>
  <c r="F690" i="125" s="1"/>
  <c r="F691" i="125" s="1"/>
  <c r="F692" i="125" s="1"/>
  <c r="F693" i="125" s="1"/>
  <c r="F694" i="125" s="1"/>
  <c r="F695" i="125" s="1"/>
  <c r="F696" i="125" s="1"/>
  <c r="F697" i="125" s="1"/>
  <c r="F698" i="125" s="1"/>
  <c r="F699" i="125" s="1"/>
  <c r="F700" i="125" s="1"/>
  <c r="F701" i="125" s="1"/>
  <c r="F702" i="125" s="1"/>
  <c r="F703" i="125" s="1"/>
  <c r="F704" i="125" s="1"/>
  <c r="F705" i="125" s="1"/>
  <c r="F706" i="125" s="1"/>
  <c r="F707" i="125" s="1"/>
  <c r="F708" i="125" s="1"/>
  <c r="F709" i="125" s="1"/>
  <c r="F710" i="125" s="1"/>
  <c r="F711" i="125" s="1"/>
  <c r="F712" i="125" s="1"/>
  <c r="F713" i="125" s="1"/>
  <c r="F714" i="125" s="1"/>
  <c r="F715" i="125" s="1"/>
  <c r="F716" i="125" s="1"/>
  <c r="F717" i="125" s="1"/>
  <c r="F718" i="125" s="1"/>
  <c r="F719" i="125" s="1"/>
  <c r="F720" i="125" s="1"/>
  <c r="F721" i="125" s="1"/>
  <c r="F722" i="125" s="1"/>
  <c r="F723" i="125" s="1"/>
  <c r="F724" i="125" s="1"/>
  <c r="F725" i="125" s="1"/>
  <c r="F726" i="125" s="1"/>
  <c r="F727" i="125" s="1"/>
  <c r="F728" i="125" s="1"/>
  <c r="F729" i="125" s="1"/>
  <c r="F730" i="125" s="1"/>
  <c r="F731" i="125" s="1"/>
  <c r="F732" i="125" s="1"/>
  <c r="F733" i="125" s="1"/>
  <c r="C32" i="121"/>
  <c r="C33" i="121"/>
  <c r="L18" i="152" s="1"/>
  <c r="C34" i="121"/>
  <c r="C35" i="121"/>
  <c r="C36" i="121"/>
  <c r="G463" i="125" l="1"/>
  <c r="L72" i="125"/>
  <c r="L74" i="125" s="1"/>
  <c r="L24" i="152"/>
  <c r="L26" i="152" s="1"/>
  <c r="M12" i="125"/>
  <c r="L30" i="152" l="1"/>
  <c r="M27" i="125"/>
  <c r="M26" i="125"/>
  <c r="M25" i="125"/>
  <c r="L26" i="125"/>
  <c r="L27" i="125"/>
  <c r="L25" i="125"/>
  <c r="M28" i="125" l="1"/>
  <c r="L28" i="125"/>
  <c r="C29" i="121"/>
  <c r="C30" i="121"/>
  <c r="C31" i="121"/>
  <c r="C27" i="121"/>
  <c r="C28" i="121"/>
  <c r="C12" i="153" l="1"/>
  <c r="C12" i="154"/>
  <c r="M21" i="125"/>
  <c r="L21" i="125"/>
  <c r="L30" i="125" s="1"/>
  <c r="L34" i="125" l="1"/>
  <c r="M30" i="125"/>
  <c r="M21" i="154"/>
  <c r="B21" i="154" s="1"/>
  <c r="M20" i="154"/>
  <c r="B20" i="154" s="1"/>
  <c r="M22" i="154"/>
  <c r="B22" i="154" s="1"/>
  <c r="M28" i="154"/>
  <c r="B28" i="154" s="1"/>
  <c r="M37" i="154"/>
  <c r="B37" i="154" s="1"/>
  <c r="M39" i="154"/>
  <c r="B39" i="154" s="1"/>
  <c r="M33" i="154"/>
  <c r="B33" i="154" s="1"/>
  <c r="M27" i="154"/>
  <c r="B27" i="154" s="1"/>
  <c r="M38" i="154"/>
  <c r="B38" i="154" s="1"/>
  <c r="M26" i="154"/>
  <c r="B26" i="154" s="1"/>
  <c r="M19" i="154"/>
  <c r="B19" i="154" s="1"/>
  <c r="M36" i="154"/>
  <c r="B36" i="154" s="1"/>
  <c r="M24" i="154"/>
  <c r="B24" i="154" s="1"/>
  <c r="M31" i="154"/>
  <c r="B31" i="154" s="1"/>
  <c r="M35" i="154"/>
  <c r="B35" i="154" s="1"/>
  <c r="M32" i="154"/>
  <c r="B32" i="154" s="1"/>
  <c r="M23" i="154"/>
  <c r="B23" i="154" s="1"/>
  <c r="M30" i="154"/>
  <c r="B30" i="154" s="1"/>
  <c r="M25" i="154"/>
  <c r="B25" i="154" s="1"/>
  <c r="M29" i="154"/>
  <c r="B29" i="154" s="1"/>
  <c r="M34" i="154"/>
  <c r="B34" i="154" s="1"/>
  <c r="L55" i="153"/>
  <c r="B55" i="153" s="1"/>
  <c r="L49" i="153"/>
  <c r="B49" i="153" s="1"/>
  <c r="L27" i="153"/>
  <c r="B27" i="153" s="1"/>
  <c r="L39" i="153"/>
  <c r="B39" i="153" s="1"/>
  <c r="L42" i="153"/>
  <c r="B42" i="153" s="1"/>
  <c r="L66" i="153"/>
  <c r="B66" i="153" s="1"/>
  <c r="L25" i="153"/>
  <c r="B25" i="153" s="1"/>
  <c r="L70" i="153"/>
  <c r="B70" i="153" s="1"/>
  <c r="L53" i="153"/>
  <c r="B53" i="153" s="1"/>
  <c r="L57" i="153"/>
  <c r="B57" i="153" s="1"/>
  <c r="L22" i="153"/>
  <c r="B22" i="153" s="1"/>
  <c r="L38" i="153"/>
  <c r="B38" i="153" s="1"/>
  <c r="L59" i="153"/>
  <c r="B59" i="153" s="1"/>
  <c r="L45" i="153"/>
  <c r="B45" i="153" s="1"/>
  <c r="L46" i="153"/>
  <c r="B46" i="153" s="1"/>
  <c r="L75" i="153"/>
  <c r="B75" i="153" s="1"/>
  <c r="L73" i="153"/>
  <c r="B73" i="153" s="1"/>
  <c r="L77" i="153"/>
  <c r="B77" i="153" s="1"/>
  <c r="L52" i="153"/>
  <c r="B52" i="153" s="1"/>
  <c r="L34" i="153"/>
  <c r="B34" i="153" s="1"/>
  <c r="L26" i="153"/>
  <c r="B26" i="153" s="1"/>
  <c r="L71" i="153"/>
  <c r="B71" i="153" s="1"/>
  <c r="L69" i="153"/>
  <c r="B69" i="153" s="1"/>
  <c r="L51" i="153"/>
  <c r="B51" i="153" s="1"/>
  <c r="L20" i="153"/>
  <c r="B20" i="153" s="1"/>
  <c r="L50" i="153"/>
  <c r="B50" i="153" s="1"/>
  <c r="L63" i="153"/>
  <c r="B63" i="153" s="1"/>
  <c r="L47" i="153"/>
  <c r="B47" i="153" s="1"/>
  <c r="L32" i="153"/>
  <c r="B32" i="153" s="1"/>
  <c r="L56" i="153"/>
  <c r="B56" i="153" s="1"/>
  <c r="L37" i="153"/>
  <c r="B37" i="153" s="1"/>
  <c r="L41" i="153"/>
  <c r="B41" i="153" s="1"/>
  <c r="L74" i="153"/>
  <c r="B74" i="153" s="1"/>
  <c r="L19" i="153"/>
  <c r="B19" i="153" s="1"/>
  <c r="L81" i="153"/>
  <c r="B81" i="153" s="1"/>
  <c r="L36" i="153"/>
  <c r="B36" i="153" s="1"/>
  <c r="L79" i="153"/>
  <c r="B79" i="153" s="1"/>
  <c r="L78" i="153"/>
  <c r="B78" i="153" s="1"/>
  <c r="L29" i="153"/>
  <c r="B29" i="153" s="1"/>
  <c r="L30" i="153"/>
  <c r="B30" i="153" s="1"/>
  <c r="L18" i="153"/>
  <c r="B18" i="153" s="1"/>
  <c r="L76" i="153"/>
  <c r="B76" i="153" s="1"/>
  <c r="L58" i="153"/>
  <c r="B58" i="153" s="1"/>
  <c r="L43" i="153"/>
  <c r="B43" i="153" s="1"/>
  <c r="L72" i="153"/>
  <c r="B72" i="153" s="1"/>
  <c r="L80" i="153"/>
  <c r="B80" i="153" s="1"/>
  <c r="L35" i="153"/>
  <c r="B35" i="153" s="1"/>
  <c r="L61" i="153"/>
  <c r="B61" i="153" s="1"/>
  <c r="L24" i="153"/>
  <c r="B24" i="153" s="1"/>
  <c r="L48" i="153"/>
  <c r="B48" i="153" s="1"/>
  <c r="L60" i="153"/>
  <c r="B60" i="153" s="1"/>
  <c r="L67" i="153"/>
  <c r="B67" i="153" s="1"/>
  <c r="L65" i="153"/>
  <c r="B65" i="153" s="1"/>
  <c r="L54" i="153"/>
  <c r="B54" i="153" s="1"/>
  <c r="L62" i="153"/>
  <c r="B62" i="153" s="1"/>
  <c r="L64" i="153"/>
  <c r="B64" i="153" s="1"/>
  <c r="L68" i="153"/>
  <c r="B68" i="153" s="1"/>
  <c r="L44" i="153"/>
  <c r="B44" i="153" s="1"/>
  <c r="L23" i="153"/>
  <c r="B23" i="153" s="1"/>
  <c r="L33" i="153"/>
  <c r="B33" i="153" s="1"/>
  <c r="L40" i="153"/>
  <c r="B40" i="153" s="1"/>
  <c r="L31" i="153"/>
  <c r="B31" i="153" s="1"/>
  <c r="L17" i="153"/>
  <c r="B17" i="153" s="1"/>
  <c r="L28" i="153"/>
  <c r="B28" i="153" s="1"/>
  <c r="L21" i="153"/>
  <c r="B21" i="153" s="1"/>
  <c r="M34" i="125" l="1"/>
  <c r="M63" i="153"/>
  <c r="N63" i="153"/>
  <c r="C19" i="154"/>
  <c r="C15" i="154" s="1"/>
  <c r="N19" i="154"/>
  <c r="M40" i="153"/>
  <c r="N40" i="153"/>
  <c r="N24" i="153"/>
  <c r="M24" i="153"/>
  <c r="M79" i="153"/>
  <c r="N79" i="153"/>
  <c r="M20" i="153"/>
  <c r="N20" i="153"/>
  <c r="N59" i="153"/>
  <c r="M59" i="153"/>
  <c r="M55" i="153"/>
  <c r="N55" i="153"/>
  <c r="C26" i="154"/>
  <c r="N26" i="154"/>
  <c r="B15" i="153"/>
  <c r="N17" i="153"/>
  <c r="M17" i="153"/>
  <c r="M50" i="153"/>
  <c r="N50" i="153"/>
  <c r="M36" i="153"/>
  <c r="N36" i="153"/>
  <c r="M51" i="153"/>
  <c r="N51" i="153"/>
  <c r="M38" i="153"/>
  <c r="N38" i="153"/>
  <c r="N34" i="154"/>
  <c r="C34" i="154"/>
  <c r="N38" i="154"/>
  <c r="C38" i="154"/>
  <c r="N78" i="153"/>
  <c r="M78" i="153"/>
  <c r="M22" i="153"/>
  <c r="N22" i="153"/>
  <c r="N29" i="154"/>
  <c r="C29" i="154"/>
  <c r="C27" i="154"/>
  <c r="N27" i="154"/>
  <c r="M46" i="153"/>
  <c r="N46" i="153"/>
  <c r="M33" i="153"/>
  <c r="N33" i="153"/>
  <c r="N44" i="153"/>
  <c r="M44" i="153"/>
  <c r="M19" i="153"/>
  <c r="N19" i="153"/>
  <c r="M71" i="153"/>
  <c r="N71" i="153"/>
  <c r="M57" i="153"/>
  <c r="N57" i="153"/>
  <c r="C25" i="154"/>
  <c r="N25" i="154"/>
  <c r="N33" i="154"/>
  <c r="C33" i="154"/>
  <c r="C36" i="154"/>
  <c r="N36" i="154"/>
  <c r="M81" i="153"/>
  <c r="N81" i="153"/>
  <c r="M68" i="153"/>
  <c r="N68" i="153"/>
  <c r="M72" i="153"/>
  <c r="N72" i="153"/>
  <c r="M74" i="153"/>
  <c r="N74" i="153"/>
  <c r="M26" i="153"/>
  <c r="N26" i="153"/>
  <c r="M53" i="153"/>
  <c r="N53" i="153"/>
  <c r="C30" i="154"/>
  <c r="N30" i="154"/>
  <c r="C39" i="154"/>
  <c r="N39" i="154"/>
  <c r="M48" i="153"/>
  <c r="N48" i="153"/>
  <c r="M35" i="153"/>
  <c r="N35" i="153"/>
  <c r="M64" i="153"/>
  <c r="N64" i="153"/>
  <c r="M41" i="153"/>
  <c r="N41" i="153"/>
  <c r="M70" i="153"/>
  <c r="N70" i="153"/>
  <c r="C23" i="154"/>
  <c r="N23" i="154"/>
  <c r="N37" i="154"/>
  <c r="C37" i="154"/>
  <c r="M29" i="153"/>
  <c r="N29" i="153"/>
  <c r="M45" i="153"/>
  <c r="N45" i="153"/>
  <c r="M69" i="153"/>
  <c r="N69" i="153"/>
  <c r="M80" i="153"/>
  <c r="N80" i="153"/>
  <c r="M43" i="153"/>
  <c r="N43" i="153"/>
  <c r="M34" i="153"/>
  <c r="N34" i="153"/>
  <c r="M62" i="153"/>
  <c r="N62" i="153"/>
  <c r="M58" i="153"/>
  <c r="N58" i="153"/>
  <c r="M37" i="153"/>
  <c r="N37" i="153"/>
  <c r="M52" i="153"/>
  <c r="N52" i="153"/>
  <c r="M25" i="153"/>
  <c r="N25" i="153"/>
  <c r="C32" i="154"/>
  <c r="N32" i="154"/>
  <c r="C28" i="154"/>
  <c r="N28" i="154"/>
  <c r="M31" i="153"/>
  <c r="N31" i="153"/>
  <c r="M23" i="153"/>
  <c r="N23" i="153"/>
  <c r="M54" i="153"/>
  <c r="N54" i="153"/>
  <c r="M76" i="153"/>
  <c r="N76" i="153"/>
  <c r="M56" i="153"/>
  <c r="N56" i="153"/>
  <c r="M77" i="153"/>
  <c r="N77" i="153"/>
  <c r="M66" i="153"/>
  <c r="N66" i="153"/>
  <c r="C35" i="154"/>
  <c r="N35" i="154"/>
  <c r="N22" i="154"/>
  <c r="C22" i="154"/>
  <c r="N60" i="153"/>
  <c r="M60" i="153"/>
  <c r="M49" i="153"/>
  <c r="N49" i="153"/>
  <c r="M21" i="153"/>
  <c r="N21" i="153"/>
  <c r="M65" i="153"/>
  <c r="N65" i="153"/>
  <c r="M18" i="153"/>
  <c r="N18" i="153"/>
  <c r="M32" i="153"/>
  <c r="N32" i="153"/>
  <c r="M73" i="153"/>
  <c r="N73" i="153"/>
  <c r="M42" i="153"/>
  <c r="N42" i="153"/>
  <c r="N31" i="154"/>
  <c r="C31" i="154"/>
  <c r="N20" i="154"/>
  <c r="C20" i="154"/>
  <c r="B17" i="154"/>
  <c r="M27" i="153"/>
  <c r="N27" i="153"/>
  <c r="N61" i="153"/>
  <c r="M61" i="153"/>
  <c r="M28" i="153"/>
  <c r="N28" i="153"/>
  <c r="M67" i="153"/>
  <c r="N67" i="153"/>
  <c r="M30" i="153"/>
  <c r="N30" i="153"/>
  <c r="M47" i="153"/>
  <c r="N47" i="153"/>
  <c r="N75" i="153"/>
  <c r="M75" i="153"/>
  <c r="M39" i="153"/>
  <c r="N39" i="153"/>
  <c r="C24" i="154"/>
  <c r="N24" i="154"/>
  <c r="C21" i="154"/>
  <c r="N21" i="154"/>
  <c r="C17" i="154" l="1"/>
  <c r="M15" i="153"/>
  <c r="N17" i="1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Kindred</author>
  </authors>
  <commentList>
    <comment ref="L26" authorId="0" shapeId="0" xr:uid="{EBBA2316-87DA-45BC-A583-9D6CD0B479B1}">
      <text>
        <r>
          <rPr>
            <b/>
            <sz val="9"/>
            <color indexed="81"/>
            <rFont val="Tahoma"/>
            <family val="2"/>
          </rPr>
          <t xml:space="preserve">Scott Kindred:
</t>
        </r>
        <r>
          <rPr>
            <sz val="9"/>
            <color indexed="81"/>
            <rFont val="Tahoma"/>
            <family val="2"/>
          </rPr>
          <t>Section 4 of the guide (Eq. 2)</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Scott Kindred</author>
  </authors>
  <commentList>
    <comment ref="A5" authorId="0" shapeId="0" xr:uid="{554669DE-EE79-4AC1-AEED-2EFC9621CF6F}">
      <text>
        <r>
          <rPr>
            <b/>
            <sz val="9"/>
            <color indexed="81"/>
            <rFont val="Tahoma"/>
            <family val="2"/>
          </rPr>
          <t>Scott Kindred:</t>
        </r>
        <r>
          <rPr>
            <sz val="9"/>
            <color indexed="81"/>
            <rFont val="Tahoma"/>
            <family val="2"/>
          </rPr>
          <t xml:space="preserve">
See Section 3.3.3. Used for flow correction factor.</t>
        </r>
      </text>
    </comment>
    <comment ref="A6" authorId="0" shapeId="0" xr:uid="{F9021908-531E-4865-A3F3-DC3C14FEE2C0}">
      <text>
        <r>
          <rPr>
            <b/>
            <sz val="9"/>
            <color indexed="81"/>
            <rFont val="Tahoma"/>
            <family val="2"/>
          </rPr>
          <t>Scott Kindred:</t>
        </r>
        <r>
          <rPr>
            <sz val="9"/>
            <color indexed="81"/>
            <rFont val="Tahoma"/>
            <family val="2"/>
          </rPr>
          <t xml:space="preserve">
Section 5.1: Accounts for potential error in flow meter if not manually verified.</t>
        </r>
      </text>
    </comment>
    <comment ref="A7" authorId="0" shapeId="0" xr:uid="{AF269BC6-AA6E-4926-8450-EFB88618B5BA}">
      <text>
        <r>
          <rPr>
            <b/>
            <sz val="9"/>
            <color indexed="81"/>
            <rFont val="Tahoma"/>
            <family val="2"/>
          </rPr>
          <t>Scott Kindred:</t>
        </r>
        <r>
          <rPr>
            <sz val="9"/>
            <color indexed="81"/>
            <rFont val="Tahoma"/>
            <family val="2"/>
          </rPr>
          <t xml:space="preserve">
Used for calculate H/re ratio used for recharge correction factor</t>
        </r>
      </text>
    </comment>
    <comment ref="A8" authorId="0" shapeId="0" xr:uid="{1CEE7D99-60DF-4966-AE48-2E288611852C}">
      <text>
        <r>
          <rPr>
            <b/>
            <sz val="9"/>
            <color indexed="81"/>
            <rFont val="Tahoma"/>
            <family val="2"/>
          </rPr>
          <t>Scott Kindred:</t>
        </r>
        <r>
          <rPr>
            <sz val="9"/>
            <color indexed="81"/>
            <rFont val="Tahoma"/>
            <family val="2"/>
          </rPr>
          <t xml:space="preserve">
Used for calculate H/re ratio used for recharge correction factor</t>
        </r>
      </text>
    </comment>
    <comment ref="A9" authorId="0" shapeId="0" xr:uid="{6059CC2D-FF62-4489-9AFE-7168E8645F69}">
      <text>
        <r>
          <rPr>
            <b/>
            <sz val="9"/>
            <color indexed="81"/>
            <rFont val="Tahoma"/>
            <family val="2"/>
          </rPr>
          <t>Scott Kindred:</t>
        </r>
        <r>
          <rPr>
            <sz val="9"/>
            <color indexed="81"/>
            <rFont val="Tahoma"/>
            <family val="2"/>
          </rPr>
          <t xml:space="preserve">
Used to determine which H/re column to select.</t>
        </r>
      </text>
    </comment>
    <comment ref="A10" authorId="0" shapeId="0" xr:uid="{316676D2-0128-4221-99CC-0E3F13A6892C}">
      <text>
        <r>
          <rPr>
            <b/>
            <sz val="9"/>
            <color indexed="81"/>
            <rFont val="Tahoma"/>
            <family val="2"/>
          </rPr>
          <t>Scott Kindred:</t>
        </r>
        <r>
          <rPr>
            <sz val="9"/>
            <color indexed="81"/>
            <rFont val="Tahoma"/>
            <family val="2"/>
          </rPr>
          <t xml:space="preserve">
Used for recharge correction factor. Vertical facilities are less dependent on capillarity than horizontal facilities.</t>
        </r>
      </text>
    </comment>
    <comment ref="A11" authorId="0" shapeId="0" xr:uid="{24122D11-7287-4402-847A-96C75E9A870F}">
      <text>
        <r>
          <rPr>
            <b/>
            <sz val="9"/>
            <color indexed="81"/>
            <rFont val="Tahoma"/>
            <family val="2"/>
          </rPr>
          <t>Scott Kindred:</t>
        </r>
        <r>
          <rPr>
            <sz val="9"/>
            <color indexed="81"/>
            <rFont val="Tahoma"/>
            <family val="2"/>
          </rPr>
          <t xml:space="preserve">
See Section 3.3.3. Used for flow correction factor. Silty soils are more dependent on capillarity than sandy soils.</t>
        </r>
      </text>
    </comment>
    <comment ref="A12" authorId="0" shapeId="0" xr:uid="{F8542C62-5ACA-4D50-A427-F0EEDA730637}">
      <text>
        <r>
          <rPr>
            <b/>
            <sz val="9"/>
            <color indexed="81"/>
            <rFont val="Tahoma"/>
            <family val="2"/>
          </rPr>
          <t>Scott Kindred:</t>
        </r>
        <r>
          <rPr>
            <sz val="9"/>
            <color indexed="81"/>
            <rFont val="Tahoma"/>
            <family val="2"/>
          </rPr>
          <t xml:space="preserve">
Section 5.1: Accounts for likelihood that background moisture content is higher beneath operational facility than test facility.</t>
        </r>
      </text>
    </comment>
    <comment ref="A13" authorId="0" shapeId="0" xr:uid="{A0E4A8E1-636F-421D-BA9A-FD66E6678451}">
      <text>
        <r>
          <rPr>
            <b/>
            <sz val="9"/>
            <color indexed="81"/>
            <rFont val="Tahoma"/>
            <family val="2"/>
          </rPr>
          <t>Scott Kindred:</t>
        </r>
        <r>
          <rPr>
            <sz val="9"/>
            <color indexed="81"/>
            <rFont val="Tahoma"/>
            <family val="2"/>
          </rPr>
          <t xml:space="preserve">
Used for well correction factor</t>
        </r>
      </text>
    </comment>
    <comment ref="A14" authorId="0" shapeId="0" xr:uid="{CA1697F5-5382-4AB8-8F91-687094747E5F}">
      <text>
        <r>
          <rPr>
            <b/>
            <sz val="9"/>
            <color indexed="81"/>
            <rFont val="Tahoma"/>
            <family val="2"/>
          </rPr>
          <t>Scott Kindred:</t>
        </r>
        <r>
          <rPr>
            <sz val="9"/>
            <color indexed="81"/>
            <rFont val="Tahoma"/>
            <family val="2"/>
          </rPr>
          <t xml:space="preserve">
Used for Well Correction Factor, and Clogging Correction Factor.</t>
        </r>
      </text>
    </comment>
    <comment ref="A15" authorId="0" shapeId="0" xr:uid="{3E8F7C3F-2EA3-472F-9F99-F683798D674C}">
      <text>
        <r>
          <rPr>
            <b/>
            <sz val="9"/>
            <color indexed="81"/>
            <rFont val="Tahoma"/>
            <family val="2"/>
          </rPr>
          <t>Scott Kindred:</t>
        </r>
        <r>
          <rPr>
            <sz val="9"/>
            <color indexed="81"/>
            <rFont val="Tahoma"/>
            <family val="2"/>
          </rPr>
          <t xml:space="preserve">
Section 5.3: Accounts for liklihood that well tests overestimate Kb for horizontal infiltration facilities.</t>
        </r>
      </text>
    </comment>
    <comment ref="A16" authorId="0" shapeId="0" xr:uid="{B4CB2392-C095-420E-8A5E-8F1E5557DDE4}">
      <text>
        <r>
          <rPr>
            <b/>
            <sz val="9"/>
            <color indexed="81"/>
            <rFont val="Tahoma"/>
            <family val="2"/>
          </rPr>
          <t>Scott Kindred:</t>
        </r>
        <r>
          <rPr>
            <sz val="9"/>
            <color indexed="81"/>
            <rFont val="Tahoma"/>
            <family val="2"/>
          </rPr>
          <t xml:space="preserve">
Used for Mounding Correction Factor and Calculation of Kd.</t>
        </r>
      </text>
    </comment>
    <comment ref="A17" authorId="0" shapeId="0" xr:uid="{8F4CD059-C258-47D3-B2C3-6B6DA2BC6CA9}">
      <text>
        <r>
          <rPr>
            <b/>
            <sz val="9"/>
            <color indexed="81"/>
            <rFont val="Tahoma"/>
            <family val="2"/>
          </rPr>
          <t>Scott Kindred:</t>
        </r>
        <r>
          <rPr>
            <sz val="9"/>
            <color indexed="81"/>
            <rFont val="Tahoma"/>
            <family val="2"/>
          </rPr>
          <t xml:space="preserve">
Used for Mounding Correction Factor</t>
        </r>
      </text>
    </comment>
    <comment ref="A22" authorId="0" shapeId="0" xr:uid="{158769F9-CEFB-4B9D-97FE-1CA578983A41}">
      <text>
        <r>
          <rPr>
            <b/>
            <sz val="9"/>
            <color indexed="81"/>
            <rFont val="Tahoma"/>
            <family val="2"/>
          </rPr>
          <t>Scott Kindred:</t>
        </r>
        <r>
          <rPr>
            <sz val="9"/>
            <color indexed="81"/>
            <rFont val="Tahoma"/>
            <family val="2"/>
          </rPr>
          <t xml:space="preserve">
Section 5.4, Eq. 7</t>
        </r>
      </text>
    </comment>
    <comment ref="A23" authorId="0" shapeId="0" xr:uid="{1D3A70B0-921D-4465-A00D-E66C8983E3E8}">
      <text>
        <r>
          <rPr>
            <b/>
            <sz val="9"/>
            <color indexed="81"/>
            <rFont val="Tahoma"/>
            <family val="2"/>
          </rPr>
          <t>Scott Kindred:</t>
        </r>
        <r>
          <rPr>
            <sz val="9"/>
            <color indexed="81"/>
            <rFont val="Tahoma"/>
            <family val="2"/>
          </rPr>
          <t xml:space="preserve">
Used for Clogging Correction factor</t>
        </r>
      </text>
    </comment>
    <comment ref="A24" authorId="0" shapeId="0" xr:uid="{7C164751-642D-4715-BC2A-41B7EB2A7F68}">
      <text>
        <r>
          <rPr>
            <b/>
            <sz val="9"/>
            <color indexed="81"/>
            <rFont val="Tahoma"/>
            <family val="2"/>
          </rPr>
          <t>Scott Kindred:</t>
        </r>
        <r>
          <rPr>
            <sz val="9"/>
            <color indexed="81"/>
            <rFont val="Tahoma"/>
            <family val="2"/>
          </rPr>
          <t xml:space="preserve">
Used for Clogging Correction Factor.</t>
        </r>
      </text>
    </comment>
    <comment ref="A27" authorId="0" shapeId="0" xr:uid="{2F40A61E-7AFA-4594-9075-91A25C27A8E1}">
      <text>
        <r>
          <rPr>
            <b/>
            <sz val="9"/>
            <color indexed="81"/>
            <rFont val="Tahoma"/>
            <family val="2"/>
          </rPr>
          <t>Scott Kindred:</t>
        </r>
        <r>
          <rPr>
            <sz val="9"/>
            <color indexed="81"/>
            <rFont val="Tahoma"/>
            <family val="2"/>
          </rPr>
          <t xml:space="preserve">
Used for Clogging Correction Factor. Could also refer to inspection interval assuming that maintenance will be conducted when necessary.</t>
        </r>
      </text>
    </comment>
    <comment ref="A29" authorId="0" shapeId="0" xr:uid="{2FAAFB65-43E2-41D3-A552-1BF1B038FFD9}">
      <text>
        <r>
          <rPr>
            <b/>
            <sz val="9"/>
            <color indexed="81"/>
            <rFont val="Tahoma"/>
            <family val="2"/>
          </rPr>
          <t>Scott Kindred:</t>
        </r>
        <r>
          <rPr>
            <sz val="9"/>
            <color indexed="81"/>
            <rFont val="Tahoma"/>
            <family val="2"/>
          </rPr>
          <t xml:space="preserve">
Used for Clogging Correction Factor</t>
        </r>
      </text>
    </comment>
    <comment ref="A31" authorId="0" shapeId="0" xr:uid="{42377390-60C9-40A9-9831-BC77407BD459}">
      <text>
        <r>
          <rPr>
            <b/>
            <sz val="9"/>
            <color indexed="81"/>
            <rFont val="Tahoma"/>
            <family val="2"/>
          </rPr>
          <t>Scott Kindred:</t>
        </r>
        <r>
          <rPr>
            <sz val="9"/>
            <color indexed="81"/>
            <rFont val="Tahoma"/>
            <family val="2"/>
          </rPr>
          <t xml:space="preserve">
Section 5.5, Eq. 8</t>
        </r>
      </text>
    </comment>
    <comment ref="A32" authorId="0" shapeId="0" xr:uid="{8CF6B4B2-A074-449C-A2D4-400180B1A796}">
      <text>
        <r>
          <rPr>
            <b/>
            <sz val="9"/>
            <color indexed="81"/>
            <rFont val="Tahoma"/>
            <family val="2"/>
          </rPr>
          <t>Scott Kindred:</t>
        </r>
        <r>
          <rPr>
            <sz val="9"/>
            <color indexed="81"/>
            <rFont val="Tahoma"/>
            <family val="2"/>
          </rPr>
          <t xml:space="preserve">
Section 5.2</t>
        </r>
      </text>
    </comment>
    <comment ref="A33" authorId="0" shapeId="0" xr:uid="{DC0D774C-91A3-469D-B721-0A7D8001E97E}">
      <text>
        <r>
          <rPr>
            <b/>
            <sz val="9"/>
            <color indexed="81"/>
            <rFont val="Tahoma"/>
            <family val="2"/>
          </rPr>
          <t>Scott Kindred:</t>
        </r>
        <r>
          <rPr>
            <sz val="9"/>
            <color indexed="81"/>
            <rFont val="Tahoma"/>
            <family val="2"/>
          </rPr>
          <t xml:space="preserve">
Section 5, Eq. 6</t>
        </r>
      </text>
    </comment>
  </commentList>
</comments>
</file>

<file path=xl/sharedStrings.xml><?xml version="1.0" encoding="utf-8"?>
<sst xmlns="http://schemas.openxmlformats.org/spreadsheetml/2006/main" count="424" uniqueCount="260">
  <si>
    <t>Head (ft)</t>
  </si>
  <si>
    <t>Time (min.)</t>
  </si>
  <si>
    <t>Flow (gpm)</t>
  </si>
  <si>
    <t>SP</t>
  </si>
  <si>
    <t>SP-SM</t>
  </si>
  <si>
    <t>Qvt</t>
  </si>
  <si>
    <t>Cumulative Volume (gal)</t>
  </si>
  <si>
    <t>Flow (cf/day)</t>
  </si>
  <si>
    <t>Soil</t>
  </si>
  <si>
    <t>Silty Qva</t>
  </si>
  <si>
    <t>F Qva</t>
  </si>
  <si>
    <t>F-M Qva</t>
  </si>
  <si>
    <t>F-C Qva</t>
  </si>
  <si>
    <t>α* (1/m)</t>
  </si>
  <si>
    <t>α* (1/ft)</t>
  </si>
  <si>
    <t>SM</t>
  </si>
  <si>
    <t>USCS Class:</t>
  </si>
  <si>
    <t>Soil Type:</t>
  </si>
  <si>
    <t>Low Head Shape Factors</t>
  </si>
  <si>
    <t>High Head Shape Factors</t>
  </si>
  <si>
    <t>Z1</t>
  </si>
  <si>
    <t>Z2</t>
  </si>
  <si>
    <t>Z3</t>
  </si>
  <si>
    <t>Date/Time</t>
  </si>
  <si>
    <t>F Sand</t>
  </si>
  <si>
    <t>M Sand</t>
  </si>
  <si>
    <t>Sd Gravel</t>
  </si>
  <si>
    <t>St F-C Sand</t>
  </si>
  <si>
    <t>St F Sand</t>
  </si>
  <si>
    <t>GW</t>
  </si>
  <si>
    <t>Yellow shading indicates user-modified fields. Blue indicates select value from drop down list.</t>
  </si>
  <si>
    <t>Borehole Name:</t>
  </si>
  <si>
    <t>Notes:</t>
  </si>
  <si>
    <t>Corrected Head (ft)</t>
  </si>
  <si>
    <t>17-42</t>
  </si>
  <si>
    <t>First Test (89 min) Not SS</t>
  </si>
  <si>
    <t>CH B-102</t>
  </si>
  <si>
    <t>Depth to bottom of well 38.0 below TOC</t>
  </si>
  <si>
    <t>Ran falling head test. 260 gallons for 2 minutes.</t>
  </si>
  <si>
    <t>Attemted development, lost foot valve and surge block.  Took awhile to retrieve.</t>
  </si>
  <si>
    <t>Swished surge block and foot valve for 20 minutes, no water removed.</t>
  </si>
  <si>
    <t>Very difficult to swish.</t>
  </si>
  <si>
    <t>Sonic</t>
  </si>
  <si>
    <t>Drilling method</t>
  </si>
  <si>
    <t>Depth of well (ft)</t>
  </si>
  <si>
    <t>Max. length of sandpack (ft)</t>
  </si>
  <si>
    <t>Tested interval (depth in feet)</t>
  </si>
  <si>
    <t>Transducer correction (ft)</t>
  </si>
  <si>
    <t>Casing radius (ft)</t>
  </si>
  <si>
    <t>Casing stickup (ft)</t>
  </si>
  <si>
    <t>Tested interval USCS classification</t>
  </si>
  <si>
    <t>Tested interval soil type</t>
  </si>
  <si>
    <t>Analysis method</t>
  </si>
  <si>
    <t>Did not evaluate head loss or pressure head.</t>
  </si>
  <si>
    <t>Probably significant head loss in screen, overestimating K.</t>
  </si>
  <si>
    <t>Started 2nd steady state test at 11:25.  Ended at 5:26. (6 hours)</t>
  </si>
  <si>
    <t>Ran steady state test from 8:00-9:38 (98 minutes).</t>
  </si>
  <si>
    <t>Flow change</t>
  </si>
  <si>
    <t>Total Change</t>
  </si>
  <si>
    <t>Head change</t>
  </si>
  <si>
    <t>Steady state proximity in last 30 minutes of test</t>
  </si>
  <si>
    <t>GP</t>
  </si>
  <si>
    <t>GW-GM</t>
  </si>
  <si>
    <t>GP-GM</t>
  </si>
  <si>
    <t>SW</t>
  </si>
  <si>
    <t>GM</t>
  </si>
  <si>
    <t>SW-SM</t>
  </si>
  <si>
    <t>Testpit Name:</t>
  </si>
  <si>
    <t>TP-2</t>
  </si>
  <si>
    <t>Depth of Testpit (ft)</t>
  </si>
  <si>
    <t>Tested Interval (depth in feet)</t>
  </si>
  <si>
    <t>6.5-7.5</t>
  </si>
  <si>
    <t>Pit Length (ft)</t>
  </si>
  <si>
    <t>Pit Width (ft)</t>
  </si>
  <si>
    <t xml:space="preserve">Filled pit to 0.7 ft. Switched meters and restarted flow at 26 minutes. Adjusted meter flow as needed during test.  Significant caving during test.  </t>
  </si>
  <si>
    <t>Uncased</t>
  </si>
  <si>
    <t>Mounding Correction Factor</t>
  </si>
  <si>
    <t>Clogging Correction Factor</t>
  </si>
  <si>
    <r>
      <rPr>
        <b/>
        <i/>
        <sz val="10"/>
        <rFont val="Times New Roman"/>
        <family val="1"/>
      </rPr>
      <t>K</t>
    </r>
    <r>
      <rPr>
        <b/>
        <vertAlign val="subscript"/>
        <sz val="10"/>
        <rFont val="Times New Roman"/>
        <family val="1"/>
      </rPr>
      <t>b</t>
    </r>
    <r>
      <rPr>
        <b/>
        <sz val="10"/>
        <rFont val="Times New Roman"/>
        <family val="1"/>
      </rPr>
      <t xml:space="preserve"> and </t>
    </r>
    <r>
      <rPr>
        <b/>
        <i/>
        <sz val="10"/>
        <rFont val="Times New Roman"/>
        <family val="1"/>
      </rPr>
      <t>K</t>
    </r>
    <r>
      <rPr>
        <b/>
        <vertAlign val="subscript"/>
        <sz val="10"/>
        <rFont val="Times New Roman"/>
        <family val="1"/>
      </rPr>
      <t>d</t>
    </r>
    <r>
      <rPr>
        <b/>
        <sz val="10"/>
        <rFont val="Times New Roman"/>
        <family val="1"/>
      </rPr>
      <t xml:space="preserve"> Estimates</t>
    </r>
  </si>
  <si>
    <r>
      <t>Bulk hydraulic conductivity (</t>
    </r>
    <r>
      <rPr>
        <i/>
        <sz val="10"/>
        <rFont val="Times New Roman"/>
        <family val="1"/>
      </rPr>
      <t>K</t>
    </r>
    <r>
      <rPr>
        <vertAlign val="subscript"/>
        <sz val="10"/>
        <rFont val="Times New Roman"/>
        <family val="1"/>
      </rPr>
      <t>b</t>
    </r>
    <r>
      <rPr>
        <sz val="10"/>
        <rFont val="Times New Roman"/>
        <family val="1"/>
      </rPr>
      <t>) (ft/day)</t>
    </r>
  </si>
  <si>
    <t>Bioretention facility</t>
  </si>
  <si>
    <t>None</t>
  </si>
  <si>
    <t>Permeable pavement</t>
  </si>
  <si>
    <t>Drywell</t>
  </si>
  <si>
    <r>
      <rPr>
        <i/>
        <sz val="10"/>
        <rFont val="Times New Roman"/>
        <family val="1"/>
      </rPr>
      <t>CLOG</t>
    </r>
    <r>
      <rPr>
        <vertAlign val="subscript"/>
        <sz val="10"/>
        <rFont val="Times New Roman"/>
        <family val="1"/>
      </rPr>
      <t>load</t>
    </r>
  </si>
  <si>
    <r>
      <rPr>
        <i/>
        <sz val="10"/>
        <rFont val="Times New Roman"/>
        <family val="1"/>
      </rPr>
      <t>M</t>
    </r>
    <r>
      <rPr>
        <vertAlign val="subscript"/>
        <sz val="10"/>
        <rFont val="Times New Roman"/>
        <family val="1"/>
      </rPr>
      <t>test</t>
    </r>
  </si>
  <si>
    <r>
      <t>M</t>
    </r>
    <r>
      <rPr>
        <vertAlign val="subscript"/>
        <sz val="10"/>
        <rFont val="Times New Roman"/>
        <family val="1"/>
      </rPr>
      <t>soil</t>
    </r>
  </si>
  <si>
    <r>
      <t>M</t>
    </r>
    <r>
      <rPr>
        <vertAlign val="subscript"/>
        <sz val="10"/>
        <rFont val="Times New Roman"/>
        <family val="1"/>
      </rPr>
      <t>size</t>
    </r>
  </si>
  <si>
    <r>
      <t>M</t>
    </r>
    <r>
      <rPr>
        <vertAlign val="subscript"/>
        <sz val="10"/>
        <rFont val="Times New Roman"/>
        <family val="1"/>
      </rPr>
      <t>depth</t>
    </r>
  </si>
  <si>
    <r>
      <t>CLOG</t>
    </r>
    <r>
      <rPr>
        <vertAlign val="subscript"/>
        <sz val="10"/>
        <rFont val="Times New Roman"/>
        <family val="1"/>
      </rPr>
      <t>maint</t>
    </r>
  </si>
  <si>
    <r>
      <t>CLOG</t>
    </r>
    <r>
      <rPr>
        <vertAlign val="subscript"/>
        <sz val="10"/>
        <rFont val="Times New Roman"/>
        <family val="1"/>
      </rPr>
      <t>pre</t>
    </r>
  </si>
  <si>
    <r>
      <t>Bulk hydraulic conductivity (</t>
    </r>
    <r>
      <rPr>
        <b/>
        <i/>
        <sz val="10"/>
        <rFont val="Times New Roman"/>
        <family val="1"/>
      </rPr>
      <t>K</t>
    </r>
    <r>
      <rPr>
        <b/>
        <vertAlign val="subscript"/>
        <sz val="10"/>
        <rFont val="Times New Roman"/>
        <family val="1"/>
      </rPr>
      <t>b</t>
    </r>
    <r>
      <rPr>
        <b/>
        <sz val="10"/>
        <rFont val="Times New Roman"/>
        <family val="1"/>
      </rPr>
      <t>) (ft/day)</t>
    </r>
  </si>
  <si>
    <t>Effective Infiltration Rate (in/hr)</t>
  </si>
  <si>
    <t>Unsaturated Flow Factor (sf)</t>
  </si>
  <si>
    <t>Vertical Flow Factor (sf)</t>
  </si>
  <si>
    <t>Horizontal Flow Factor (sf)</t>
  </si>
  <si>
    <t>H/r or L/r Ratio</t>
  </si>
  <si>
    <t>Analysis Method</t>
  </si>
  <si>
    <t>Ponding Depth (ft)</t>
  </si>
  <si>
    <t>Max. Capacity:</t>
  </si>
  <si>
    <t>Cased vs Uncased Transition (H/L Ratio)</t>
  </si>
  <si>
    <t>1/ft</t>
  </si>
  <si>
    <t>Sorption Number (1/ft)</t>
  </si>
  <si>
    <t>Tested Interval Soil Type</t>
  </si>
  <si>
    <t>Tested Interval USCS Classification</t>
  </si>
  <si>
    <t>ft</t>
  </si>
  <si>
    <t>Borehole Radius</t>
  </si>
  <si>
    <t>Sandpack Length</t>
  </si>
  <si>
    <t>Max. Design Ponding</t>
  </si>
  <si>
    <t>feet/day</t>
  </si>
  <si>
    <r>
      <rPr>
        <i/>
        <sz val="10"/>
        <rFont val="Optimum"/>
      </rPr>
      <t>K</t>
    </r>
    <r>
      <rPr>
        <vertAlign val="subscript"/>
        <sz val="10"/>
        <rFont val="Optimum"/>
      </rPr>
      <t>d</t>
    </r>
  </si>
  <si>
    <t>Value</t>
  </si>
  <si>
    <t>Units</t>
  </si>
  <si>
    <t>Parameter Assumptions</t>
  </si>
  <si>
    <t>Drywell Capacity Estimates</t>
  </si>
  <si>
    <t>Horizontal Infiltration Capacity</t>
  </si>
  <si>
    <t>Pond Area when H = 0</t>
  </si>
  <si>
    <t>in/hr</t>
  </si>
  <si>
    <r>
      <rPr>
        <i/>
        <sz val="10"/>
        <rFont val="Times New Roman"/>
        <family val="1"/>
      </rPr>
      <t>K</t>
    </r>
    <r>
      <rPr>
        <vertAlign val="subscript"/>
        <sz val="10"/>
        <rFont val="Times New Roman"/>
        <family val="1"/>
      </rPr>
      <t>d</t>
    </r>
  </si>
  <si>
    <r>
      <t>Max. Design Ponding (</t>
    </r>
    <r>
      <rPr>
        <i/>
        <sz val="10"/>
        <rFont val="Times New Roman"/>
        <family val="1"/>
      </rPr>
      <t>H</t>
    </r>
    <r>
      <rPr>
        <vertAlign val="subscript"/>
        <sz val="10"/>
        <rFont val="Times New Roman"/>
        <family val="1"/>
      </rPr>
      <t>max</t>
    </r>
    <r>
      <rPr>
        <sz val="10"/>
        <rFont val="Times New Roman"/>
        <family val="1"/>
      </rPr>
      <t>)</t>
    </r>
  </si>
  <si>
    <r>
      <t>ft</t>
    </r>
    <r>
      <rPr>
        <vertAlign val="superscript"/>
        <sz val="10"/>
        <rFont val="Times New Roman"/>
        <family val="1"/>
      </rPr>
      <t>2</t>
    </r>
  </si>
  <si>
    <r>
      <t xml:space="preserve">Pond Area when </t>
    </r>
    <r>
      <rPr>
        <i/>
        <sz val="10"/>
        <rFont val="Times New Roman"/>
        <family val="1"/>
      </rPr>
      <t>H</t>
    </r>
    <r>
      <rPr>
        <sz val="10"/>
        <rFont val="Times New Roman"/>
        <family val="1"/>
      </rPr>
      <t xml:space="preserve"> =</t>
    </r>
    <r>
      <rPr>
        <i/>
        <sz val="10"/>
        <rFont val="Times New Roman"/>
        <family val="1"/>
      </rPr>
      <t xml:space="preserve"> H</t>
    </r>
    <r>
      <rPr>
        <vertAlign val="subscript"/>
        <sz val="10"/>
        <rFont val="Times New Roman"/>
        <family val="1"/>
      </rPr>
      <t>max</t>
    </r>
  </si>
  <si>
    <r>
      <t xml:space="preserve">Pond Area when </t>
    </r>
    <r>
      <rPr>
        <i/>
        <sz val="10"/>
        <rFont val="Times New Roman"/>
        <family val="1"/>
      </rPr>
      <t>H</t>
    </r>
    <r>
      <rPr>
        <sz val="10"/>
        <rFont val="Times New Roman"/>
        <family val="1"/>
      </rPr>
      <t xml:space="preserve"> =</t>
    </r>
    <r>
      <rPr>
        <i/>
        <sz val="10"/>
        <rFont val="Times New Roman"/>
        <family val="1"/>
      </rPr>
      <t xml:space="preserve"> 0.5 H</t>
    </r>
    <r>
      <rPr>
        <vertAlign val="subscript"/>
        <sz val="10"/>
        <rFont val="Times New Roman"/>
        <family val="1"/>
      </rPr>
      <t>max</t>
    </r>
  </si>
  <si>
    <r>
      <t>Equivelant Radius (</t>
    </r>
    <r>
      <rPr>
        <i/>
        <sz val="10"/>
        <rFont val="Times New Roman"/>
        <family val="1"/>
      </rPr>
      <t>r</t>
    </r>
    <r>
      <rPr>
        <vertAlign val="subscript"/>
        <sz val="10"/>
        <rFont val="Times New Roman"/>
        <family val="1"/>
      </rPr>
      <t>e</t>
    </r>
    <r>
      <rPr>
        <sz val="10"/>
        <rFont val="Times New Roman"/>
        <family val="1"/>
      </rPr>
      <t xml:space="preserve">) when  </t>
    </r>
    <r>
      <rPr>
        <i/>
        <sz val="10"/>
        <rFont val="Times New Roman"/>
        <family val="1"/>
      </rPr>
      <t>H</t>
    </r>
    <r>
      <rPr>
        <sz val="10"/>
        <rFont val="Times New Roman"/>
        <family val="1"/>
      </rPr>
      <t xml:space="preserve"> = 0.5</t>
    </r>
    <r>
      <rPr>
        <i/>
        <sz val="10"/>
        <rFont val="Times New Roman"/>
        <family val="1"/>
      </rPr>
      <t xml:space="preserve"> H</t>
    </r>
    <r>
      <rPr>
        <vertAlign val="subscript"/>
        <sz val="10"/>
        <rFont val="Times New Roman"/>
        <family val="1"/>
      </rPr>
      <t>max</t>
    </r>
  </si>
  <si>
    <r>
      <rPr>
        <b/>
        <i/>
        <sz val="10"/>
        <rFont val="Times New Roman"/>
        <family val="1"/>
      </rPr>
      <t>H</t>
    </r>
    <r>
      <rPr>
        <b/>
        <sz val="10"/>
        <rFont val="Times New Roman"/>
        <family val="1"/>
      </rPr>
      <t>/</t>
    </r>
    <r>
      <rPr>
        <b/>
        <i/>
        <sz val="10"/>
        <rFont val="Times New Roman"/>
        <family val="1"/>
      </rPr>
      <t>r</t>
    </r>
    <r>
      <rPr>
        <b/>
        <vertAlign val="subscript"/>
        <sz val="10"/>
        <rFont val="Times New Roman"/>
        <family val="1"/>
      </rPr>
      <t>e</t>
    </r>
    <r>
      <rPr>
        <b/>
        <sz val="10"/>
        <rFont val="Times New Roman"/>
        <family val="1"/>
      </rPr>
      <t xml:space="preserve"> Ratio</t>
    </r>
  </si>
  <si>
    <t>Ponding Area</t>
  </si>
  <si>
    <t>Type of infiltration facility</t>
  </si>
  <si>
    <t>acre</t>
  </si>
  <si>
    <t>Annual precipitation (P)</t>
  </si>
  <si>
    <t>in/yr</t>
  </si>
  <si>
    <t>ft/yr</t>
  </si>
  <si>
    <r>
      <t>Net impervious area converted from off-site discharge to infiltration (</t>
    </r>
    <r>
      <rPr>
        <i/>
        <sz val="11"/>
        <color theme="1"/>
        <rFont val="Times New Roman"/>
        <family val="1"/>
      </rPr>
      <t>IMP</t>
    </r>
    <r>
      <rPr>
        <vertAlign val="subscript"/>
        <sz val="11"/>
        <color theme="1"/>
        <rFont val="Times New Roman"/>
        <family val="1"/>
      </rPr>
      <t>inf</t>
    </r>
    <r>
      <rPr>
        <sz val="11"/>
        <color theme="1"/>
        <rFont val="Times New Roman"/>
        <family val="1"/>
      </rPr>
      <t>)</t>
    </r>
  </si>
  <si>
    <r>
      <t>Net vegetated area converted to impervious with infiltration (</t>
    </r>
    <r>
      <rPr>
        <i/>
        <sz val="11"/>
        <color theme="1"/>
        <rFont val="Times New Roman"/>
        <family val="1"/>
      </rPr>
      <t>VEG</t>
    </r>
    <r>
      <rPr>
        <vertAlign val="subscript"/>
        <sz val="11"/>
        <color theme="1"/>
        <rFont val="Times New Roman"/>
        <family val="1"/>
      </rPr>
      <t>inf</t>
    </r>
    <r>
      <rPr>
        <sz val="11"/>
        <color theme="1"/>
        <rFont val="Times New Roman"/>
        <family val="1"/>
      </rPr>
      <t>)</t>
    </r>
  </si>
  <si>
    <r>
      <t>Net vegetated area converted to impervious with off-site discharge (</t>
    </r>
    <r>
      <rPr>
        <i/>
        <sz val="11"/>
        <color theme="1"/>
        <rFont val="Times New Roman"/>
        <family val="1"/>
      </rPr>
      <t>VEG</t>
    </r>
    <r>
      <rPr>
        <vertAlign val="subscript"/>
        <sz val="11"/>
        <color theme="1"/>
        <rFont val="Times New Roman"/>
        <family val="1"/>
      </rPr>
      <t>off</t>
    </r>
    <r>
      <rPr>
        <sz val="11"/>
        <color theme="1"/>
        <rFont val="Times New Roman"/>
        <family val="1"/>
      </rPr>
      <t>)</t>
    </r>
  </si>
  <si>
    <r>
      <t>Additional groundwater recharge due to project (</t>
    </r>
    <r>
      <rPr>
        <i/>
        <sz val="11"/>
        <color theme="1"/>
        <rFont val="Times New Roman"/>
        <family val="1"/>
      </rPr>
      <t>FLUX</t>
    </r>
    <r>
      <rPr>
        <vertAlign val="subscript"/>
        <sz val="11"/>
        <color theme="1"/>
        <rFont val="Times New Roman"/>
        <family val="1"/>
      </rPr>
      <t>p</t>
    </r>
    <r>
      <rPr>
        <sz val="11"/>
        <color theme="1"/>
        <rFont val="Times New Roman"/>
        <family val="1"/>
      </rPr>
      <t>)</t>
    </r>
  </si>
  <si>
    <t>acre-ft/yr</t>
  </si>
  <si>
    <r>
      <rPr>
        <i/>
        <sz val="11"/>
        <color theme="1"/>
        <rFont val="Times New Roman"/>
        <family val="1"/>
      </rPr>
      <t>PER</t>
    </r>
    <r>
      <rPr>
        <vertAlign val="subscript"/>
        <sz val="11"/>
        <color theme="1"/>
        <rFont val="Times New Roman"/>
        <family val="1"/>
      </rPr>
      <t>%</t>
    </r>
  </si>
  <si>
    <r>
      <rPr>
        <i/>
        <sz val="11"/>
        <color theme="1"/>
        <rFont val="Times New Roman"/>
        <family val="1"/>
      </rPr>
      <t>FLUX</t>
    </r>
    <r>
      <rPr>
        <vertAlign val="subscript"/>
        <sz val="11"/>
        <color theme="1"/>
        <rFont val="Times New Roman"/>
        <family val="1"/>
      </rPr>
      <t>bg</t>
    </r>
  </si>
  <si>
    <t>%</t>
  </si>
  <si>
    <r>
      <t>Catchment width (</t>
    </r>
    <r>
      <rPr>
        <i/>
        <sz val="11"/>
        <color theme="1"/>
        <rFont val="Times New Roman"/>
        <family val="1"/>
      </rPr>
      <t>CATCH</t>
    </r>
    <r>
      <rPr>
        <vertAlign val="subscript"/>
        <sz val="11"/>
        <color theme="1"/>
        <rFont val="Times New Roman"/>
        <family val="1"/>
      </rPr>
      <t>w</t>
    </r>
    <r>
      <rPr>
        <sz val="11"/>
        <color theme="1"/>
        <rFont val="Times New Roman"/>
        <family val="1"/>
      </rPr>
      <t>)</t>
    </r>
  </si>
  <si>
    <r>
      <t>Catchment Length (</t>
    </r>
    <r>
      <rPr>
        <i/>
        <sz val="11"/>
        <color theme="1"/>
        <rFont val="Times New Roman"/>
        <family val="1"/>
      </rPr>
      <t>CATCH</t>
    </r>
    <r>
      <rPr>
        <vertAlign val="subscript"/>
        <sz val="11"/>
        <color theme="1"/>
        <rFont val="Times New Roman"/>
        <family val="1"/>
      </rPr>
      <t>l</t>
    </r>
    <r>
      <rPr>
        <sz val="11"/>
        <color theme="1"/>
        <rFont val="Times New Roman"/>
        <family val="1"/>
      </rPr>
      <t>)</t>
    </r>
  </si>
  <si>
    <t>% industrial/commercial land use</t>
  </si>
  <si>
    <t>% single-family residential land use</t>
  </si>
  <si>
    <t>% rural/undeveloped land use</t>
  </si>
  <si>
    <t>Catchment area</t>
  </si>
  <si>
    <r>
      <t>Percent increase in groundwater recharge (</t>
    </r>
    <r>
      <rPr>
        <b/>
        <i/>
        <sz val="11"/>
        <color theme="1"/>
        <rFont val="Times New Roman"/>
        <family val="1"/>
      </rPr>
      <t>FLUX</t>
    </r>
    <r>
      <rPr>
        <b/>
        <vertAlign val="subscript"/>
        <sz val="11"/>
        <color theme="1"/>
        <rFont val="Calibri"/>
        <family val="2"/>
      </rPr>
      <t>Δ</t>
    </r>
    <r>
      <rPr>
        <b/>
        <sz val="11"/>
        <color theme="1"/>
        <rFont val="Times New Roman"/>
        <family val="1"/>
      </rPr>
      <t>)</t>
    </r>
  </si>
  <si>
    <t>Distance to location of potential impact</t>
  </si>
  <si>
    <t>Total impervious area draining to infiltration facility</t>
  </si>
  <si>
    <t>Is location of potential impact close enough to be of concern?</t>
  </si>
  <si>
    <t>Parameter</t>
  </si>
  <si>
    <r>
      <t>Grounwater mounding analysis is not required for sites with less than 10,000 ft</t>
    </r>
    <r>
      <rPr>
        <vertAlign val="superscript"/>
        <sz val="11"/>
        <color theme="1"/>
        <rFont val="Times New Roman"/>
        <family val="1"/>
      </rPr>
      <t>2</t>
    </r>
    <r>
      <rPr>
        <sz val="11"/>
        <color theme="1"/>
        <rFont val="Times New Roman"/>
        <family val="1"/>
      </rPr>
      <t xml:space="preserve"> (0.23 acre) of impervious surface draining to the infiltration facility (or mulitple facilities within 200 ft of each other).</t>
    </r>
  </si>
  <si>
    <t>Mounding Analysis Required to address potential impacts?</t>
  </si>
  <si>
    <t>Depth to seasonal high groundwater beneath infiltration facility</t>
  </si>
  <si>
    <t>Mounding analysis required to determine limitation on infiltration capacity?</t>
  </si>
  <si>
    <r>
      <t>Design Infiltration Rate (</t>
    </r>
    <r>
      <rPr>
        <b/>
        <i/>
        <sz val="10"/>
        <rFont val="Times New Roman"/>
        <family val="1"/>
      </rPr>
      <t>I</t>
    </r>
    <r>
      <rPr>
        <b/>
        <sz val="10"/>
        <rFont val="Times New Roman"/>
        <family val="1"/>
      </rPr>
      <t>)</t>
    </r>
  </si>
  <si>
    <r>
      <t>Uncased Fitting Parameters (</t>
    </r>
    <r>
      <rPr>
        <b/>
        <i/>
        <sz val="11"/>
        <color theme="1"/>
        <rFont val="Times New Roman"/>
        <family val="1"/>
      </rPr>
      <t>H</t>
    </r>
    <r>
      <rPr>
        <b/>
        <sz val="11"/>
        <color theme="1"/>
        <rFont val="Times New Roman"/>
        <family val="1"/>
      </rPr>
      <t xml:space="preserve"> &lt;1.2*</t>
    </r>
    <r>
      <rPr>
        <b/>
        <i/>
        <sz val="11"/>
        <color theme="1"/>
        <rFont val="Times New Roman"/>
        <family val="1"/>
      </rPr>
      <t>L</t>
    </r>
    <r>
      <rPr>
        <b/>
        <sz val="11"/>
        <color theme="1"/>
        <rFont val="Times New Roman"/>
        <family val="1"/>
      </rPr>
      <t>)</t>
    </r>
  </si>
  <si>
    <r>
      <t>Cased Fitting Parameters (</t>
    </r>
    <r>
      <rPr>
        <b/>
        <i/>
        <sz val="11"/>
        <color theme="1"/>
        <rFont val="Times New Roman"/>
        <family val="1"/>
      </rPr>
      <t>H</t>
    </r>
    <r>
      <rPr>
        <b/>
        <sz val="11"/>
        <color theme="1"/>
        <rFont val="Times New Roman"/>
        <family val="1"/>
      </rPr>
      <t xml:space="preserve"> &gt; 1.2*</t>
    </r>
    <r>
      <rPr>
        <b/>
        <i/>
        <sz val="11"/>
        <color theme="1"/>
        <rFont val="Times New Roman"/>
        <family val="1"/>
      </rPr>
      <t>L</t>
    </r>
    <r>
      <rPr>
        <b/>
        <sz val="11"/>
        <color theme="1"/>
        <rFont val="Times New Roman"/>
        <family val="1"/>
      </rPr>
      <t>)</t>
    </r>
  </si>
  <si>
    <t>Unhide columns to view details of calculations.</t>
  </si>
  <si>
    <r>
      <t>Design hydraulic conductivity (</t>
    </r>
    <r>
      <rPr>
        <b/>
        <i/>
        <sz val="10"/>
        <rFont val="Times New Roman"/>
        <family val="1"/>
      </rPr>
      <t>K</t>
    </r>
    <r>
      <rPr>
        <b/>
        <vertAlign val="subscript"/>
        <sz val="10"/>
        <rFont val="Times New Roman"/>
        <family val="1"/>
      </rPr>
      <t>d</t>
    </r>
    <r>
      <rPr>
        <b/>
        <sz val="10"/>
        <rFont val="Times New Roman"/>
        <family val="1"/>
      </rPr>
      <t>) (ft/day)</t>
    </r>
  </si>
  <si>
    <r>
      <t xml:space="preserve">Bulk hydraulic conductivity </t>
    </r>
    <r>
      <rPr>
        <b/>
        <i/>
        <sz val="10"/>
        <rFont val="Times New Roman"/>
        <family val="1"/>
      </rPr>
      <t>K</t>
    </r>
    <r>
      <rPr>
        <b/>
        <vertAlign val="subscript"/>
        <sz val="10"/>
        <rFont val="Times New Roman"/>
        <family val="1"/>
      </rPr>
      <t>b</t>
    </r>
    <r>
      <rPr>
        <b/>
        <sz val="10"/>
        <rFont val="Times New Roman"/>
        <family val="1"/>
      </rPr>
      <t xml:space="preserve"> (ft/day)</t>
    </r>
  </si>
  <si>
    <t>Copy and paste transducer and flow data</t>
  </si>
  <si>
    <t>Date of Test:</t>
  </si>
  <si>
    <t>Cumulative test volume (gal)</t>
  </si>
  <si>
    <t>Test Characteristics</t>
  </si>
  <si>
    <t>Steady-state time (min)</t>
  </si>
  <si>
    <t>Second Test (559 min)</t>
  </si>
  <si>
    <t>H/r ratio</t>
  </si>
  <si>
    <r>
      <t>Soil sorption number -</t>
    </r>
    <r>
      <rPr>
        <i/>
        <sz val="10"/>
        <rFont val="Times New Roman"/>
        <family val="1"/>
      </rPr>
      <t xml:space="preserve"> α</t>
    </r>
    <r>
      <rPr>
        <sz val="10"/>
        <rFont val="Times New Roman"/>
        <family val="1"/>
      </rPr>
      <t>* (1/ft)</t>
    </r>
  </si>
  <si>
    <r>
      <t>Shape constant -</t>
    </r>
    <r>
      <rPr>
        <i/>
        <sz val="10"/>
        <rFont val="Times New Roman"/>
        <family val="1"/>
      </rPr>
      <t xml:space="preserve"> C</t>
    </r>
    <r>
      <rPr>
        <vertAlign val="subscript"/>
        <sz val="10"/>
        <rFont val="Times New Roman"/>
        <family val="1"/>
      </rPr>
      <t>u</t>
    </r>
  </si>
  <si>
    <r>
      <t>Shape constant -</t>
    </r>
    <r>
      <rPr>
        <i/>
        <sz val="10"/>
        <rFont val="Times New Roman"/>
        <family val="1"/>
      </rPr>
      <t xml:space="preserve"> C</t>
    </r>
    <r>
      <rPr>
        <vertAlign val="subscript"/>
        <sz val="10"/>
        <rFont val="Times New Roman"/>
        <family val="1"/>
      </rPr>
      <t>u/c</t>
    </r>
  </si>
  <si>
    <r>
      <t>Length of sandpack (</t>
    </r>
    <r>
      <rPr>
        <i/>
        <sz val="10"/>
        <color theme="1"/>
        <rFont val="Times New Roman"/>
        <family val="1"/>
      </rPr>
      <t>L</t>
    </r>
    <r>
      <rPr>
        <sz val="10"/>
        <color theme="1"/>
        <rFont val="Times New Roman"/>
        <family val="1"/>
      </rPr>
      <t>) (ft)</t>
    </r>
  </si>
  <si>
    <r>
      <t xml:space="preserve">Borehole radius - </t>
    </r>
    <r>
      <rPr>
        <i/>
        <sz val="10"/>
        <color theme="1"/>
        <rFont val="Times New Roman"/>
        <family val="1"/>
      </rPr>
      <t>r</t>
    </r>
    <r>
      <rPr>
        <vertAlign val="subscript"/>
        <sz val="10"/>
        <color theme="1"/>
        <rFont val="Times New Roman"/>
        <family val="1"/>
      </rPr>
      <t>e</t>
    </r>
    <r>
      <rPr>
        <sz val="10"/>
        <color theme="1"/>
        <rFont val="Times New Roman"/>
        <family val="1"/>
      </rPr>
      <t xml:space="preserve"> (ft)</t>
    </r>
  </si>
  <si>
    <r>
      <t xml:space="preserve">Equivelant radius - </t>
    </r>
    <r>
      <rPr>
        <i/>
        <sz val="10"/>
        <color theme="1"/>
        <rFont val="Times New Roman"/>
        <family val="1"/>
      </rPr>
      <t>r</t>
    </r>
    <r>
      <rPr>
        <vertAlign val="subscript"/>
        <sz val="10"/>
        <color theme="1"/>
        <rFont val="Times New Roman"/>
        <family val="1"/>
      </rPr>
      <t>e</t>
    </r>
    <r>
      <rPr>
        <sz val="10"/>
        <color theme="1"/>
        <rFont val="Times New Roman"/>
        <family val="1"/>
      </rPr>
      <t xml:space="preserve"> (ft)</t>
    </r>
  </si>
  <si>
    <r>
      <t>Steady flux (</t>
    </r>
    <r>
      <rPr>
        <i/>
        <sz val="10"/>
        <rFont val="Times New Roman"/>
        <family val="1"/>
      </rPr>
      <t>Q</t>
    </r>
    <r>
      <rPr>
        <sz val="10"/>
        <rFont val="Times New Roman"/>
        <family val="1"/>
      </rPr>
      <t>) (cf/day)</t>
    </r>
  </si>
  <si>
    <r>
      <t>Cased vs uncased transition (</t>
    </r>
    <r>
      <rPr>
        <i/>
        <sz val="10"/>
        <rFont val="Times New Roman"/>
        <family val="1"/>
      </rPr>
      <t>H</t>
    </r>
    <r>
      <rPr>
        <sz val="10"/>
        <rFont val="Times New Roman"/>
        <family val="1"/>
      </rPr>
      <t>/</t>
    </r>
    <r>
      <rPr>
        <i/>
        <sz val="10"/>
        <rFont val="Times New Roman"/>
        <family val="1"/>
      </rPr>
      <t>L</t>
    </r>
    <r>
      <rPr>
        <sz val="10"/>
        <rFont val="Times New Roman"/>
        <family val="1"/>
      </rPr>
      <t xml:space="preserve"> Ratio)</t>
    </r>
  </si>
  <si>
    <r>
      <rPr>
        <i/>
        <sz val="10"/>
        <rFont val="Times New Roman"/>
        <family val="1"/>
      </rPr>
      <t>H</t>
    </r>
    <r>
      <rPr>
        <sz val="10"/>
        <rFont val="Times New Roman"/>
        <family val="1"/>
      </rPr>
      <t>/</t>
    </r>
    <r>
      <rPr>
        <i/>
        <sz val="10"/>
        <rFont val="Times New Roman"/>
        <family val="1"/>
      </rPr>
      <t>r</t>
    </r>
    <r>
      <rPr>
        <vertAlign val="subscript"/>
        <sz val="10"/>
        <rFont val="Times New Roman"/>
        <family val="1"/>
      </rPr>
      <t>e</t>
    </r>
    <r>
      <rPr>
        <sz val="10"/>
        <rFont val="Times New Roman"/>
        <family val="1"/>
      </rPr>
      <t xml:space="preserve"> or </t>
    </r>
    <r>
      <rPr>
        <i/>
        <sz val="10"/>
        <rFont val="Times New Roman"/>
        <family val="1"/>
      </rPr>
      <t>L</t>
    </r>
    <r>
      <rPr>
        <sz val="10"/>
        <rFont val="Times New Roman"/>
        <family val="1"/>
      </rPr>
      <t>/</t>
    </r>
    <r>
      <rPr>
        <i/>
        <sz val="10"/>
        <rFont val="Times New Roman"/>
        <family val="1"/>
      </rPr>
      <t>r</t>
    </r>
    <r>
      <rPr>
        <vertAlign val="subscript"/>
        <sz val="10"/>
        <rFont val="Times New Roman"/>
        <family val="1"/>
      </rPr>
      <t>e</t>
    </r>
    <r>
      <rPr>
        <sz val="10"/>
        <rFont val="Times New Roman"/>
        <family val="1"/>
      </rPr>
      <t xml:space="preserve"> ratio</t>
    </r>
  </si>
  <si>
    <t>Head change during last hour of test (%)</t>
  </si>
  <si>
    <t>Flow change during last hour of test (%)</t>
  </si>
  <si>
    <r>
      <t>Head (</t>
    </r>
    <r>
      <rPr>
        <i/>
        <sz val="10"/>
        <rFont val="Times New Roman"/>
        <family val="1"/>
      </rPr>
      <t>H</t>
    </r>
    <r>
      <rPr>
        <sz val="10"/>
        <rFont val="Times New Roman"/>
        <family val="1"/>
      </rPr>
      <t>) at end of test (ft)</t>
    </r>
  </si>
  <si>
    <r>
      <t>Steady flux at end of test (</t>
    </r>
    <r>
      <rPr>
        <i/>
        <sz val="10"/>
        <rFont val="Times New Roman"/>
        <family val="1"/>
      </rPr>
      <t>Q</t>
    </r>
    <r>
      <rPr>
        <sz val="10"/>
        <rFont val="Times New Roman"/>
        <family val="1"/>
      </rPr>
      <t>) (gpm)</t>
    </r>
  </si>
  <si>
    <t>Vehicle load/day</t>
  </si>
  <si>
    <t>Maintenance interval (yr)</t>
  </si>
  <si>
    <t>Large diameter drywell (&gt;36 in.)</t>
  </si>
  <si>
    <t>Small diameter drywell (&lt;36 in.)</t>
  </si>
  <si>
    <t>Type of pre-treatment</t>
  </si>
  <si>
    <t>Filter media with compost</t>
  </si>
  <si>
    <t>Settlement sump or basin</t>
  </si>
  <si>
    <t>Filter media (no compost)</t>
  </si>
  <si>
    <t>Type of infiltration test</t>
  </si>
  <si>
    <t>Type</t>
  </si>
  <si>
    <t>Horizontal</t>
  </si>
  <si>
    <r>
      <t>Shallow trench (</t>
    </r>
    <r>
      <rPr>
        <i/>
        <sz val="11"/>
        <color theme="1"/>
        <rFont val="Times New Roman"/>
        <family val="1"/>
      </rPr>
      <t>H</t>
    </r>
    <r>
      <rPr>
        <vertAlign val="subscript"/>
        <sz val="11"/>
        <color theme="1"/>
        <rFont val="Times New Roman"/>
        <family val="1"/>
      </rPr>
      <t>max</t>
    </r>
    <r>
      <rPr>
        <sz val="11"/>
        <color theme="1"/>
        <rFont val="Times New Roman"/>
        <family val="1"/>
      </rPr>
      <t xml:space="preserve"> &lt; </t>
    </r>
    <r>
      <rPr>
        <i/>
        <sz val="11"/>
        <color theme="1"/>
        <rFont val="Times New Roman"/>
        <family val="1"/>
      </rPr>
      <t>r</t>
    </r>
    <r>
      <rPr>
        <vertAlign val="subscript"/>
        <sz val="11"/>
        <color theme="1"/>
        <rFont val="Times New Roman"/>
        <family val="1"/>
      </rPr>
      <t>e</t>
    </r>
    <r>
      <rPr>
        <sz val="11"/>
        <color theme="1"/>
        <rFont val="Times New Roman"/>
        <family val="1"/>
      </rPr>
      <t>)</t>
    </r>
  </si>
  <si>
    <r>
      <t>Deep trench (</t>
    </r>
    <r>
      <rPr>
        <i/>
        <sz val="11"/>
        <color theme="1"/>
        <rFont val="Times New Roman"/>
        <family val="1"/>
      </rPr>
      <t>H</t>
    </r>
    <r>
      <rPr>
        <vertAlign val="subscript"/>
        <sz val="11"/>
        <color theme="1"/>
        <rFont val="Times New Roman"/>
        <family val="1"/>
      </rPr>
      <t>max</t>
    </r>
    <r>
      <rPr>
        <sz val="11"/>
        <color theme="1"/>
        <rFont val="Times New Roman"/>
        <family val="1"/>
      </rPr>
      <t xml:space="preserve"> &gt; </t>
    </r>
    <r>
      <rPr>
        <i/>
        <sz val="11"/>
        <color theme="1"/>
        <rFont val="Times New Roman"/>
        <family val="1"/>
      </rPr>
      <t>r</t>
    </r>
    <r>
      <rPr>
        <vertAlign val="subscript"/>
        <sz val="11"/>
        <color theme="1"/>
        <rFont val="Times New Roman"/>
        <family val="1"/>
      </rPr>
      <t>e</t>
    </r>
    <r>
      <rPr>
        <sz val="11"/>
        <color theme="1"/>
        <rFont val="Times New Roman"/>
        <family val="1"/>
      </rPr>
      <t>)</t>
    </r>
  </si>
  <si>
    <r>
      <t>Shallow basin (</t>
    </r>
    <r>
      <rPr>
        <i/>
        <sz val="11"/>
        <color theme="1"/>
        <rFont val="Times New Roman"/>
        <family val="1"/>
      </rPr>
      <t>H</t>
    </r>
    <r>
      <rPr>
        <vertAlign val="subscript"/>
        <sz val="11"/>
        <color theme="1"/>
        <rFont val="Times New Roman"/>
        <family val="1"/>
      </rPr>
      <t>max</t>
    </r>
    <r>
      <rPr>
        <sz val="11"/>
        <color theme="1"/>
        <rFont val="Times New Roman"/>
        <family val="1"/>
      </rPr>
      <t xml:space="preserve"> &lt; </t>
    </r>
    <r>
      <rPr>
        <i/>
        <sz val="11"/>
        <color theme="1"/>
        <rFont val="Times New Roman"/>
        <family val="1"/>
      </rPr>
      <t>r</t>
    </r>
    <r>
      <rPr>
        <vertAlign val="subscript"/>
        <sz val="11"/>
        <color theme="1"/>
        <rFont val="Times New Roman"/>
        <family val="1"/>
      </rPr>
      <t>e</t>
    </r>
    <r>
      <rPr>
        <sz val="11"/>
        <color theme="1"/>
        <rFont val="Times New Roman"/>
        <family val="1"/>
      </rPr>
      <t>)</t>
    </r>
  </si>
  <si>
    <r>
      <t>Deep basin (</t>
    </r>
    <r>
      <rPr>
        <i/>
        <sz val="11"/>
        <color theme="1"/>
        <rFont val="Times New Roman"/>
        <family val="1"/>
      </rPr>
      <t>H</t>
    </r>
    <r>
      <rPr>
        <vertAlign val="subscript"/>
        <sz val="11"/>
        <color theme="1"/>
        <rFont val="Times New Roman"/>
        <family val="1"/>
      </rPr>
      <t>max</t>
    </r>
    <r>
      <rPr>
        <sz val="11"/>
        <color theme="1"/>
        <rFont val="Times New Roman"/>
        <family val="1"/>
      </rPr>
      <t xml:space="preserve"> &gt; </t>
    </r>
    <r>
      <rPr>
        <i/>
        <sz val="11"/>
        <color theme="1"/>
        <rFont val="Times New Roman"/>
        <family val="1"/>
      </rPr>
      <t>r</t>
    </r>
    <r>
      <rPr>
        <vertAlign val="subscript"/>
        <sz val="11"/>
        <color theme="1"/>
        <rFont val="Times New Roman"/>
        <family val="1"/>
      </rPr>
      <t>e</t>
    </r>
    <r>
      <rPr>
        <sz val="11"/>
        <color theme="1"/>
        <rFont val="Times New Roman"/>
        <family val="1"/>
      </rPr>
      <t>)</t>
    </r>
  </si>
  <si>
    <r>
      <rPr>
        <i/>
        <sz val="10"/>
        <rFont val="Times New Roman"/>
        <family val="1"/>
      </rPr>
      <t>M</t>
    </r>
    <r>
      <rPr>
        <vertAlign val="subscript"/>
        <sz val="10"/>
        <rFont val="Times New Roman"/>
        <family val="1"/>
      </rPr>
      <t>test</t>
    </r>
    <r>
      <rPr>
        <sz val="10"/>
        <rFont val="Times New Roman"/>
        <family val="1"/>
      </rPr>
      <t xml:space="preserve"> (from infiltration test)</t>
    </r>
  </si>
  <si>
    <t>Separation between bottom of infiltration facility and groundwater</t>
  </si>
  <si>
    <t>Option 1</t>
  </si>
  <si>
    <t>Option 2</t>
  </si>
  <si>
    <t>Option 3</t>
  </si>
  <si>
    <r>
      <t>CLOG</t>
    </r>
    <r>
      <rPr>
        <vertAlign val="subscript"/>
        <sz val="10"/>
        <rFont val="Times New Roman"/>
        <family val="1"/>
      </rPr>
      <t>dia</t>
    </r>
    <r>
      <rPr>
        <i/>
        <sz val="10"/>
        <rFont val="Times New Roman"/>
        <family val="1"/>
      </rPr>
      <t xml:space="preserve"> (drywells only)</t>
    </r>
  </si>
  <si>
    <t>Drywell diameter (ft) (leave blank for non-drywells)</t>
  </si>
  <si>
    <t>Estimating Infiltration Capacity of a Horizontal Infiltration Facility</t>
  </si>
  <si>
    <t>Estimating Infiltration Capacity of a Drywell</t>
  </si>
  <si>
    <t xml:space="preserve"> Infiltration Test in a Test Well</t>
  </si>
  <si>
    <r>
      <t xml:space="preserve">Estimating Correction Factors and Calculating </t>
    </r>
    <r>
      <rPr>
        <i/>
        <sz val="20"/>
        <rFont val="Times New Roman"/>
        <family val="1"/>
      </rPr>
      <t>K</t>
    </r>
    <r>
      <rPr>
        <vertAlign val="subscript"/>
        <sz val="20"/>
        <rFont val="Times New Roman"/>
        <family val="1"/>
      </rPr>
      <t>d</t>
    </r>
  </si>
  <si>
    <t>Groundwater Mounding Screening Assessment</t>
  </si>
  <si>
    <r>
      <t>Fitting Parameters for Shape Factors (</t>
    </r>
    <r>
      <rPr>
        <i/>
        <sz val="18"/>
        <rFont val="Times New Roman"/>
        <family val="1"/>
      </rPr>
      <t>C</t>
    </r>
    <r>
      <rPr>
        <vertAlign val="subscript"/>
        <sz val="18"/>
        <rFont val="Times New Roman"/>
        <family val="1"/>
      </rPr>
      <t>u</t>
    </r>
    <r>
      <rPr>
        <sz val="18"/>
        <rFont val="Times New Roman"/>
        <family val="1"/>
      </rPr>
      <t xml:space="preserve"> and </t>
    </r>
    <r>
      <rPr>
        <i/>
        <sz val="18"/>
        <rFont val="Times New Roman"/>
        <family val="1"/>
      </rPr>
      <t>C</t>
    </r>
    <r>
      <rPr>
        <vertAlign val="subscript"/>
        <sz val="18"/>
        <rFont val="Times New Roman"/>
        <family val="1"/>
      </rPr>
      <t>c</t>
    </r>
    <r>
      <rPr>
        <sz val="18"/>
        <rFont val="Times New Roman"/>
        <family val="1"/>
      </rPr>
      <t>) and Soil Sorption Number (</t>
    </r>
    <r>
      <rPr>
        <i/>
        <sz val="18"/>
        <rFont val="Arial"/>
        <family val="2"/>
      </rPr>
      <t>α</t>
    </r>
    <r>
      <rPr>
        <sz val="18"/>
        <rFont val="Times New Roman"/>
        <family val="1"/>
      </rPr>
      <t>*)</t>
    </r>
  </si>
  <si>
    <t>Drop Down Lists used in Workbook</t>
  </si>
  <si>
    <t>Infiltration Test in a Test Pit</t>
  </si>
  <si>
    <t>Meter Totalizer Flow (gal)=</t>
  </si>
  <si>
    <t>Cumulative test volume from spreadsheet (gal)</t>
  </si>
  <si>
    <t>No</t>
  </si>
  <si>
    <t>Area contributing to infiltration facilities</t>
  </si>
  <si>
    <t>Was the meter flow rate manually verified?</t>
  </si>
  <si>
    <r>
      <rPr>
        <b/>
        <sz val="11"/>
        <color theme="1"/>
        <rFont val="Times New Roman"/>
        <family val="1"/>
      </rPr>
      <t>Based on</t>
    </r>
    <r>
      <rPr>
        <sz val="11"/>
        <color theme="1"/>
        <rFont val="Times New Roman"/>
        <family val="1"/>
      </rPr>
      <t xml:space="preserve">: </t>
    </r>
    <r>
      <rPr>
        <i/>
        <sz val="11"/>
        <color theme="1"/>
        <rFont val="Times New Roman"/>
        <family val="1"/>
      </rPr>
      <t>Infiltration Guide, Near-Term Action (NTA) 2018-0827: Flexible Infiltration Test Methods for Evaluating Infiltration Feasibility</t>
    </r>
  </si>
  <si>
    <r>
      <rPr>
        <b/>
        <sz val="11"/>
        <color theme="1"/>
        <rFont val="Times New Roman"/>
        <family val="1"/>
      </rPr>
      <t>By</t>
    </r>
    <r>
      <rPr>
        <sz val="11"/>
        <color theme="1"/>
        <rFont val="Times New Roman"/>
        <family val="1"/>
      </rPr>
      <t>: Kindred Hydro, Inc., Primary author: J. Scott Kindred, PE, LHG</t>
    </r>
  </si>
  <si>
    <t>Stormwater Infiltration Workbook</t>
  </si>
  <si>
    <t>Instructions:</t>
  </si>
  <si>
    <t>From Section 4.2 of the Guide</t>
  </si>
  <si>
    <t>From Section 4.1 of the Guide</t>
  </si>
  <si>
    <t>See explanation in Section 6.1 of the Guide.</t>
  </si>
  <si>
    <t>See explanation in Section 6.2 of the Guide.</t>
  </si>
  <si>
    <t>The purpose of each sheet in the workbook is provided below:</t>
  </si>
  <si>
    <r>
      <rPr>
        <b/>
        <sz val="11"/>
        <color theme="1"/>
        <rFont val="Times New Roman"/>
        <family val="1"/>
      </rPr>
      <t>Correction Factors</t>
    </r>
    <r>
      <rPr>
        <sz val="11"/>
        <color theme="1"/>
        <rFont val="Times New Roman"/>
        <family val="1"/>
      </rPr>
      <t xml:space="preserve">: This spreadsheet is used to calculate the correction factors and calculate </t>
    </r>
    <r>
      <rPr>
        <i/>
        <sz val="11"/>
        <color theme="1"/>
        <rFont val="Times New Roman"/>
        <family val="1"/>
      </rPr>
      <t>K</t>
    </r>
    <r>
      <rPr>
        <vertAlign val="subscript"/>
        <sz val="11"/>
        <color theme="1"/>
        <rFont val="Times New Roman"/>
        <family val="1"/>
      </rPr>
      <t>d</t>
    </r>
    <r>
      <rPr>
        <sz val="11"/>
        <color theme="1"/>
        <rFont val="Times New Roman"/>
        <family val="1"/>
      </rPr>
      <t xml:space="preserve"> from </t>
    </r>
    <r>
      <rPr>
        <i/>
        <sz val="11"/>
        <color theme="1"/>
        <rFont val="Times New Roman"/>
        <family val="1"/>
      </rPr>
      <t>K</t>
    </r>
    <r>
      <rPr>
        <vertAlign val="subscript"/>
        <sz val="11"/>
        <color theme="1"/>
        <rFont val="Times New Roman"/>
        <family val="1"/>
      </rPr>
      <t>b</t>
    </r>
    <r>
      <rPr>
        <sz val="11"/>
        <color theme="1"/>
        <rFont val="Times New Roman"/>
        <family val="1"/>
      </rPr>
      <t>.</t>
    </r>
  </si>
  <si>
    <r>
      <rPr>
        <b/>
        <sz val="11"/>
        <color theme="1"/>
        <rFont val="Times New Roman"/>
        <family val="1"/>
      </rPr>
      <t>Well Test</t>
    </r>
    <r>
      <rPr>
        <sz val="11"/>
        <color theme="1"/>
        <rFont val="Times New Roman"/>
        <family val="1"/>
      </rPr>
      <t xml:space="preserve">: This spreadsheet is used to calculate </t>
    </r>
    <r>
      <rPr>
        <i/>
        <sz val="11"/>
        <color theme="1"/>
        <rFont val="Times New Roman"/>
        <family val="1"/>
      </rPr>
      <t>K</t>
    </r>
    <r>
      <rPr>
        <vertAlign val="subscript"/>
        <sz val="11"/>
        <color theme="1"/>
        <rFont val="Times New Roman"/>
        <family val="1"/>
      </rPr>
      <t>b</t>
    </r>
    <r>
      <rPr>
        <sz val="11"/>
        <color theme="1"/>
        <rFont val="Times New Roman"/>
        <family val="1"/>
      </rPr>
      <t xml:space="preserve"> for a test well.</t>
    </r>
  </si>
  <si>
    <r>
      <rPr>
        <b/>
        <sz val="11"/>
        <color theme="1"/>
        <rFont val="Times New Roman"/>
        <family val="1"/>
      </rPr>
      <t>Pit Test</t>
    </r>
    <r>
      <rPr>
        <sz val="11"/>
        <color theme="1"/>
        <rFont val="Times New Roman"/>
        <family val="1"/>
      </rPr>
      <t xml:space="preserve">: This spreadsheet is used to calculate </t>
    </r>
    <r>
      <rPr>
        <i/>
        <sz val="11"/>
        <color theme="1"/>
        <rFont val="Times New Roman"/>
        <family val="1"/>
      </rPr>
      <t>K</t>
    </r>
    <r>
      <rPr>
        <vertAlign val="subscript"/>
        <sz val="11"/>
        <color theme="1"/>
        <rFont val="Times New Roman"/>
        <family val="1"/>
      </rPr>
      <t>b</t>
    </r>
    <r>
      <rPr>
        <sz val="11"/>
        <color theme="1"/>
        <rFont val="Times New Roman"/>
        <family val="1"/>
      </rPr>
      <t xml:space="preserve"> for a horizontal test facility.</t>
    </r>
  </si>
  <si>
    <r>
      <rPr>
        <b/>
        <sz val="11"/>
        <color theme="1"/>
        <rFont val="Times New Roman"/>
        <family val="1"/>
      </rPr>
      <t>Drywell Capacity</t>
    </r>
    <r>
      <rPr>
        <sz val="11"/>
        <color theme="1"/>
        <rFont val="Times New Roman"/>
        <family val="1"/>
      </rPr>
      <t>: This spreadsheet is used to calculate the infiltration capacity for a drywell.</t>
    </r>
  </si>
  <si>
    <r>
      <rPr>
        <b/>
        <sz val="11"/>
        <color theme="1"/>
        <rFont val="Times New Roman"/>
        <family val="1"/>
      </rPr>
      <t>Horizontal Capacity</t>
    </r>
    <r>
      <rPr>
        <sz val="11"/>
        <color theme="1"/>
        <rFont val="Times New Roman"/>
        <family val="1"/>
      </rPr>
      <t>: This spreadsheet is used to calculate the infiltration capacity for a horizontal infiltration facility.</t>
    </r>
  </si>
  <si>
    <t xml:space="preserve">The design infiltration rate is estimated when the ponding depth is 1/2 of the maximum ponding depth. </t>
  </si>
  <si>
    <t>Max. Capacity (cfs):</t>
  </si>
  <si>
    <t>Soil Type</t>
  </si>
  <si>
    <r>
      <t>Effective radius (</t>
    </r>
    <r>
      <rPr>
        <i/>
        <sz val="10"/>
        <rFont val="Times New Roman"/>
        <family val="1"/>
      </rPr>
      <t>r</t>
    </r>
    <r>
      <rPr>
        <vertAlign val="subscript"/>
        <sz val="10"/>
        <rFont val="Times New Roman"/>
        <family val="1"/>
      </rPr>
      <t>e</t>
    </r>
    <r>
      <rPr>
        <sz val="10"/>
        <rFont val="Times New Roman"/>
        <family val="1"/>
      </rPr>
      <t>) (ft)</t>
    </r>
  </si>
  <si>
    <t>&lt;0.3</t>
  </si>
  <si>
    <t>&gt;3</t>
  </si>
  <si>
    <r>
      <t>CF</t>
    </r>
    <r>
      <rPr>
        <vertAlign val="subscript"/>
        <sz val="12"/>
        <color theme="1"/>
        <rFont val="Times New Roman"/>
        <family val="1"/>
      </rPr>
      <t>r</t>
    </r>
    <r>
      <rPr>
        <b/>
        <i/>
        <sz val="12"/>
        <color theme="1"/>
        <rFont val="Times New Roman"/>
        <family val="1"/>
      </rPr>
      <t xml:space="preserve"> </t>
    </r>
    <r>
      <rPr>
        <b/>
        <sz val="12"/>
        <color theme="1"/>
        <rFont val="Times New Roman"/>
        <family val="1"/>
      </rPr>
      <t xml:space="preserve">as a function of </t>
    </r>
    <r>
      <rPr>
        <b/>
        <i/>
        <sz val="12"/>
        <color theme="1"/>
        <rFont val="Times New Roman"/>
        <family val="1"/>
      </rPr>
      <t>H</t>
    </r>
    <r>
      <rPr>
        <b/>
        <sz val="12"/>
        <color theme="1"/>
        <rFont val="Times New Roman"/>
        <family val="1"/>
      </rPr>
      <t>/</t>
    </r>
    <r>
      <rPr>
        <b/>
        <i/>
        <sz val="12"/>
        <color theme="1"/>
        <rFont val="Times New Roman"/>
        <family val="1"/>
      </rPr>
      <t>r</t>
    </r>
    <r>
      <rPr>
        <b/>
        <vertAlign val="subscript"/>
        <sz val="12"/>
        <color theme="1"/>
        <rFont val="Times New Roman"/>
        <family val="1"/>
      </rPr>
      <t>e</t>
    </r>
    <r>
      <rPr>
        <b/>
        <sz val="12"/>
        <color theme="1"/>
        <rFont val="Times New Roman"/>
        <family val="1"/>
      </rPr>
      <t xml:space="preserve"> Ratio</t>
    </r>
  </si>
  <si>
    <t>0.3 - 3</t>
  </si>
  <si>
    <r>
      <t>Flow correction factor (</t>
    </r>
    <r>
      <rPr>
        <b/>
        <i/>
        <sz val="10"/>
        <rFont val="Times New Roman"/>
        <family val="1"/>
      </rPr>
      <t>CF</t>
    </r>
    <r>
      <rPr>
        <b/>
        <vertAlign val="subscript"/>
        <sz val="10"/>
        <rFont val="Times New Roman"/>
        <family val="1"/>
      </rPr>
      <t>f</t>
    </r>
    <r>
      <rPr>
        <b/>
        <sz val="10"/>
        <rFont val="Times New Roman"/>
        <family val="1"/>
      </rPr>
      <t>)</t>
    </r>
  </si>
  <si>
    <r>
      <t>Recharge correction factor (</t>
    </r>
    <r>
      <rPr>
        <b/>
        <i/>
        <sz val="10"/>
        <rFont val="Times New Roman"/>
        <family val="1"/>
      </rPr>
      <t>CFr</t>
    </r>
    <r>
      <rPr>
        <b/>
        <sz val="10"/>
        <rFont val="Times New Roman"/>
        <family val="1"/>
      </rPr>
      <t>)</t>
    </r>
  </si>
  <si>
    <r>
      <t>Uncertainty Correction Factor (</t>
    </r>
    <r>
      <rPr>
        <b/>
        <i/>
        <sz val="10"/>
        <rFont val="Times New Roman"/>
        <family val="1"/>
      </rPr>
      <t>CF</t>
    </r>
    <r>
      <rPr>
        <b/>
        <i/>
        <vertAlign val="subscript"/>
        <sz val="10"/>
        <rFont val="Times New Roman"/>
        <family val="1"/>
      </rPr>
      <t>u</t>
    </r>
    <r>
      <rPr>
        <b/>
        <sz val="10"/>
        <rFont val="Times New Roman"/>
        <family val="1"/>
      </rPr>
      <t>)</t>
    </r>
  </si>
  <si>
    <r>
      <t>Well Correction Factor (</t>
    </r>
    <r>
      <rPr>
        <b/>
        <i/>
        <sz val="10"/>
        <rFont val="Times New Roman"/>
        <family val="1"/>
      </rPr>
      <t>CF</t>
    </r>
    <r>
      <rPr>
        <b/>
        <vertAlign val="subscript"/>
        <sz val="10"/>
        <rFont val="Times New Roman"/>
        <family val="1"/>
      </rPr>
      <t>w</t>
    </r>
    <r>
      <rPr>
        <b/>
        <sz val="10"/>
        <rFont val="Times New Roman"/>
        <family val="1"/>
      </rPr>
      <t>)</t>
    </r>
  </si>
  <si>
    <r>
      <rPr>
        <i/>
        <sz val="10"/>
        <rFont val="Times New Roman"/>
        <family val="1"/>
      </rPr>
      <t>H</t>
    </r>
    <r>
      <rPr>
        <sz val="10"/>
        <rFont val="Times New Roman"/>
        <family val="1"/>
      </rPr>
      <t>/</t>
    </r>
    <r>
      <rPr>
        <i/>
        <sz val="10"/>
        <rFont val="Times New Roman"/>
        <family val="1"/>
      </rPr>
      <t>r</t>
    </r>
    <r>
      <rPr>
        <vertAlign val="subscript"/>
        <sz val="10"/>
        <rFont val="Times New Roman"/>
        <family val="1"/>
      </rPr>
      <t>e</t>
    </r>
    <r>
      <rPr>
        <sz val="10"/>
        <rFont val="Times New Roman"/>
        <family val="1"/>
      </rPr>
      <t xml:space="preserve"> column in lookup table</t>
    </r>
  </si>
  <si>
    <r>
      <rPr>
        <b/>
        <sz val="11"/>
        <color theme="1"/>
        <rFont val="Times New Roman"/>
        <family val="1"/>
      </rPr>
      <t>Fitting Parameters</t>
    </r>
    <r>
      <rPr>
        <sz val="11"/>
        <color theme="1"/>
        <rFont val="Times New Roman"/>
        <family val="1"/>
      </rPr>
      <t>: This spreadsheet provides the shape factor fitting parameters (</t>
    </r>
    <r>
      <rPr>
        <i/>
        <sz val="11"/>
        <color theme="1"/>
        <rFont val="Times New Roman"/>
        <family val="1"/>
      </rPr>
      <t>Z</t>
    </r>
    <r>
      <rPr>
        <vertAlign val="subscript"/>
        <sz val="11"/>
        <color theme="1"/>
        <rFont val="Times New Roman"/>
        <family val="1"/>
      </rPr>
      <t>1</t>
    </r>
    <r>
      <rPr>
        <sz val="11"/>
        <color theme="1"/>
        <rFont val="Times New Roman"/>
        <family val="1"/>
      </rPr>
      <t xml:space="preserve">, </t>
    </r>
    <r>
      <rPr>
        <i/>
        <sz val="11"/>
        <color theme="1"/>
        <rFont val="Times New Roman"/>
        <family val="1"/>
      </rPr>
      <t>Z</t>
    </r>
    <r>
      <rPr>
        <vertAlign val="subscript"/>
        <sz val="11"/>
        <color theme="1"/>
        <rFont val="Times New Roman"/>
        <family val="1"/>
      </rPr>
      <t>2</t>
    </r>
    <r>
      <rPr>
        <sz val="11"/>
        <color theme="1"/>
        <rFont val="Times New Roman"/>
        <family val="1"/>
      </rPr>
      <t xml:space="preserve">, </t>
    </r>
    <r>
      <rPr>
        <i/>
        <sz val="11"/>
        <color theme="1"/>
        <rFont val="Times New Roman"/>
        <family val="1"/>
      </rPr>
      <t>Z</t>
    </r>
    <r>
      <rPr>
        <vertAlign val="subscript"/>
        <sz val="11"/>
        <color theme="1"/>
        <rFont val="Times New Roman"/>
        <family val="1"/>
      </rPr>
      <t>3</t>
    </r>
    <r>
      <rPr>
        <sz val="11"/>
        <color theme="1"/>
        <rFont val="Times New Roman"/>
        <family val="1"/>
      </rPr>
      <t>).</t>
    </r>
  </si>
  <si>
    <r>
      <rPr>
        <b/>
        <sz val="11"/>
        <color theme="1"/>
        <rFont val="Times New Roman"/>
        <family val="1"/>
      </rPr>
      <t>Drop Down Lists</t>
    </r>
    <r>
      <rPr>
        <sz val="11"/>
        <color theme="1"/>
        <rFont val="Times New Roman"/>
        <family val="1"/>
      </rPr>
      <t>: This spreadsheet provides drop down lists and lookup tables used in the other sheets.</t>
    </r>
  </si>
  <si>
    <t>This study was funded wholly or in part by the United States Environmental Protection Agency (EPA) under assistance agreement WQNEP-2020-TacoES-00054 to the City of Tacoma. The contents of this workbook do not necessarily reflect the views and policies of the EPA, nor does mention of trade names or commercial products constitute endorsement or recommendations for use. Funding was provided by EPA’s National Estuary Program Stormwater Strategic Initiative in support of Puget Sound Partnership’s Near-Term Action 2018-0827. The Washington State Department of Ecology administrated this study under agreement with the City of Tacoma. The City of Tacoma contracted with a consultant team led by Kindred Hydro, Inc. to complete the work.</t>
  </si>
  <si>
    <r>
      <t>Z</t>
    </r>
    <r>
      <rPr>
        <i/>
        <vertAlign val="subscript"/>
        <sz val="10"/>
        <rFont val="Times New Roman"/>
        <family val="1"/>
      </rPr>
      <t>1</t>
    </r>
  </si>
  <si>
    <r>
      <t>Z</t>
    </r>
    <r>
      <rPr>
        <i/>
        <vertAlign val="subscript"/>
        <sz val="10"/>
        <rFont val="Times New Roman"/>
        <family val="1"/>
      </rPr>
      <t>2</t>
    </r>
  </si>
  <si>
    <r>
      <t>Z</t>
    </r>
    <r>
      <rPr>
        <i/>
        <vertAlign val="subscript"/>
        <sz val="10"/>
        <rFont val="Times New Roman"/>
        <family val="1"/>
      </rPr>
      <t>3</t>
    </r>
  </si>
  <si>
    <r>
      <rPr>
        <b/>
        <i/>
        <sz val="10"/>
        <rFont val="Times New Roman"/>
        <family val="1"/>
      </rPr>
      <t>Z</t>
    </r>
    <r>
      <rPr>
        <b/>
        <vertAlign val="subscript"/>
        <sz val="10"/>
        <rFont val="Times New Roman"/>
        <family val="1"/>
      </rPr>
      <t>1</t>
    </r>
  </si>
  <si>
    <r>
      <rPr>
        <b/>
        <i/>
        <sz val="10"/>
        <rFont val="Times New Roman"/>
        <family val="1"/>
      </rPr>
      <t>Z</t>
    </r>
    <r>
      <rPr>
        <b/>
        <vertAlign val="subscript"/>
        <sz val="10"/>
        <rFont val="Times New Roman"/>
        <family val="1"/>
      </rPr>
      <t>2</t>
    </r>
    <r>
      <rPr>
        <sz val="11"/>
        <color theme="1"/>
        <rFont val="Calibri"/>
        <family val="2"/>
        <scheme val="minor"/>
      </rPr>
      <t/>
    </r>
  </si>
  <si>
    <r>
      <rPr>
        <b/>
        <i/>
        <sz val="10"/>
        <rFont val="Times New Roman"/>
        <family val="1"/>
      </rPr>
      <t>Z</t>
    </r>
    <r>
      <rPr>
        <b/>
        <vertAlign val="subscript"/>
        <sz val="10"/>
        <rFont val="Times New Roman"/>
        <family val="1"/>
      </rPr>
      <t>3</t>
    </r>
    <r>
      <rPr>
        <sz val="11"/>
        <color theme="1"/>
        <rFont val="Calibri"/>
        <family val="2"/>
        <scheme val="minor"/>
      </rPr>
      <t/>
    </r>
  </si>
  <si>
    <r>
      <rPr>
        <b/>
        <i/>
        <sz val="10"/>
        <rFont val="Times New Roman"/>
        <family val="1"/>
      </rPr>
      <t>C</t>
    </r>
    <r>
      <rPr>
        <b/>
        <sz val="10"/>
        <rFont val="Times New Roman"/>
        <family val="1"/>
      </rPr>
      <t xml:space="preserve"> (Shape Factor)</t>
    </r>
  </si>
  <si>
    <r>
      <rPr>
        <b/>
        <i/>
        <sz val="10"/>
        <rFont val="Times New Roman"/>
        <family val="1"/>
      </rPr>
      <t>Q</t>
    </r>
    <r>
      <rPr>
        <b/>
        <sz val="10"/>
        <rFont val="Times New Roman"/>
        <family val="1"/>
      </rPr>
      <t xml:space="preserve"> (Flow gpm)</t>
    </r>
  </si>
  <si>
    <r>
      <rPr>
        <b/>
        <i/>
        <sz val="10"/>
        <rFont val="Times New Roman"/>
        <family val="1"/>
      </rPr>
      <t>Q</t>
    </r>
    <r>
      <rPr>
        <b/>
        <sz val="10"/>
        <rFont val="Times New Roman"/>
        <family val="1"/>
      </rPr>
      <t xml:space="preserve"> (Flow cfs)</t>
    </r>
  </si>
  <si>
    <r>
      <rPr>
        <b/>
        <sz val="11"/>
        <color theme="1"/>
        <rFont val="Times New Roman"/>
        <family val="1"/>
      </rPr>
      <t>Mounding</t>
    </r>
    <r>
      <rPr>
        <sz val="11"/>
        <color theme="1"/>
        <rFont val="Times New Roman"/>
        <family val="1"/>
      </rPr>
      <t>: This spreadsheet is used to conduct the groundwater mounding screening assessment and determine if a mounding analysis is recommended.</t>
    </r>
  </si>
  <si>
    <t>User will need to adjust the ranges for the data, the axes ranges, and the graph title.</t>
  </si>
  <si>
    <t>Well</t>
  </si>
  <si>
    <r>
      <t>Maxiumum ponding depth (</t>
    </r>
    <r>
      <rPr>
        <i/>
        <sz val="10"/>
        <rFont val="Times New Roman"/>
        <family val="1"/>
      </rPr>
      <t>H</t>
    </r>
    <r>
      <rPr>
        <vertAlign val="subscript"/>
        <sz val="10"/>
        <rFont val="Times New Roman"/>
        <family val="1"/>
      </rPr>
      <t>max</t>
    </r>
    <r>
      <rPr>
        <sz val="10"/>
        <rFont val="Times New Roman"/>
        <family val="1"/>
      </rPr>
      <t>) (ft)</t>
    </r>
  </si>
  <si>
    <r>
      <rPr>
        <i/>
        <sz val="10"/>
        <rFont val="Times New Roman"/>
        <family val="1"/>
      </rPr>
      <t>H</t>
    </r>
    <r>
      <rPr>
        <sz val="10"/>
        <rFont val="Times New Roman"/>
        <family val="1"/>
      </rPr>
      <t>/</t>
    </r>
    <r>
      <rPr>
        <i/>
        <sz val="10"/>
        <rFont val="Times New Roman"/>
        <family val="1"/>
      </rPr>
      <t>r</t>
    </r>
    <r>
      <rPr>
        <vertAlign val="subscript"/>
        <sz val="10"/>
        <rFont val="Times New Roman"/>
        <family val="1"/>
      </rPr>
      <t>e</t>
    </r>
    <r>
      <rPr>
        <sz val="10"/>
        <rFont val="Times New Roman"/>
        <family val="1"/>
      </rPr>
      <t xml:space="preserve"> ratio</t>
    </r>
  </si>
  <si>
    <r>
      <rPr>
        <b/>
        <i/>
        <sz val="14"/>
        <rFont val="Times New Roman"/>
        <family val="1"/>
      </rPr>
      <t>r</t>
    </r>
    <r>
      <rPr>
        <b/>
        <vertAlign val="subscript"/>
        <sz val="14"/>
        <rFont val="Times New Roman"/>
        <family val="1"/>
      </rPr>
      <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</si>
</sst>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0"/>
    <numFmt numFmtId="165" formatCode="#,##0.0"/>
    <numFmt numFmtId="166" formatCode="0.0"/>
    <numFmt numFmtId="167" formatCode="0.0E+00"/>
    <numFmt numFmtId="168" formatCode="[$-F400]h:mm:ss\ AM/PM"/>
    <numFmt numFmtId="169" formatCode="0.0000"/>
    <numFmt numFmtId="170" formatCode="0.0%"/>
    <numFmt numFmtId="171" formatCode="#,##0.000"/>
  </numFmts>
  <fonts count="6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Optimum"/>
    </font>
    <font>
      <sz val="10"/>
      <name val="Times New Roman"/>
      <family val="1"/>
    </font>
    <font>
      <b/>
      <sz val="10"/>
      <name val="Arial"/>
      <family val="2"/>
    </font>
    <font>
      <sz val="10"/>
      <color theme="1"/>
      <name val="Arial"/>
      <family val="2"/>
    </font>
    <font>
      <sz val="18"/>
      <color theme="3"/>
      <name val="Cambria"/>
      <family val="2"/>
      <scheme val="major"/>
    </font>
    <font>
      <sz val="11"/>
      <color rgb="FF9C5700"/>
      <name val="Calibri"/>
      <family val="2"/>
      <scheme val="minor"/>
    </font>
    <font>
      <sz val="8"/>
      <name val="Calibri"/>
      <family val="2"/>
      <scheme val="minor"/>
    </font>
    <font>
      <sz val="11"/>
      <color theme="1"/>
      <name val="Times New Roman"/>
      <family val="1"/>
    </font>
    <font>
      <b/>
      <sz val="10"/>
      <name val="Times New Roman"/>
      <family val="1"/>
    </font>
    <font>
      <b/>
      <sz val="11"/>
      <color theme="1"/>
      <name val="Times New Roman"/>
      <family val="1"/>
    </font>
    <font>
      <sz val="9"/>
      <name val="Times New Roman"/>
      <family val="1"/>
    </font>
    <font>
      <sz val="10"/>
      <color theme="1"/>
      <name val="Times New Roman"/>
      <family val="1"/>
    </font>
    <font>
      <b/>
      <i/>
      <sz val="10"/>
      <name val="Times New Roman"/>
      <family val="1"/>
    </font>
    <font>
      <b/>
      <vertAlign val="subscript"/>
      <sz val="10"/>
      <name val="Times New Roman"/>
      <family val="1"/>
    </font>
    <font>
      <i/>
      <sz val="10"/>
      <name val="Times New Roman"/>
      <family val="1"/>
    </font>
    <font>
      <vertAlign val="subscript"/>
      <sz val="10"/>
      <name val="Times New Roman"/>
      <family val="1"/>
    </font>
    <font>
      <i/>
      <vertAlign val="subscript"/>
      <sz val="10"/>
      <name val="Times New Roman"/>
      <family val="1"/>
    </font>
    <font>
      <b/>
      <sz val="10"/>
      <name val="Optimum"/>
    </font>
    <font>
      <i/>
      <sz val="10"/>
      <name val="Optimum"/>
    </font>
    <font>
      <vertAlign val="subscript"/>
      <sz val="10"/>
      <name val="Optimum"/>
    </font>
    <font>
      <vertAlign val="superscript"/>
      <sz val="10"/>
      <name val="Times New Roman"/>
      <family val="1"/>
    </font>
    <font>
      <i/>
      <sz val="11"/>
      <color theme="1"/>
      <name val="Times New Roman"/>
      <family val="1"/>
    </font>
    <font>
      <vertAlign val="subscript"/>
      <sz val="11"/>
      <color theme="1"/>
      <name val="Times New Roman"/>
      <family val="1"/>
    </font>
    <font>
      <b/>
      <i/>
      <sz val="11"/>
      <color theme="1"/>
      <name val="Times New Roman"/>
      <family val="1"/>
    </font>
    <font>
      <b/>
      <vertAlign val="subscript"/>
      <sz val="11"/>
      <color theme="1"/>
      <name val="Calibri"/>
      <family val="2"/>
    </font>
    <font>
      <vertAlign val="superscript"/>
      <sz val="11"/>
      <color theme="1"/>
      <name val="Times New Roman"/>
      <family val="1"/>
    </font>
    <font>
      <b/>
      <sz val="11"/>
      <name val="Times New Roman"/>
      <family val="1"/>
    </font>
    <font>
      <sz val="11"/>
      <name val="Times New Roman"/>
      <family val="1"/>
    </font>
    <font>
      <i/>
      <sz val="10"/>
      <color theme="1"/>
      <name val="Times New Roman"/>
      <family val="1"/>
    </font>
    <font>
      <vertAlign val="subscript"/>
      <sz val="10"/>
      <color theme="1"/>
      <name val="Times New Roman"/>
      <family val="1"/>
    </font>
    <font>
      <sz val="20"/>
      <name val="Times New Roman"/>
      <family val="1"/>
    </font>
    <font>
      <i/>
      <sz val="20"/>
      <name val="Times New Roman"/>
      <family val="1"/>
    </font>
    <font>
      <vertAlign val="subscript"/>
      <sz val="20"/>
      <name val="Times New Roman"/>
      <family val="1"/>
    </font>
    <font>
      <sz val="18"/>
      <name val="Times New Roman"/>
      <family val="1"/>
    </font>
    <font>
      <i/>
      <sz val="18"/>
      <name val="Times New Roman"/>
      <family val="1"/>
    </font>
    <font>
      <vertAlign val="subscript"/>
      <sz val="18"/>
      <name val="Times New Roman"/>
      <family val="1"/>
    </font>
    <font>
      <i/>
      <sz val="18"/>
      <name val="Arial"/>
      <family val="2"/>
    </font>
    <font>
      <sz val="9"/>
      <color indexed="81"/>
      <name val="Tahoma"/>
      <family val="2"/>
    </font>
    <font>
      <b/>
      <sz val="9"/>
      <color indexed="81"/>
      <name val="Tahoma"/>
      <family val="2"/>
    </font>
    <font>
      <sz val="12"/>
      <name val="Times New Roman"/>
      <family val="1"/>
    </font>
    <font>
      <vertAlign val="subscript"/>
      <sz val="12"/>
      <color theme="1"/>
      <name val="Times New Roman"/>
      <family val="1"/>
    </font>
    <font>
      <b/>
      <i/>
      <sz val="12"/>
      <color theme="1"/>
      <name val="Times New Roman"/>
      <family val="1"/>
    </font>
    <font>
      <b/>
      <sz val="12"/>
      <color theme="1"/>
      <name val="Times New Roman"/>
      <family val="1"/>
    </font>
    <font>
      <b/>
      <vertAlign val="subscript"/>
      <sz val="12"/>
      <color theme="1"/>
      <name val="Times New Roman"/>
      <family val="1"/>
    </font>
    <font>
      <b/>
      <i/>
      <vertAlign val="subscript"/>
      <sz val="10"/>
      <name val="Times New Roman"/>
      <family val="1"/>
    </font>
    <font>
      <b/>
      <sz val="10"/>
      <color theme="1"/>
      <name val="Times New Roman"/>
      <family val="1"/>
    </font>
    <font>
      <b/>
      <sz val="14"/>
      <name val="Times New Roman"/>
      <family val="1"/>
    </font>
    <font>
      <b/>
      <i/>
      <sz val="14"/>
      <name val="Times New Roman"/>
      <family val="1"/>
    </font>
    <font>
      <b/>
      <vertAlign val="subscript"/>
      <sz val="14"/>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00B0F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6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19" fillId="0" borderId="0" applyFont="0" applyFill="0" applyBorder="0" applyAlignment="0" applyProtection="0"/>
    <xf numFmtId="0" fontId="18" fillId="0" borderId="0"/>
    <xf numFmtId="0" fontId="1" fillId="0" borderId="0"/>
    <xf numFmtId="0" fontId="19" fillId="0" borderId="0"/>
    <xf numFmtId="0" fontId="20" fillId="0" borderId="0"/>
    <xf numFmtId="0" fontId="1" fillId="8" borderId="8" applyNumberFormat="0" applyFont="0" applyAlignment="0" applyProtection="0"/>
    <xf numFmtId="0" fontId="19" fillId="0" borderId="0"/>
    <xf numFmtId="0" fontId="23" fillId="0" borderId="0" applyNumberFormat="0" applyFill="0" applyBorder="0" applyAlignment="0" applyProtection="0"/>
    <xf numFmtId="0" fontId="24"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42">
    <xf numFmtId="0" fontId="0" fillId="0" borderId="0" xfId="0"/>
    <xf numFmtId="1" fontId="18" fillId="0" borderId="10" xfId="47" applyNumberFormat="1" applyFont="1" applyBorder="1" applyAlignment="1">
      <alignment horizontal="center"/>
    </xf>
    <xf numFmtId="2" fontId="18" fillId="0" borderId="10" xfId="47" applyNumberFormat="1" applyFont="1" applyBorder="1" applyAlignment="1">
      <alignment horizontal="center"/>
    </xf>
    <xf numFmtId="166" fontId="18" fillId="0" borderId="10" xfId="47" applyNumberFormat="1" applyFont="1" applyBorder="1" applyAlignment="1">
      <alignment horizontal="center"/>
    </xf>
    <xf numFmtId="0" fontId="22" fillId="0" borderId="10" xfId="0" applyFont="1" applyBorder="1"/>
    <xf numFmtId="49" fontId="22" fillId="0" borderId="10" xfId="0" applyNumberFormat="1" applyFont="1" applyBorder="1" applyAlignment="1">
      <alignment horizontal="center"/>
    </xf>
    <xf numFmtId="0" fontId="26" fillId="0" borderId="0" xfId="0" applyFont="1"/>
    <xf numFmtId="0" fontId="26" fillId="0" borderId="0" xfId="0" applyFont="1" applyAlignment="1">
      <alignment horizontal="center"/>
    </xf>
    <xf numFmtId="0" fontId="20" fillId="0" borderId="0" xfId="42" applyFont="1"/>
    <xf numFmtId="0" fontId="28" fillId="0" borderId="10" xfId="0" applyFont="1" applyBorder="1" applyAlignment="1">
      <alignment horizontal="right" vertical="center" wrapText="1" indent="1"/>
    </xf>
    <xf numFmtId="0" fontId="28" fillId="0" borderId="0" xfId="0" applyFont="1" applyAlignment="1">
      <alignment horizontal="right" vertical="center" wrapText="1" indent="1"/>
    </xf>
    <xf numFmtId="0" fontId="26" fillId="0" borderId="0" xfId="0" applyFont="1" applyAlignment="1">
      <alignment vertical="center"/>
    </xf>
    <xf numFmtId="164" fontId="20" fillId="0" borderId="0" xfId="42" applyNumberFormat="1" applyFont="1"/>
    <xf numFmtId="166" fontId="28" fillId="0" borderId="10" xfId="0" applyNumberFormat="1" applyFont="1" applyBorder="1" applyAlignment="1">
      <alignment horizontal="right" wrapText="1"/>
    </xf>
    <xf numFmtId="0" fontId="28" fillId="0" borderId="10" xfId="0" applyFont="1" applyBorder="1" applyAlignment="1">
      <alignment horizontal="right" wrapText="1"/>
    </xf>
    <xf numFmtId="2" fontId="28" fillId="0" borderId="10" xfId="0" applyNumberFormat="1" applyFont="1" applyBorder="1" applyAlignment="1">
      <alignment horizontal="right" wrapText="1"/>
    </xf>
    <xf numFmtId="1" fontId="28" fillId="0" borderId="10" xfId="0" applyNumberFormat="1" applyFont="1" applyBorder="1" applyAlignment="1">
      <alignment horizontal="right" wrapText="1"/>
    </xf>
    <xf numFmtId="0" fontId="28" fillId="0" borderId="13" xfId="0" applyFont="1" applyBorder="1" applyAlignment="1">
      <alignment horizontal="right" wrapText="1"/>
    </xf>
    <xf numFmtId="0" fontId="28" fillId="0" borderId="0" xfId="0" applyFont="1" applyAlignment="1">
      <alignment horizontal="right" wrapText="1"/>
    </xf>
    <xf numFmtId="0" fontId="28" fillId="0" borderId="0" xfId="0" applyFont="1"/>
    <xf numFmtId="0" fontId="28" fillId="0" borderId="10" xfId="0" applyFont="1" applyBorder="1"/>
    <xf numFmtId="0" fontId="28" fillId="0" borderId="10" xfId="0" applyFont="1" applyBorder="1" applyAlignment="1">
      <alignment horizontal="center" wrapText="1"/>
    </xf>
    <xf numFmtId="168" fontId="20" fillId="33" borderId="0" xfId="42" applyNumberFormat="1" applyFont="1" applyFill="1"/>
    <xf numFmtId="2" fontId="20" fillId="33" borderId="0" xfId="42" applyNumberFormat="1" applyFont="1" applyFill="1"/>
    <xf numFmtId="166" fontId="26" fillId="0" borderId="10" xfId="0" applyNumberFormat="1" applyFont="1" applyBorder="1"/>
    <xf numFmtId="2" fontId="29" fillId="0" borderId="10" xfId="0" applyNumberFormat="1" applyFont="1" applyBorder="1" applyAlignment="1">
      <alignment horizontal="right"/>
    </xf>
    <xf numFmtId="2" fontId="26" fillId="0" borderId="10" xfId="0" applyNumberFormat="1" applyFont="1" applyBorder="1"/>
    <xf numFmtId="1" fontId="26" fillId="0" borderId="10" xfId="0" applyNumberFormat="1" applyFont="1" applyBorder="1"/>
    <xf numFmtId="2" fontId="26" fillId="0" borderId="0" xfId="0" applyNumberFormat="1" applyFont="1"/>
    <xf numFmtId="0" fontId="30" fillId="0" borderId="10" xfId="0" applyFont="1" applyBorder="1"/>
    <xf numFmtId="166" fontId="30" fillId="33" borderId="10" xfId="0" applyNumberFormat="1" applyFont="1" applyFill="1" applyBorder="1" applyAlignment="1">
      <alignment horizontal="center"/>
    </xf>
    <xf numFmtId="1" fontId="26" fillId="0" borderId="10" xfId="0" applyNumberFormat="1" applyFont="1" applyBorder="1" applyAlignment="1">
      <alignment horizontal="right"/>
    </xf>
    <xf numFmtId="49" fontId="30" fillId="33" borderId="10" xfId="0" applyNumberFormat="1" applyFont="1" applyFill="1" applyBorder="1" applyAlignment="1">
      <alignment horizontal="center"/>
    </xf>
    <xf numFmtId="2" fontId="30" fillId="33" borderId="10" xfId="0" applyNumberFormat="1" applyFont="1" applyFill="1" applyBorder="1" applyAlignment="1">
      <alignment horizontal="center"/>
    </xf>
    <xf numFmtId="0" fontId="30" fillId="33" borderId="10" xfId="0" applyFont="1" applyFill="1" applyBorder="1" applyAlignment="1">
      <alignment horizontal="center"/>
    </xf>
    <xf numFmtId="166" fontId="30" fillId="0" borderId="10" xfId="0" applyNumberFormat="1" applyFont="1" applyBorder="1" applyAlignment="1">
      <alignment horizontal="center"/>
    </xf>
    <xf numFmtId="1" fontId="30" fillId="0" borderId="10" xfId="0" applyNumberFormat="1" applyFont="1" applyBorder="1" applyAlignment="1">
      <alignment horizontal="center"/>
    </xf>
    <xf numFmtId="0" fontId="20" fillId="0" borderId="10" xfId="47" applyBorder="1"/>
    <xf numFmtId="166" fontId="20" fillId="33" borderId="10" xfId="47" applyNumberFormat="1" applyFill="1" applyBorder="1" applyAlignment="1">
      <alignment horizontal="center"/>
    </xf>
    <xf numFmtId="1" fontId="20" fillId="0" borderId="10" xfId="47" applyNumberFormat="1" applyBorder="1" applyAlignment="1">
      <alignment horizontal="center"/>
    </xf>
    <xf numFmtId="0" fontId="30" fillId="34" borderId="10" xfId="0" applyFont="1" applyFill="1" applyBorder="1" applyAlignment="1">
      <alignment horizontal="center"/>
    </xf>
    <xf numFmtId="49" fontId="30" fillId="34" borderId="10" xfId="0" applyNumberFormat="1" applyFont="1" applyFill="1" applyBorder="1" applyAlignment="1">
      <alignment horizontal="center"/>
    </xf>
    <xf numFmtId="2" fontId="20" fillId="0" borderId="10" xfId="47" applyNumberFormat="1" applyBorder="1" applyAlignment="1">
      <alignment horizontal="center"/>
    </xf>
    <xf numFmtId="166" fontId="20" fillId="0" borderId="10" xfId="47" applyNumberFormat="1" applyBorder="1" applyAlignment="1">
      <alignment horizontal="center"/>
    </xf>
    <xf numFmtId="169" fontId="20" fillId="0" borderId="10" xfId="47" applyNumberFormat="1" applyBorder="1" applyAlignment="1">
      <alignment horizontal="center"/>
    </xf>
    <xf numFmtId="164" fontId="20" fillId="0" borderId="10" xfId="47" applyNumberFormat="1" applyBorder="1" applyAlignment="1">
      <alignment horizontal="center"/>
    </xf>
    <xf numFmtId="2" fontId="20" fillId="0" borderId="10" xfId="47" applyNumberFormat="1" applyBorder="1"/>
    <xf numFmtId="2" fontId="20" fillId="0" borderId="10" xfId="46" applyNumberFormat="1" applyFont="1" applyBorder="1" applyAlignment="1">
      <alignment horizontal="center"/>
    </xf>
    <xf numFmtId="2" fontId="27" fillId="0" borderId="10" xfId="47" applyNumberFormat="1" applyFont="1" applyBorder="1"/>
    <xf numFmtId="167" fontId="20" fillId="0" borderId="10" xfId="47" applyNumberFormat="1" applyBorder="1"/>
    <xf numFmtId="3" fontId="26" fillId="0" borderId="0" xfId="0" applyNumberFormat="1" applyFont="1"/>
    <xf numFmtId="0" fontId="26" fillId="33" borderId="10" xfId="0" applyFont="1" applyFill="1" applyBorder="1" applyAlignment="1">
      <alignment horizontal="center"/>
    </xf>
    <xf numFmtId="0" fontId="29" fillId="0" borderId="0" xfId="47" applyFont="1" applyAlignment="1">
      <alignment horizontal="center"/>
    </xf>
    <xf numFmtId="0" fontId="26" fillId="0" borderId="0" xfId="0" applyFont="1" applyAlignment="1">
      <alignment horizontal="left" vertical="top" wrapText="1"/>
    </xf>
    <xf numFmtId="170" fontId="26" fillId="0" borderId="0" xfId="58" applyNumberFormat="1" applyFont="1" applyAlignment="1">
      <alignment horizontal="center"/>
    </xf>
    <xf numFmtId="170" fontId="26" fillId="0" borderId="0" xfId="0" applyNumberFormat="1" applyFont="1" applyAlignment="1">
      <alignment horizontal="center"/>
    </xf>
    <xf numFmtId="168" fontId="26" fillId="33" borderId="0" xfId="0" applyNumberFormat="1" applyFont="1" applyFill="1"/>
    <xf numFmtId="2" fontId="26" fillId="33" borderId="0" xfId="0" applyNumberFormat="1" applyFont="1" applyFill="1"/>
    <xf numFmtId="166" fontId="26" fillId="0" borderId="0" xfId="0" applyNumberFormat="1" applyFont="1"/>
    <xf numFmtId="168" fontId="26" fillId="0" borderId="0" xfId="0" applyNumberFormat="1" applyFont="1"/>
    <xf numFmtId="168" fontId="20" fillId="0" borderId="0" xfId="42" applyNumberFormat="1" applyFont="1"/>
    <xf numFmtId="2" fontId="20" fillId="0" borderId="0" xfId="42" applyNumberFormat="1" applyFont="1"/>
    <xf numFmtId="0" fontId="30" fillId="33" borderId="10" xfId="0" applyFont="1" applyFill="1" applyBorder="1" applyAlignment="1">
      <alignment horizontal="center" wrapText="1"/>
    </xf>
    <xf numFmtId="164" fontId="30" fillId="33" borderId="10" xfId="0" applyNumberFormat="1" applyFont="1" applyFill="1" applyBorder="1" applyAlignment="1">
      <alignment horizontal="center"/>
    </xf>
    <xf numFmtId="164" fontId="20" fillId="0" borderId="10" xfId="42" applyNumberFormat="1" applyFont="1" applyBorder="1"/>
    <xf numFmtId="2" fontId="30" fillId="0" borderId="10" xfId="0" applyNumberFormat="1" applyFont="1" applyBorder="1" applyAlignment="1">
      <alignment horizontal="center"/>
    </xf>
    <xf numFmtId="0" fontId="26" fillId="0" borderId="10" xfId="0" applyFont="1" applyBorder="1"/>
    <xf numFmtId="2" fontId="26" fillId="0" borderId="10" xfId="0" applyNumberFormat="1" applyFont="1" applyBorder="1" applyAlignment="1">
      <alignment horizontal="center"/>
    </xf>
    <xf numFmtId="164" fontId="26" fillId="0" borderId="10" xfId="0" applyNumberFormat="1" applyFont="1" applyBorder="1" applyAlignment="1">
      <alignment horizontal="center"/>
    </xf>
    <xf numFmtId="49" fontId="30" fillId="0" borderId="10" xfId="0" applyNumberFormat="1" applyFont="1" applyBorder="1" applyAlignment="1">
      <alignment horizontal="center"/>
    </xf>
    <xf numFmtId="0" fontId="30" fillId="0" borderId="10" xfId="0" applyFont="1" applyBorder="1" applyAlignment="1">
      <alignment horizontal="center"/>
    </xf>
    <xf numFmtId="165" fontId="30" fillId="0" borderId="12" xfId="0" applyNumberFormat="1" applyFont="1" applyBorder="1" applyAlignment="1">
      <alignment horizontal="center"/>
    </xf>
    <xf numFmtId="2" fontId="20" fillId="33" borderId="10" xfId="47" applyNumberFormat="1" applyFill="1" applyBorder="1" applyAlignment="1">
      <alignment horizontal="center"/>
    </xf>
    <xf numFmtId="167" fontId="27" fillId="0" borderId="10" xfId="47" applyNumberFormat="1" applyFont="1" applyBorder="1"/>
    <xf numFmtId="166" fontId="27" fillId="0" borderId="10" xfId="47" applyNumberFormat="1" applyFont="1" applyBorder="1" applyAlignment="1">
      <alignment horizontal="center"/>
    </xf>
    <xf numFmtId="0" fontId="0" fillId="0" borderId="0" xfId="0" applyAlignment="1">
      <alignment horizontal="center"/>
    </xf>
    <xf numFmtId="1" fontId="0" fillId="0" borderId="10" xfId="0" applyNumberFormat="1" applyBorder="1" applyAlignment="1">
      <alignment horizontal="center"/>
    </xf>
    <xf numFmtId="165" fontId="19" fillId="0" borderId="10" xfId="46" applyNumberFormat="1" applyBorder="1" applyAlignment="1">
      <alignment horizontal="center"/>
    </xf>
    <xf numFmtId="3" fontId="19" fillId="0" borderId="10" xfId="46" applyNumberFormat="1" applyBorder="1" applyAlignment="1">
      <alignment horizontal="center"/>
    </xf>
    <xf numFmtId="2" fontId="19" fillId="0" borderId="10" xfId="46" applyNumberFormat="1" applyBorder="1" applyAlignment="1">
      <alignment horizontal="center"/>
    </xf>
    <xf numFmtId="171" fontId="19" fillId="0" borderId="0" xfId="46" applyNumberFormat="1" applyAlignment="1">
      <alignment horizontal="center"/>
    </xf>
    <xf numFmtId="171" fontId="19" fillId="0" borderId="10" xfId="46" applyNumberFormat="1" applyBorder="1" applyAlignment="1">
      <alignment horizontal="center"/>
    </xf>
    <xf numFmtId="1" fontId="18" fillId="0" borderId="13" xfId="47" applyNumberFormat="1" applyFont="1" applyBorder="1" applyAlignment="1">
      <alignment horizontal="center"/>
    </xf>
    <xf numFmtId="0" fontId="36" fillId="0" borderId="10" xfId="46" applyFont="1" applyBorder="1" applyAlignment="1">
      <alignment horizontal="center" wrapText="1"/>
    </xf>
    <xf numFmtId="2" fontId="21" fillId="0" borderId="10" xfId="47" applyNumberFormat="1" applyFont="1" applyBorder="1" applyAlignment="1">
      <alignment horizontal="center" wrapText="1"/>
    </xf>
    <xf numFmtId="0" fontId="21" fillId="0" borderId="10" xfId="47" applyFont="1" applyBorder="1" applyAlignment="1">
      <alignment horizontal="center" wrapText="1"/>
    </xf>
    <xf numFmtId="0" fontId="36" fillId="0" borderId="0" xfId="46" applyFont="1" applyAlignment="1">
      <alignment horizontal="center" wrapText="1"/>
    </xf>
    <xf numFmtId="3" fontId="0" fillId="0" borderId="0" xfId="0" applyNumberFormat="1" applyAlignment="1">
      <alignment horizontal="center"/>
    </xf>
    <xf numFmtId="2" fontId="18" fillId="0" borderId="0" xfId="47" applyNumberFormat="1" applyFont="1" applyAlignment="1">
      <alignment horizontal="center"/>
    </xf>
    <xf numFmtId="171" fontId="0" fillId="0" borderId="0" xfId="0" applyNumberFormat="1" applyAlignment="1">
      <alignment horizontal="center"/>
    </xf>
    <xf numFmtId="0" fontId="30" fillId="0" borderId="0" xfId="0" applyFont="1" applyAlignment="1">
      <alignment vertical="top" wrapText="1"/>
    </xf>
    <xf numFmtId="2" fontId="18" fillId="0" borderId="15" xfId="47" applyNumberFormat="1" applyFont="1" applyBorder="1" applyAlignment="1">
      <alignment horizontal="center"/>
    </xf>
    <xf numFmtId="0" fontId="18" fillId="0" borderId="15" xfId="47" applyFont="1" applyBorder="1" applyAlignment="1">
      <alignment wrapText="1"/>
    </xf>
    <xf numFmtId="0" fontId="18" fillId="0" borderId="10" xfId="47" applyFont="1" applyBorder="1" applyAlignment="1">
      <alignment wrapText="1"/>
    </xf>
    <xf numFmtId="0" fontId="18" fillId="0" borderId="10" xfId="47" applyFont="1" applyBorder="1"/>
    <xf numFmtId="0" fontId="22" fillId="0" borderId="10" xfId="0" applyFont="1" applyBorder="1" applyAlignment="1">
      <alignment horizontal="center" vertical="center"/>
    </xf>
    <xf numFmtId="0" fontId="22" fillId="0" borderId="10" xfId="0" applyFont="1" applyBorder="1" applyAlignment="1">
      <alignment vertical="center" wrapText="1"/>
    </xf>
    <xf numFmtId="2" fontId="19" fillId="33" borderId="10" xfId="46" applyNumberFormat="1" applyFill="1" applyBorder="1" applyAlignment="1">
      <alignment horizontal="center"/>
    </xf>
    <xf numFmtId="0" fontId="19" fillId="0" borderId="10" xfId="46" applyBorder="1" applyAlignment="1">
      <alignment horizontal="center"/>
    </xf>
    <xf numFmtId="0" fontId="19" fillId="0" borderId="10" xfId="46" applyBorder="1"/>
    <xf numFmtId="166" fontId="19" fillId="33" borderId="10" xfId="46" applyNumberFormat="1" applyFill="1" applyBorder="1" applyAlignment="1">
      <alignment horizontal="center"/>
    </xf>
    <xf numFmtId="0" fontId="36" fillId="0" borderId="12" xfId="46" applyFont="1" applyBorder="1" applyAlignment="1">
      <alignment wrapText="1"/>
    </xf>
    <xf numFmtId="0" fontId="36" fillId="0" borderId="11" xfId="46" applyFont="1" applyBorder="1" applyAlignment="1">
      <alignment horizontal="center" wrapText="1"/>
    </xf>
    <xf numFmtId="0" fontId="36" fillId="0" borderId="10" xfId="46" applyFont="1" applyBorder="1" applyAlignment="1">
      <alignment wrapText="1"/>
    </xf>
    <xf numFmtId="0" fontId="16" fillId="0" borderId="12" xfId="0" applyFont="1" applyBorder="1"/>
    <xf numFmtId="0" fontId="16" fillId="0" borderId="16" xfId="0" applyFont="1" applyBorder="1"/>
    <xf numFmtId="0" fontId="16" fillId="0" borderId="11" xfId="0" applyFont="1" applyBorder="1"/>
    <xf numFmtId="0" fontId="18" fillId="0" borderId="0" xfId="42"/>
    <xf numFmtId="2" fontId="18" fillId="33" borderId="10" xfId="47" applyNumberFormat="1" applyFont="1" applyFill="1" applyBorder="1" applyAlignment="1">
      <alignment horizontal="center"/>
    </xf>
    <xf numFmtId="0" fontId="30" fillId="34" borderId="10" xfId="0" applyFont="1" applyFill="1" applyBorder="1" applyAlignment="1">
      <alignment horizontal="center" vertical="center"/>
    </xf>
    <xf numFmtId="49" fontId="30" fillId="34" borderId="10" xfId="0" applyNumberFormat="1" applyFont="1" applyFill="1" applyBorder="1" applyAlignment="1">
      <alignment horizontal="center" vertical="center"/>
    </xf>
    <xf numFmtId="0" fontId="30" fillId="0" borderId="0" xfId="0" applyFont="1" applyAlignment="1">
      <alignment vertical="center" wrapText="1"/>
    </xf>
    <xf numFmtId="166" fontId="26" fillId="0" borderId="14" xfId="0" applyNumberFormat="1" applyFont="1" applyBorder="1"/>
    <xf numFmtId="0" fontId="20" fillId="0" borderId="0" xfId="42" applyFont="1" applyAlignment="1">
      <alignment horizontal="center"/>
    </xf>
    <xf numFmtId="0" fontId="28" fillId="0" borderId="11" xfId="0" applyFont="1" applyBorder="1"/>
    <xf numFmtId="0" fontId="28" fillId="0" borderId="16" xfId="0" applyFont="1" applyBorder="1"/>
    <xf numFmtId="0" fontId="28" fillId="0" borderId="12" xfId="0" applyFont="1" applyBorder="1"/>
    <xf numFmtId="0" fontId="27" fillId="0" borderId="10" xfId="46" applyFont="1" applyBorder="1" applyAlignment="1">
      <alignment vertical="center" wrapText="1"/>
    </xf>
    <xf numFmtId="0" fontId="27" fillId="0" borderId="11" xfId="46" applyFont="1" applyBorder="1" applyAlignment="1">
      <alignment horizontal="center" vertical="center" wrapText="1"/>
    </xf>
    <xf numFmtId="0" fontId="27" fillId="0" borderId="12" xfId="46" applyFont="1" applyBorder="1" applyAlignment="1">
      <alignment vertical="center" wrapText="1"/>
    </xf>
    <xf numFmtId="0" fontId="26" fillId="0" borderId="0" xfId="0" applyFont="1" applyAlignment="1">
      <alignment horizontal="center" vertical="center"/>
    </xf>
    <xf numFmtId="0" fontId="20" fillId="0" borderId="10" xfId="46" applyFont="1" applyBorder="1" applyAlignment="1">
      <alignment vertical="center"/>
    </xf>
    <xf numFmtId="0" fontId="20" fillId="0" borderId="10" xfId="46" applyFont="1" applyBorder="1" applyAlignment="1">
      <alignment horizontal="center" vertical="center"/>
    </xf>
    <xf numFmtId="166" fontId="20" fillId="33" borderId="10" xfId="46" applyNumberFormat="1" applyFont="1" applyFill="1" applyBorder="1" applyAlignment="1">
      <alignment horizontal="center" vertical="center"/>
    </xf>
    <xf numFmtId="2" fontId="20" fillId="33" borderId="10" xfId="46" applyNumberFormat="1" applyFont="1" applyFill="1" applyBorder="1" applyAlignment="1">
      <alignment horizontal="center" vertical="center"/>
    </xf>
    <xf numFmtId="0" fontId="20" fillId="0" borderId="10" xfId="46" applyFont="1" applyBorder="1" applyAlignment="1">
      <alignment vertical="center" wrapText="1"/>
    </xf>
    <xf numFmtId="0" fontId="30" fillId="0" borderId="10" xfId="0" applyFont="1" applyBorder="1" applyAlignment="1">
      <alignment vertical="center" wrapText="1"/>
    </xf>
    <xf numFmtId="0" fontId="30" fillId="0" borderId="10" xfId="0" applyFont="1" applyBorder="1" applyAlignment="1">
      <alignment horizontal="center" vertical="center"/>
    </xf>
    <xf numFmtId="0" fontId="30" fillId="0" borderId="10" xfId="0" applyFont="1" applyBorder="1" applyAlignment="1">
      <alignment vertical="center"/>
    </xf>
    <xf numFmtId="49" fontId="30" fillId="0" borderId="10" xfId="0" applyNumberFormat="1" applyFont="1" applyBorder="1" applyAlignment="1">
      <alignment horizontal="center" vertical="center"/>
    </xf>
    <xf numFmtId="0" fontId="20" fillId="0" borderId="10" xfId="47" applyBorder="1" applyAlignment="1">
      <alignment vertical="center"/>
    </xf>
    <xf numFmtId="2" fontId="20" fillId="0" borderId="10" xfId="47" applyNumberFormat="1" applyBorder="1" applyAlignment="1">
      <alignment horizontal="center" vertical="center"/>
    </xf>
    <xf numFmtId="171" fontId="26" fillId="0" borderId="0" xfId="0" applyNumberFormat="1" applyFont="1" applyAlignment="1">
      <alignment horizontal="center"/>
    </xf>
    <xf numFmtId="3" fontId="26" fillId="0" borderId="0" xfId="0" applyNumberFormat="1" applyFont="1" applyAlignment="1">
      <alignment horizontal="center"/>
    </xf>
    <xf numFmtId="2" fontId="27" fillId="0" borderId="10" xfId="47" applyNumberFormat="1" applyFont="1" applyBorder="1" applyAlignment="1">
      <alignment horizontal="center" wrapText="1"/>
    </xf>
    <xf numFmtId="0" fontId="27" fillId="0" borderId="10" xfId="46" applyFont="1" applyBorder="1" applyAlignment="1">
      <alignment horizontal="center" wrapText="1"/>
    </xf>
    <xf numFmtId="0" fontId="27" fillId="0" borderId="10" xfId="47" applyFont="1" applyBorder="1" applyAlignment="1">
      <alignment horizontal="center" wrapText="1"/>
    </xf>
    <xf numFmtId="0" fontId="27" fillId="0" borderId="10" xfId="47" applyFont="1" applyBorder="1" applyAlignment="1">
      <alignment horizontal="center"/>
    </xf>
    <xf numFmtId="171" fontId="20" fillId="0" borderId="10" xfId="46" applyNumberFormat="1" applyFont="1" applyBorder="1" applyAlignment="1">
      <alignment horizontal="center"/>
    </xf>
    <xf numFmtId="166" fontId="26" fillId="0" borderId="10" xfId="0" applyNumberFormat="1" applyFont="1" applyBorder="1" applyAlignment="1">
      <alignment horizontal="center"/>
    </xf>
    <xf numFmtId="3" fontId="20" fillId="0" borderId="10" xfId="46" applyNumberFormat="1" applyFont="1" applyBorder="1" applyAlignment="1">
      <alignment horizontal="center"/>
    </xf>
    <xf numFmtId="165" fontId="20" fillId="0" borderId="10" xfId="46" applyNumberFormat="1" applyFont="1" applyBorder="1" applyAlignment="1">
      <alignment horizontal="center"/>
    </xf>
    <xf numFmtId="165" fontId="26" fillId="0" borderId="0" xfId="0" applyNumberFormat="1" applyFont="1" applyAlignment="1">
      <alignment horizontal="center"/>
    </xf>
    <xf numFmtId="2" fontId="20" fillId="0" borderId="10" xfId="46" applyNumberFormat="1" applyFont="1" applyBorder="1" applyAlignment="1">
      <alignment horizontal="center" vertical="center"/>
    </xf>
    <xf numFmtId="0" fontId="27" fillId="0" borderId="10" xfId="46" applyFont="1" applyBorder="1" applyAlignment="1">
      <alignment horizontal="center" vertical="center"/>
    </xf>
    <xf numFmtId="166" fontId="27" fillId="0" borderId="10" xfId="46" applyNumberFormat="1" applyFont="1" applyBorder="1" applyAlignment="1">
      <alignment horizontal="center" vertical="center"/>
    </xf>
    <xf numFmtId="1" fontId="20" fillId="0" borderId="10" xfId="46" applyNumberFormat="1" applyFont="1" applyBorder="1" applyAlignment="1">
      <alignment horizontal="center" vertical="center"/>
    </xf>
    <xf numFmtId="1" fontId="20" fillId="33" borderId="10" xfId="46" applyNumberFormat="1" applyFont="1" applyFill="1" applyBorder="1" applyAlignment="1">
      <alignment horizontal="center" vertical="center"/>
    </xf>
    <xf numFmtId="1" fontId="20" fillId="0" borderId="0" xfId="46" applyNumberFormat="1" applyFont="1" applyAlignment="1">
      <alignment horizontal="center" vertical="center"/>
    </xf>
    <xf numFmtId="2" fontId="20" fillId="0" borderId="0" xfId="46" applyNumberFormat="1" applyFont="1" applyAlignment="1">
      <alignment horizontal="center" vertical="center"/>
    </xf>
    <xf numFmtId="166" fontId="27" fillId="0" borderId="0" xfId="46" applyNumberFormat="1" applyFont="1" applyAlignment="1">
      <alignment horizontal="center" vertical="center"/>
    </xf>
    <xf numFmtId="2" fontId="20" fillId="0" borderId="0" xfId="47" applyNumberFormat="1" applyAlignment="1">
      <alignment horizontal="center"/>
    </xf>
    <xf numFmtId="0" fontId="27" fillId="0" borderId="0" xfId="46" applyFont="1" applyAlignment="1">
      <alignment vertical="center" wrapText="1"/>
    </xf>
    <xf numFmtId="166" fontId="20" fillId="0" borderId="0" xfId="46" applyNumberFormat="1" applyFont="1" applyAlignment="1">
      <alignment horizontal="center" vertical="center"/>
    </xf>
    <xf numFmtId="0" fontId="30" fillId="0" borderId="0" xfId="0" applyFont="1" applyAlignment="1">
      <alignment horizontal="center" vertical="center"/>
    </xf>
    <xf numFmtId="49" fontId="30" fillId="0" borderId="0" xfId="0" applyNumberFormat="1" applyFont="1" applyAlignment="1">
      <alignment horizontal="center" vertical="center"/>
    </xf>
    <xf numFmtId="2" fontId="20" fillId="0" borderId="0" xfId="47" applyNumberFormat="1" applyAlignment="1">
      <alignment horizontal="center" vertical="center"/>
    </xf>
    <xf numFmtId="49" fontId="26" fillId="0" borderId="0" xfId="0" applyNumberFormat="1" applyFont="1"/>
    <xf numFmtId="166" fontId="28" fillId="0" borderId="0" xfId="0" applyNumberFormat="1" applyFont="1"/>
    <xf numFmtId="166" fontId="26" fillId="0" borderId="10" xfId="0" applyNumberFormat="1" applyFont="1" applyBorder="1" applyAlignment="1">
      <alignment wrapText="1"/>
    </xf>
    <xf numFmtId="166" fontId="28" fillId="0" borderId="10" xfId="0" applyNumberFormat="1" applyFont="1" applyBorder="1" applyAlignment="1">
      <alignment wrapText="1"/>
    </xf>
    <xf numFmtId="166" fontId="28" fillId="0" borderId="10" xfId="0" applyNumberFormat="1" applyFont="1" applyBorder="1" applyAlignment="1">
      <alignment horizontal="center"/>
    </xf>
    <xf numFmtId="166" fontId="28" fillId="0" borderId="10" xfId="0" applyNumberFormat="1" applyFont="1" applyBorder="1"/>
    <xf numFmtId="166" fontId="26" fillId="33" borderId="10" xfId="0" applyNumberFormat="1" applyFont="1" applyFill="1" applyBorder="1" applyAlignment="1">
      <alignment horizontal="center"/>
    </xf>
    <xf numFmtId="2" fontId="26" fillId="33" borderId="10" xfId="0" applyNumberFormat="1" applyFont="1" applyFill="1" applyBorder="1" applyAlignment="1">
      <alignment horizontal="center"/>
    </xf>
    <xf numFmtId="9" fontId="26" fillId="33" borderId="10" xfId="58" applyFont="1" applyFill="1" applyBorder="1" applyAlignment="1">
      <alignment horizontal="center"/>
    </xf>
    <xf numFmtId="9" fontId="26" fillId="0" borderId="10" xfId="58" applyFont="1" applyBorder="1" applyAlignment="1">
      <alignment horizontal="center"/>
    </xf>
    <xf numFmtId="170" fontId="28" fillId="0" borderId="10" xfId="58" applyNumberFormat="1" applyFont="1" applyBorder="1" applyAlignment="1">
      <alignment horizontal="center"/>
    </xf>
    <xf numFmtId="0" fontId="28" fillId="0" borderId="17" xfId="0" applyFont="1" applyBorder="1"/>
    <xf numFmtId="0" fontId="28" fillId="0" borderId="18" xfId="0" applyFont="1" applyBorder="1"/>
    <xf numFmtId="0" fontId="28" fillId="0" borderId="19" xfId="0" applyFont="1" applyBorder="1"/>
    <xf numFmtId="0" fontId="28" fillId="0" borderId="20" xfId="0" applyFont="1" applyBorder="1" applyAlignment="1">
      <alignment wrapText="1"/>
    </xf>
    <xf numFmtId="0" fontId="28" fillId="0" borderId="21" xfId="0" applyFont="1" applyBorder="1" applyAlignment="1">
      <alignment horizontal="right" wrapText="1"/>
    </xf>
    <xf numFmtId="0" fontId="26" fillId="0" borderId="20" xfId="0" applyFont="1" applyBorder="1"/>
    <xf numFmtId="0" fontId="26" fillId="0" borderId="21" xfId="0" applyFont="1" applyBorder="1"/>
    <xf numFmtId="0" fontId="26" fillId="0" borderId="22" xfId="0" applyFont="1" applyBorder="1"/>
    <xf numFmtId="0" fontId="26" fillId="0" borderId="23" xfId="0" applyFont="1" applyBorder="1"/>
    <xf numFmtId="0" fontId="26" fillId="0" borderId="24" xfId="0" applyFont="1" applyBorder="1"/>
    <xf numFmtId="0" fontId="28" fillId="0" borderId="10" xfId="0" applyFont="1" applyBorder="1" applyAlignment="1">
      <alignment horizontal="right" indent="1"/>
    </xf>
    <xf numFmtId="166" fontId="0" fillId="0" borderId="0" xfId="0" applyNumberFormat="1"/>
    <xf numFmtId="0" fontId="18" fillId="0" borderId="0" xfId="42" applyAlignment="1">
      <alignment horizontal="center"/>
    </xf>
    <xf numFmtId="167" fontId="20" fillId="0" borderId="10" xfId="47" applyNumberFormat="1" applyBorder="1" applyAlignment="1">
      <alignment horizontal="left" indent="1"/>
    </xf>
    <xf numFmtId="167" fontId="33" fillId="0" borderId="10" xfId="47" applyNumberFormat="1" applyFont="1" applyBorder="1" applyAlignment="1">
      <alignment horizontal="left" indent="1"/>
    </xf>
    <xf numFmtId="2" fontId="27" fillId="0" borderId="10" xfId="47" applyNumberFormat="1" applyFont="1" applyBorder="1" applyAlignment="1">
      <alignment horizontal="center"/>
    </xf>
    <xf numFmtId="2" fontId="29" fillId="33" borderId="10" xfId="0" applyNumberFormat="1" applyFont="1" applyFill="1" applyBorder="1" applyAlignment="1">
      <alignment horizontal="right"/>
    </xf>
    <xf numFmtId="166" fontId="28" fillId="33" borderId="10" xfId="0" applyNumberFormat="1" applyFont="1" applyFill="1" applyBorder="1" applyAlignment="1">
      <alignment horizontal="center" vertical="center"/>
    </xf>
    <xf numFmtId="164" fontId="46" fillId="0" borderId="0" xfId="42" applyNumberFormat="1" applyFont="1" applyAlignment="1">
      <alignment vertical="center"/>
    </xf>
    <xf numFmtId="164" fontId="46" fillId="0" borderId="0" xfId="42" applyNumberFormat="1" applyFont="1"/>
    <xf numFmtId="168" fontId="45" fillId="0" borderId="10" xfId="42" applyNumberFormat="1" applyFont="1" applyBorder="1" applyAlignment="1">
      <alignment horizontal="center"/>
    </xf>
    <xf numFmtId="2" fontId="45" fillId="0" borderId="10" xfId="42" applyNumberFormat="1" applyFont="1" applyBorder="1" applyAlignment="1">
      <alignment horizontal="center"/>
    </xf>
    <xf numFmtId="0" fontId="46" fillId="0" borderId="0" xfId="42" applyFont="1"/>
    <xf numFmtId="14" fontId="45" fillId="33" borderId="10" xfId="42" applyNumberFormat="1" applyFont="1" applyFill="1" applyBorder="1" applyAlignment="1">
      <alignment horizontal="center" vertical="center" wrapText="1"/>
    </xf>
    <xf numFmtId="164" fontId="46" fillId="0" borderId="0" xfId="42" applyNumberFormat="1" applyFont="1" applyAlignment="1">
      <alignment horizontal="right" vertical="center"/>
    </xf>
    <xf numFmtId="3" fontId="26" fillId="33" borderId="10" xfId="0" applyNumberFormat="1" applyFont="1" applyFill="1" applyBorder="1" applyAlignment="1">
      <alignment horizontal="center" vertical="center"/>
    </xf>
    <xf numFmtId="0" fontId="26" fillId="0" borderId="10" xfId="0" applyFont="1" applyBorder="1" applyAlignment="1">
      <alignment horizontal="right" vertical="center"/>
    </xf>
    <xf numFmtId="0" fontId="30" fillId="0" borderId="10" xfId="0" applyFont="1" applyBorder="1" applyAlignment="1">
      <alignment horizontal="center" wrapText="1"/>
    </xf>
    <xf numFmtId="165" fontId="30" fillId="0" borderId="10" xfId="0" applyNumberFormat="1" applyFont="1" applyBorder="1" applyAlignment="1">
      <alignment horizontal="center"/>
    </xf>
    <xf numFmtId="164" fontId="30" fillId="0" borderId="10" xfId="0" applyNumberFormat="1" applyFont="1" applyBorder="1" applyAlignment="1">
      <alignment horizontal="center"/>
    </xf>
    <xf numFmtId="2" fontId="30" fillId="0" borderId="12" xfId="0" applyNumberFormat="1" applyFont="1" applyBorder="1" applyAlignment="1">
      <alignment horizontal="center"/>
    </xf>
    <xf numFmtId="1" fontId="30" fillId="33" borderId="12" xfId="0" applyNumberFormat="1" applyFont="1" applyFill="1" applyBorder="1" applyAlignment="1">
      <alignment horizontal="center"/>
    </xf>
    <xf numFmtId="0" fontId="33" fillId="0" borderId="10" xfId="47" applyFont="1" applyBorder="1"/>
    <xf numFmtId="2" fontId="33" fillId="0" borderId="10" xfId="47" applyNumberFormat="1" applyFont="1" applyBorder="1" applyAlignment="1">
      <alignment horizontal="center"/>
    </xf>
    <xf numFmtId="3" fontId="20" fillId="0" borderId="10" xfId="47" applyNumberFormat="1" applyBorder="1" applyAlignment="1">
      <alignment horizontal="center"/>
    </xf>
    <xf numFmtId="3" fontId="30" fillId="0" borderId="10" xfId="0" applyNumberFormat="1" applyFont="1" applyBorder="1" applyAlignment="1">
      <alignment horizontal="center"/>
    </xf>
    <xf numFmtId="43" fontId="20" fillId="0" borderId="10" xfId="59" applyFont="1" applyFill="1" applyBorder="1" applyAlignment="1">
      <alignment horizontal="center"/>
    </xf>
    <xf numFmtId="170" fontId="20" fillId="0" borderId="10" xfId="58" applyNumberFormat="1" applyFont="1" applyFill="1" applyBorder="1" applyAlignment="1">
      <alignment horizontal="center"/>
    </xf>
    <xf numFmtId="37" fontId="20" fillId="33" borderId="10" xfId="59" applyNumberFormat="1" applyFont="1" applyFill="1" applyBorder="1" applyAlignment="1">
      <alignment horizontal="center"/>
    </xf>
    <xf numFmtId="167" fontId="20" fillId="0" borderId="10" xfId="47" applyNumberFormat="1" applyBorder="1" applyAlignment="1">
      <alignment horizontal="left"/>
    </xf>
    <xf numFmtId="0" fontId="26" fillId="0" borderId="10" xfId="0" applyFont="1" applyBorder="1" applyAlignment="1">
      <alignment horizontal="center"/>
    </xf>
    <xf numFmtId="166" fontId="26" fillId="0" borderId="0" xfId="0" applyNumberFormat="1" applyFont="1" applyAlignment="1">
      <alignment horizontal="center"/>
    </xf>
    <xf numFmtId="49" fontId="26" fillId="0" borderId="0" xfId="0" applyNumberFormat="1" applyFont="1" applyAlignment="1">
      <alignment horizontal="center"/>
    </xf>
    <xf numFmtId="0" fontId="27" fillId="0" borderId="0" xfId="42" applyFont="1"/>
    <xf numFmtId="168" fontId="49" fillId="0" borderId="0" xfId="42" applyNumberFormat="1" applyFont="1"/>
    <xf numFmtId="49" fontId="26" fillId="0" borderId="10" xfId="0" applyNumberFormat="1" applyFont="1" applyBorder="1"/>
    <xf numFmtId="49" fontId="28" fillId="0" borderId="10" xfId="0" applyNumberFormat="1" applyFont="1" applyBorder="1"/>
    <xf numFmtId="49" fontId="28" fillId="0" borderId="10" xfId="0" applyNumberFormat="1" applyFont="1" applyBorder="1" applyAlignment="1">
      <alignment horizontal="center"/>
    </xf>
    <xf numFmtId="49" fontId="26" fillId="0" borderId="10" xfId="0" applyNumberFormat="1" applyFont="1" applyBorder="1" applyAlignment="1">
      <alignment horizontal="center"/>
    </xf>
    <xf numFmtId="168" fontId="52" fillId="0" borderId="0" xfId="42" applyNumberFormat="1" applyFont="1"/>
    <xf numFmtId="0" fontId="28" fillId="0" borderId="0" xfId="0" applyFont="1" applyAlignment="1">
      <alignment horizontal="center"/>
    </xf>
    <xf numFmtId="0" fontId="26" fillId="0" borderId="0" xfId="0" applyFont="1" applyAlignment="1">
      <alignment wrapText="1"/>
    </xf>
    <xf numFmtId="0" fontId="26" fillId="0" borderId="0" xfId="0" applyFont="1" applyAlignment="1">
      <alignment horizontal="left" wrapText="1"/>
    </xf>
    <xf numFmtId="0" fontId="26" fillId="0" borderId="11" xfId="0" applyFont="1" applyBorder="1"/>
    <xf numFmtId="0" fontId="28" fillId="0" borderId="10" xfId="0" applyFont="1" applyBorder="1" applyAlignment="1">
      <alignment horizontal="center" vertical="center"/>
    </xf>
    <xf numFmtId="0" fontId="26" fillId="0" borderId="10" xfId="0" applyFont="1" applyBorder="1" applyAlignment="1">
      <alignment horizontal="center" vertical="center"/>
    </xf>
    <xf numFmtId="167" fontId="27" fillId="0" borderId="10" xfId="47" applyNumberFormat="1" applyFont="1" applyBorder="1" applyAlignment="1">
      <alignment horizontal="left"/>
    </xf>
    <xf numFmtId="2" fontId="27" fillId="33" borderId="10" xfId="47" applyNumberFormat="1" applyFont="1" applyFill="1" applyBorder="1" applyAlignment="1">
      <alignment horizontal="center"/>
    </xf>
    <xf numFmtId="0" fontId="64" fillId="0" borderId="10" xfId="0" applyFont="1" applyBorder="1" applyAlignment="1">
      <alignment horizontal="center"/>
    </xf>
    <xf numFmtId="0" fontId="65" fillId="0" borderId="10" xfId="46" applyFont="1" applyBorder="1" applyAlignment="1">
      <alignment horizontal="center" wrapText="1"/>
    </xf>
    <xf numFmtId="168" fontId="49" fillId="0" borderId="0" xfId="42" applyNumberFormat="1" applyFont="1" applyAlignment="1">
      <alignment horizontal="center"/>
    </xf>
    <xf numFmtId="0" fontId="26" fillId="0" borderId="0" xfId="0" applyFont="1" applyAlignment="1">
      <alignment horizontal="left" vertical="top" wrapText="1"/>
    </xf>
    <xf numFmtId="166" fontId="26" fillId="0" borderId="14" xfId="0" applyNumberFormat="1" applyFont="1" applyBorder="1" applyAlignment="1">
      <alignment horizontal="left"/>
    </xf>
    <xf numFmtId="164" fontId="46" fillId="0" borderId="11" xfId="42" applyNumberFormat="1" applyFont="1" applyBorder="1" applyAlignment="1">
      <alignment horizontal="center" wrapText="1"/>
    </xf>
    <xf numFmtId="164" fontId="46" fillId="0" borderId="12" xfId="42" applyNumberFormat="1" applyFont="1" applyBorder="1" applyAlignment="1">
      <alignment horizontal="center" wrapText="1"/>
    </xf>
    <xf numFmtId="164" fontId="46" fillId="0" borderId="11" xfId="42" applyNumberFormat="1" applyFont="1" applyBorder="1" applyAlignment="1">
      <alignment horizontal="right" vertical="center"/>
    </xf>
    <xf numFmtId="164" fontId="46" fillId="0" borderId="12" xfId="42" applyNumberFormat="1" applyFont="1" applyBorder="1" applyAlignment="1">
      <alignment horizontal="right" vertical="center"/>
    </xf>
    <xf numFmtId="0" fontId="20" fillId="0" borderId="15" xfId="47" applyBorder="1" applyAlignment="1">
      <alignment horizontal="left" vertical="top" wrapText="1"/>
    </xf>
    <xf numFmtId="0" fontId="26" fillId="0" borderId="0" xfId="0" applyFont="1" applyAlignment="1">
      <alignment horizontal="left" wrapText="1"/>
    </xf>
    <xf numFmtId="168" fontId="58" fillId="0" borderId="25" xfId="42" applyNumberFormat="1" applyFont="1" applyBorder="1" applyAlignment="1">
      <alignment horizontal="center" vertical="center"/>
    </xf>
    <xf numFmtId="168" fontId="52" fillId="0" borderId="0" xfId="42" applyNumberFormat="1" applyFont="1" applyAlignment="1">
      <alignment horizontal="center"/>
    </xf>
    <xf numFmtId="0" fontId="26" fillId="0" borderId="14" xfId="0" applyFont="1" applyBorder="1" applyAlignment="1">
      <alignment horizontal="center"/>
    </xf>
    <xf numFmtId="0" fontId="60" fillId="0" borderId="10" xfId="0" applyFont="1" applyBorder="1" applyAlignment="1">
      <alignment horizontal="center"/>
    </xf>
    <xf numFmtId="168" fontId="52" fillId="0" borderId="0" xfId="42" applyNumberFormat="1" applyFont="1" applyAlignment="1">
      <alignment horizontal="center" vertical="top"/>
    </xf>
  </cellXfs>
  <cellStyles count="6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52" xr:uid="{00000000-0005-0000-0000-000037000000}"/>
    <cellStyle name="60% - Accent2" xfId="25" builtinId="36" customBuiltin="1"/>
    <cellStyle name="60% - Accent2 2" xfId="53" xr:uid="{00000000-0005-0000-0000-000038000000}"/>
    <cellStyle name="60% - Accent3" xfId="29" builtinId="40" customBuiltin="1"/>
    <cellStyle name="60% - Accent3 2" xfId="54" xr:uid="{00000000-0005-0000-0000-000039000000}"/>
    <cellStyle name="60% - Accent4" xfId="33" builtinId="44" customBuiltin="1"/>
    <cellStyle name="60% - Accent4 2" xfId="55" xr:uid="{00000000-0005-0000-0000-00003A000000}"/>
    <cellStyle name="60% - Accent5" xfId="37" builtinId="48" customBuiltin="1"/>
    <cellStyle name="60% - Accent5 2" xfId="56" xr:uid="{00000000-0005-0000-0000-00003B000000}"/>
    <cellStyle name="60% - Accent6" xfId="41" builtinId="52" customBuiltin="1"/>
    <cellStyle name="60% - Accent6 2" xfId="57" xr:uid="{00000000-0005-0000-0000-00003C000000}"/>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9" builtinId="3"/>
    <cellStyle name="Comma 2" xfId="43"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51" xr:uid="{00000000-0005-0000-0000-00003D000000}"/>
    <cellStyle name="Normal" xfId="0" builtinId="0"/>
    <cellStyle name="Normal 2" xfId="42" xr:uid="{00000000-0005-0000-0000-000026000000}"/>
    <cellStyle name="Normal 2 2" xfId="44" xr:uid="{00000000-0005-0000-0000-000027000000}"/>
    <cellStyle name="Normal 2 3" xfId="45" xr:uid="{00000000-0005-0000-0000-000028000000}"/>
    <cellStyle name="Normal 3" xfId="46" xr:uid="{00000000-0005-0000-0000-000029000000}"/>
    <cellStyle name="Normal 3 2" xfId="49" xr:uid="{00000000-0005-0000-0000-00002A000000}"/>
    <cellStyle name="Normal_SeaTac" xfId="47" xr:uid="{00000000-0005-0000-0000-00002B000000}"/>
    <cellStyle name="Note" xfId="15" builtinId="10" customBuiltin="1"/>
    <cellStyle name="Note 2" xfId="48" xr:uid="{00000000-0005-0000-0000-00002D000000}"/>
    <cellStyle name="Output" xfId="10" builtinId="21" customBuiltin="1"/>
    <cellStyle name="Percent" xfId="58" builtinId="5"/>
    <cellStyle name="Title" xfId="1" builtinId="15" customBuiltin="1"/>
    <cellStyle name="Title 2" xfId="50" xr:uid="{00000000-0005-0000-0000-00003E000000}"/>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TP-2</a:t>
            </a:r>
          </a:p>
        </c:rich>
      </c:tx>
      <c:layout>
        <c:manualLayout>
          <c:xMode val="edge"/>
          <c:yMode val="edge"/>
          <c:x val="0.44094081704718319"/>
          <c:y val="2.4125773963366327E-2"/>
        </c:manualLayout>
      </c:layout>
      <c:overlay val="0"/>
    </c:title>
    <c:autoTitleDeleted val="0"/>
    <c:plotArea>
      <c:layout/>
      <c:scatterChart>
        <c:scatterStyle val="lineMarker"/>
        <c:varyColors val="0"/>
        <c:ser>
          <c:idx val="0"/>
          <c:order val="0"/>
          <c:tx>
            <c:v>Head (ft)</c:v>
          </c:tx>
          <c:spPr>
            <a:ln>
              <a:solidFill>
                <a:schemeClr val="accent1"/>
              </a:solidFill>
            </a:ln>
          </c:spPr>
          <c:marker>
            <c:spPr>
              <a:noFill/>
              <a:ln>
                <a:noFill/>
              </a:ln>
            </c:spPr>
          </c:marker>
          <c:xVal>
            <c:numRef>
              <c:f>'Pit Test'!$C$5:$C$743</c:f>
              <c:numCache>
                <c:formatCode>0.0</c:formatCode>
                <c:ptCount val="73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numCache>
            </c:numRef>
          </c:xVal>
          <c:yVal>
            <c:numRef>
              <c:f>'Pit Test'!$E$5:$E$743</c:f>
              <c:numCache>
                <c:formatCode>0.00</c:formatCode>
                <c:ptCount val="739"/>
                <c:pt idx="0">
                  <c:v>0.05</c:v>
                </c:pt>
                <c:pt idx="1">
                  <c:v>0.251</c:v>
                </c:pt>
                <c:pt idx="2">
                  <c:v>0.34399999999999997</c:v>
                </c:pt>
                <c:pt idx="3">
                  <c:v>0.371</c:v>
                </c:pt>
                <c:pt idx="4">
                  <c:v>0.41899999999999998</c:v>
                </c:pt>
                <c:pt idx="5">
                  <c:v>0.47799999999999998</c:v>
                </c:pt>
                <c:pt idx="6">
                  <c:v>0.52700000000000002</c:v>
                </c:pt>
                <c:pt idx="7">
                  <c:v>0.57600000000000007</c:v>
                </c:pt>
                <c:pt idx="8">
                  <c:v>0.62000000000000011</c:v>
                </c:pt>
                <c:pt idx="9">
                  <c:v>0.65800000000000014</c:v>
                </c:pt>
                <c:pt idx="10">
                  <c:v>0.69600000000000006</c:v>
                </c:pt>
                <c:pt idx="11">
                  <c:v>0.7340000000000001</c:v>
                </c:pt>
                <c:pt idx="12">
                  <c:v>0.77300000000000013</c:v>
                </c:pt>
                <c:pt idx="13">
                  <c:v>0.77400000000000013</c:v>
                </c:pt>
                <c:pt idx="14">
                  <c:v>0.76300000000000012</c:v>
                </c:pt>
                <c:pt idx="15">
                  <c:v>0.75200000000000011</c:v>
                </c:pt>
                <c:pt idx="16">
                  <c:v>0.75100000000000011</c:v>
                </c:pt>
                <c:pt idx="17">
                  <c:v>0.7400000000000001</c:v>
                </c:pt>
                <c:pt idx="18">
                  <c:v>0.7380000000000001</c:v>
                </c:pt>
                <c:pt idx="19">
                  <c:v>0.7380000000000001</c:v>
                </c:pt>
                <c:pt idx="20">
                  <c:v>0.72900000000000009</c:v>
                </c:pt>
                <c:pt idx="21">
                  <c:v>0.72800000000000009</c:v>
                </c:pt>
                <c:pt idx="22">
                  <c:v>0.71800000000000008</c:v>
                </c:pt>
                <c:pt idx="23">
                  <c:v>0.72100000000000009</c:v>
                </c:pt>
                <c:pt idx="24">
                  <c:v>0.71100000000000008</c:v>
                </c:pt>
                <c:pt idx="25">
                  <c:v>0.72200000000000009</c:v>
                </c:pt>
                <c:pt idx="26">
                  <c:v>0.72200000000000009</c:v>
                </c:pt>
                <c:pt idx="27">
                  <c:v>0.72300000000000009</c:v>
                </c:pt>
                <c:pt idx="28">
                  <c:v>0.71800000000000008</c:v>
                </c:pt>
                <c:pt idx="29">
                  <c:v>0.71800000000000008</c:v>
                </c:pt>
                <c:pt idx="30">
                  <c:v>0.72700000000000009</c:v>
                </c:pt>
                <c:pt idx="31">
                  <c:v>0.72700000000000009</c:v>
                </c:pt>
                <c:pt idx="32">
                  <c:v>0.72600000000000009</c:v>
                </c:pt>
                <c:pt idx="33">
                  <c:v>0.7400000000000001</c:v>
                </c:pt>
                <c:pt idx="34">
                  <c:v>0.74400000000000011</c:v>
                </c:pt>
                <c:pt idx="35">
                  <c:v>0.74800000000000011</c:v>
                </c:pt>
                <c:pt idx="36">
                  <c:v>0.76100000000000012</c:v>
                </c:pt>
                <c:pt idx="37">
                  <c:v>0.76500000000000012</c:v>
                </c:pt>
                <c:pt idx="38">
                  <c:v>0.7410000000000001</c:v>
                </c:pt>
                <c:pt idx="39">
                  <c:v>0.74700000000000011</c:v>
                </c:pt>
                <c:pt idx="40">
                  <c:v>0.75300000000000011</c:v>
                </c:pt>
                <c:pt idx="41">
                  <c:v>0.75900000000000012</c:v>
                </c:pt>
                <c:pt idx="42">
                  <c:v>0.76400000000000012</c:v>
                </c:pt>
                <c:pt idx="43">
                  <c:v>0.81</c:v>
                </c:pt>
                <c:pt idx="44">
                  <c:v>0.81900000000000006</c:v>
                </c:pt>
                <c:pt idx="45">
                  <c:v>0.82800000000000007</c:v>
                </c:pt>
                <c:pt idx="46">
                  <c:v>0.82600000000000007</c:v>
                </c:pt>
                <c:pt idx="47">
                  <c:v>0.83500000000000008</c:v>
                </c:pt>
                <c:pt idx="48">
                  <c:v>0.84600000000000009</c:v>
                </c:pt>
                <c:pt idx="49">
                  <c:v>0.84200000000000008</c:v>
                </c:pt>
                <c:pt idx="50">
                  <c:v>0.84900000000000009</c:v>
                </c:pt>
                <c:pt idx="51">
                  <c:v>0.85400000000000009</c:v>
                </c:pt>
                <c:pt idx="52">
                  <c:v>0.85100000000000009</c:v>
                </c:pt>
                <c:pt idx="53">
                  <c:v>0.88200000000000012</c:v>
                </c:pt>
                <c:pt idx="54">
                  <c:v>0.88700000000000012</c:v>
                </c:pt>
                <c:pt idx="55">
                  <c:v>0.89100000000000013</c:v>
                </c:pt>
                <c:pt idx="56">
                  <c:v>0.90600000000000014</c:v>
                </c:pt>
                <c:pt idx="57">
                  <c:v>0.92</c:v>
                </c:pt>
                <c:pt idx="58">
                  <c:v>0.88000000000000012</c:v>
                </c:pt>
                <c:pt idx="59">
                  <c:v>0.88000000000000012</c:v>
                </c:pt>
                <c:pt idx="60">
                  <c:v>0.88000000000000012</c:v>
                </c:pt>
                <c:pt idx="61">
                  <c:v>0.88000000000000012</c:v>
                </c:pt>
                <c:pt idx="62">
                  <c:v>0.88000000000000012</c:v>
                </c:pt>
                <c:pt idx="63">
                  <c:v>0.88900000000000012</c:v>
                </c:pt>
                <c:pt idx="64">
                  <c:v>0.89200000000000013</c:v>
                </c:pt>
                <c:pt idx="65">
                  <c:v>0.89400000000000013</c:v>
                </c:pt>
                <c:pt idx="66">
                  <c:v>0.89600000000000013</c:v>
                </c:pt>
                <c:pt idx="67">
                  <c:v>0.89800000000000013</c:v>
                </c:pt>
                <c:pt idx="68">
                  <c:v>0.87800000000000011</c:v>
                </c:pt>
                <c:pt idx="69">
                  <c:v>0.87800000000000011</c:v>
                </c:pt>
                <c:pt idx="70">
                  <c:v>0.87700000000000011</c:v>
                </c:pt>
                <c:pt idx="71">
                  <c:v>0.87700000000000011</c:v>
                </c:pt>
                <c:pt idx="72">
                  <c:v>0.87700000000000011</c:v>
                </c:pt>
                <c:pt idx="73">
                  <c:v>0.87900000000000011</c:v>
                </c:pt>
                <c:pt idx="74">
                  <c:v>0.88000000000000012</c:v>
                </c:pt>
                <c:pt idx="75">
                  <c:v>0.88000000000000012</c:v>
                </c:pt>
                <c:pt idx="76">
                  <c:v>0.88000000000000012</c:v>
                </c:pt>
                <c:pt idx="77">
                  <c:v>0.88100000000000012</c:v>
                </c:pt>
                <c:pt idx="78">
                  <c:v>0.87800000000000011</c:v>
                </c:pt>
                <c:pt idx="79">
                  <c:v>0.87700000000000011</c:v>
                </c:pt>
                <c:pt idx="80">
                  <c:v>0.8660000000000001</c:v>
                </c:pt>
                <c:pt idx="81">
                  <c:v>0.8650000000000001</c:v>
                </c:pt>
                <c:pt idx="82">
                  <c:v>0.8640000000000001</c:v>
                </c:pt>
                <c:pt idx="83">
                  <c:v>0.87300000000000011</c:v>
                </c:pt>
                <c:pt idx="84">
                  <c:v>0.88300000000000012</c:v>
                </c:pt>
                <c:pt idx="85">
                  <c:v>0.88400000000000012</c:v>
                </c:pt>
                <c:pt idx="86">
                  <c:v>0.88400000000000012</c:v>
                </c:pt>
                <c:pt idx="87">
                  <c:v>0.88500000000000012</c:v>
                </c:pt>
                <c:pt idx="88">
                  <c:v>0.88100000000000012</c:v>
                </c:pt>
                <c:pt idx="89">
                  <c:v>0.88100000000000012</c:v>
                </c:pt>
                <c:pt idx="90">
                  <c:v>0.88100000000000012</c:v>
                </c:pt>
                <c:pt idx="91">
                  <c:v>0.88200000000000012</c:v>
                </c:pt>
                <c:pt idx="92">
                  <c:v>0.88200000000000012</c:v>
                </c:pt>
                <c:pt idx="93">
                  <c:v>0.87900000000000011</c:v>
                </c:pt>
                <c:pt idx="94">
                  <c:v>0.87900000000000011</c:v>
                </c:pt>
                <c:pt idx="95">
                  <c:v>0.88000000000000012</c:v>
                </c:pt>
                <c:pt idx="96">
                  <c:v>0.88000000000000012</c:v>
                </c:pt>
                <c:pt idx="97">
                  <c:v>0.88000000000000012</c:v>
                </c:pt>
                <c:pt idx="98">
                  <c:v>0.87700000000000011</c:v>
                </c:pt>
                <c:pt idx="100">
                  <c:v>0.87700000000000011</c:v>
                </c:pt>
                <c:pt idx="101">
                  <c:v>0.87800000000000011</c:v>
                </c:pt>
                <c:pt idx="102">
                  <c:v>0.87800000000000011</c:v>
                </c:pt>
                <c:pt idx="103">
                  <c:v>0.87500000000000011</c:v>
                </c:pt>
                <c:pt idx="104">
                  <c:v>0.87500000000000011</c:v>
                </c:pt>
                <c:pt idx="105">
                  <c:v>0.87500000000000011</c:v>
                </c:pt>
                <c:pt idx="106">
                  <c:v>0.87500000000000011</c:v>
                </c:pt>
                <c:pt idx="107">
                  <c:v>0.87500000000000011</c:v>
                </c:pt>
                <c:pt idx="108">
                  <c:v>0.87500000000000011</c:v>
                </c:pt>
                <c:pt idx="109">
                  <c:v>0.87300000000000011</c:v>
                </c:pt>
                <c:pt idx="110">
                  <c:v>0.87200000000000011</c:v>
                </c:pt>
                <c:pt idx="111">
                  <c:v>0.87100000000000011</c:v>
                </c:pt>
                <c:pt idx="112">
                  <c:v>0.87000000000000011</c:v>
                </c:pt>
                <c:pt idx="113">
                  <c:v>0.88100000000000012</c:v>
                </c:pt>
                <c:pt idx="114">
                  <c:v>0.88100000000000012</c:v>
                </c:pt>
                <c:pt idx="115">
                  <c:v>0.88100000000000012</c:v>
                </c:pt>
                <c:pt idx="116">
                  <c:v>0.90100000000000013</c:v>
                </c:pt>
                <c:pt idx="117">
                  <c:v>0.90100000000000013</c:v>
                </c:pt>
                <c:pt idx="118">
                  <c:v>0.90000000000000013</c:v>
                </c:pt>
                <c:pt idx="119">
                  <c:v>0.90000000000000013</c:v>
                </c:pt>
                <c:pt idx="120">
                  <c:v>0.89100000000000013</c:v>
                </c:pt>
                <c:pt idx="121">
                  <c:v>0.89200000000000013</c:v>
                </c:pt>
                <c:pt idx="122">
                  <c:v>0.89300000000000013</c:v>
                </c:pt>
                <c:pt idx="123">
                  <c:v>0.88600000000000012</c:v>
                </c:pt>
                <c:pt idx="124">
                  <c:v>0.88600000000000012</c:v>
                </c:pt>
                <c:pt idx="125">
                  <c:v>0.88500000000000012</c:v>
                </c:pt>
                <c:pt idx="126">
                  <c:v>0.88500000000000012</c:v>
                </c:pt>
                <c:pt idx="127">
                  <c:v>0.87500000000000011</c:v>
                </c:pt>
                <c:pt idx="128">
                  <c:v>0.87700000000000011</c:v>
                </c:pt>
                <c:pt idx="129">
                  <c:v>0.87800000000000011</c:v>
                </c:pt>
                <c:pt idx="130">
                  <c:v>0.87800000000000011</c:v>
                </c:pt>
                <c:pt idx="131">
                  <c:v>0.88900000000000012</c:v>
                </c:pt>
                <c:pt idx="132">
                  <c:v>0.88900000000000012</c:v>
                </c:pt>
                <c:pt idx="133">
                  <c:v>0.87500000000000011</c:v>
                </c:pt>
                <c:pt idx="134">
                  <c:v>0.87400000000000011</c:v>
                </c:pt>
                <c:pt idx="135">
                  <c:v>0.89400000000000013</c:v>
                </c:pt>
                <c:pt idx="136">
                  <c:v>0.90300000000000014</c:v>
                </c:pt>
                <c:pt idx="137">
                  <c:v>0.90300000000000014</c:v>
                </c:pt>
                <c:pt idx="138">
                  <c:v>0.90700000000000014</c:v>
                </c:pt>
                <c:pt idx="139">
                  <c:v>0.90700000000000014</c:v>
                </c:pt>
                <c:pt idx="140">
                  <c:v>0.90700000000000014</c:v>
                </c:pt>
                <c:pt idx="141">
                  <c:v>0.90700000000000014</c:v>
                </c:pt>
                <c:pt idx="142">
                  <c:v>0.89700000000000013</c:v>
                </c:pt>
                <c:pt idx="143">
                  <c:v>0.89700000000000013</c:v>
                </c:pt>
                <c:pt idx="144">
                  <c:v>0.89600000000000013</c:v>
                </c:pt>
                <c:pt idx="145">
                  <c:v>0.89600000000000013</c:v>
                </c:pt>
                <c:pt idx="146">
                  <c:v>0.89600000000000013</c:v>
                </c:pt>
                <c:pt idx="147">
                  <c:v>0.89500000000000013</c:v>
                </c:pt>
                <c:pt idx="148">
                  <c:v>0.89900000000000013</c:v>
                </c:pt>
                <c:pt idx="149">
                  <c:v>0.90000000000000013</c:v>
                </c:pt>
                <c:pt idx="150">
                  <c:v>0.90000000000000013</c:v>
                </c:pt>
                <c:pt idx="151">
                  <c:v>0.90000000000000013</c:v>
                </c:pt>
                <c:pt idx="152">
                  <c:v>0.90000000000000013</c:v>
                </c:pt>
                <c:pt idx="153">
                  <c:v>0.89800000000000013</c:v>
                </c:pt>
                <c:pt idx="154">
                  <c:v>0.88800000000000012</c:v>
                </c:pt>
                <c:pt idx="155">
                  <c:v>0.88700000000000012</c:v>
                </c:pt>
                <c:pt idx="156">
                  <c:v>0.88700000000000012</c:v>
                </c:pt>
                <c:pt idx="157">
                  <c:v>0.88700000000000012</c:v>
                </c:pt>
                <c:pt idx="158">
                  <c:v>0.88900000000000012</c:v>
                </c:pt>
                <c:pt idx="159">
                  <c:v>0.89000000000000012</c:v>
                </c:pt>
                <c:pt idx="160">
                  <c:v>0.89000000000000012</c:v>
                </c:pt>
                <c:pt idx="161">
                  <c:v>0.89100000000000013</c:v>
                </c:pt>
                <c:pt idx="162">
                  <c:v>0.89200000000000013</c:v>
                </c:pt>
                <c:pt idx="163">
                  <c:v>0.88600000000000012</c:v>
                </c:pt>
                <c:pt idx="164">
                  <c:v>0.88700000000000012</c:v>
                </c:pt>
                <c:pt idx="165">
                  <c:v>0.88700000000000012</c:v>
                </c:pt>
                <c:pt idx="166">
                  <c:v>0.88700000000000012</c:v>
                </c:pt>
                <c:pt idx="167">
                  <c:v>0.88800000000000012</c:v>
                </c:pt>
                <c:pt idx="168">
                  <c:v>0.88400000000000012</c:v>
                </c:pt>
                <c:pt idx="169">
                  <c:v>0.88500000000000012</c:v>
                </c:pt>
                <c:pt idx="170">
                  <c:v>0.88500000000000012</c:v>
                </c:pt>
                <c:pt idx="171">
                  <c:v>0.88500000000000012</c:v>
                </c:pt>
                <c:pt idx="172">
                  <c:v>0.89600000000000013</c:v>
                </c:pt>
                <c:pt idx="173">
                  <c:v>0.89200000000000013</c:v>
                </c:pt>
                <c:pt idx="174">
                  <c:v>0.89200000000000013</c:v>
                </c:pt>
                <c:pt idx="175">
                  <c:v>0.89100000000000013</c:v>
                </c:pt>
                <c:pt idx="176">
                  <c:v>0.89000000000000012</c:v>
                </c:pt>
                <c:pt idx="177">
                  <c:v>0.87900000000000011</c:v>
                </c:pt>
                <c:pt idx="178">
                  <c:v>0.88600000000000012</c:v>
                </c:pt>
                <c:pt idx="179">
                  <c:v>0.88600000000000012</c:v>
                </c:pt>
                <c:pt idx="180">
                  <c:v>0.88600000000000012</c:v>
                </c:pt>
                <c:pt idx="181">
                  <c:v>0.88600000000000012</c:v>
                </c:pt>
                <c:pt idx="182">
                  <c:v>0.88600000000000012</c:v>
                </c:pt>
                <c:pt idx="183">
                  <c:v>0.88700000000000012</c:v>
                </c:pt>
                <c:pt idx="184">
                  <c:v>0.88700000000000012</c:v>
                </c:pt>
                <c:pt idx="185">
                  <c:v>0.89800000000000013</c:v>
                </c:pt>
                <c:pt idx="186">
                  <c:v>0.88800000000000012</c:v>
                </c:pt>
                <c:pt idx="187">
                  <c:v>0.89900000000000013</c:v>
                </c:pt>
                <c:pt idx="188">
                  <c:v>0.89500000000000013</c:v>
                </c:pt>
                <c:pt idx="189">
                  <c:v>0.88500000000000012</c:v>
                </c:pt>
                <c:pt idx="190">
                  <c:v>0.88600000000000012</c:v>
                </c:pt>
                <c:pt idx="191">
                  <c:v>0.88600000000000012</c:v>
                </c:pt>
                <c:pt idx="192">
                  <c:v>0.89700000000000013</c:v>
                </c:pt>
                <c:pt idx="193">
                  <c:v>0.89300000000000013</c:v>
                </c:pt>
                <c:pt idx="194">
                  <c:v>0.89300000000000013</c:v>
                </c:pt>
                <c:pt idx="195">
                  <c:v>0.89300000000000013</c:v>
                </c:pt>
                <c:pt idx="196">
                  <c:v>0.89300000000000013</c:v>
                </c:pt>
                <c:pt idx="197">
                  <c:v>0.89300000000000013</c:v>
                </c:pt>
                <c:pt idx="198">
                  <c:v>0.89300000000000013</c:v>
                </c:pt>
                <c:pt idx="199">
                  <c:v>0.89200000000000013</c:v>
                </c:pt>
                <c:pt idx="200">
                  <c:v>0.89100000000000013</c:v>
                </c:pt>
                <c:pt idx="201">
                  <c:v>0.89000000000000012</c:v>
                </c:pt>
                <c:pt idx="202">
                  <c:v>0.88900000000000012</c:v>
                </c:pt>
                <c:pt idx="203">
                  <c:v>0.89800000000000013</c:v>
                </c:pt>
                <c:pt idx="204">
                  <c:v>0.89800000000000013</c:v>
                </c:pt>
                <c:pt idx="205">
                  <c:v>0.89900000000000013</c:v>
                </c:pt>
                <c:pt idx="206">
                  <c:v>0.90000000000000013</c:v>
                </c:pt>
                <c:pt idx="207">
                  <c:v>0.90000000000000013</c:v>
                </c:pt>
                <c:pt idx="208">
                  <c:v>0.89400000000000013</c:v>
                </c:pt>
                <c:pt idx="209">
                  <c:v>0.89400000000000013</c:v>
                </c:pt>
                <c:pt idx="210">
                  <c:v>0.89400000000000013</c:v>
                </c:pt>
                <c:pt idx="211">
                  <c:v>0.89400000000000013</c:v>
                </c:pt>
                <c:pt idx="212">
                  <c:v>0.89400000000000013</c:v>
                </c:pt>
                <c:pt idx="213">
                  <c:v>0.89500000000000013</c:v>
                </c:pt>
                <c:pt idx="214">
                  <c:v>0.90500000000000014</c:v>
                </c:pt>
                <c:pt idx="215">
                  <c:v>0.89400000000000013</c:v>
                </c:pt>
                <c:pt idx="216">
                  <c:v>0.90400000000000014</c:v>
                </c:pt>
                <c:pt idx="217">
                  <c:v>0.89400000000000013</c:v>
                </c:pt>
                <c:pt idx="218">
                  <c:v>0.90500000000000014</c:v>
                </c:pt>
                <c:pt idx="219">
                  <c:v>0.89600000000000013</c:v>
                </c:pt>
                <c:pt idx="220">
                  <c:v>0.90800000000000014</c:v>
                </c:pt>
                <c:pt idx="221">
                  <c:v>0.90900000000000003</c:v>
                </c:pt>
                <c:pt idx="222">
                  <c:v>0.91</c:v>
                </c:pt>
                <c:pt idx="223">
                  <c:v>0.89800000000000013</c:v>
                </c:pt>
                <c:pt idx="224">
                  <c:v>0.89700000000000013</c:v>
                </c:pt>
                <c:pt idx="225">
                  <c:v>0.89600000000000013</c:v>
                </c:pt>
                <c:pt idx="226">
                  <c:v>0.89500000000000013</c:v>
                </c:pt>
                <c:pt idx="227">
                  <c:v>0.89300000000000013</c:v>
                </c:pt>
                <c:pt idx="228">
                  <c:v>0.90500000000000014</c:v>
                </c:pt>
                <c:pt idx="229">
                  <c:v>0.90400000000000014</c:v>
                </c:pt>
                <c:pt idx="230">
                  <c:v>0.90400000000000014</c:v>
                </c:pt>
                <c:pt idx="231">
                  <c:v>0.90400000000000014</c:v>
                </c:pt>
                <c:pt idx="232">
                  <c:v>0.90400000000000014</c:v>
                </c:pt>
                <c:pt idx="233">
                  <c:v>0.90600000000000014</c:v>
                </c:pt>
                <c:pt idx="234">
                  <c:v>0.90500000000000014</c:v>
                </c:pt>
                <c:pt idx="235">
                  <c:v>0.90500000000000014</c:v>
                </c:pt>
                <c:pt idx="236">
                  <c:v>0.90500000000000014</c:v>
                </c:pt>
                <c:pt idx="237">
                  <c:v>0.90500000000000014</c:v>
                </c:pt>
                <c:pt idx="238">
                  <c:v>0.90600000000000014</c:v>
                </c:pt>
                <c:pt idx="239">
                  <c:v>0.90700000000000014</c:v>
                </c:pt>
                <c:pt idx="240">
                  <c:v>0.91600000000000004</c:v>
                </c:pt>
                <c:pt idx="241">
                  <c:v>0.90800000000000014</c:v>
                </c:pt>
                <c:pt idx="242">
                  <c:v>0.90800000000000014</c:v>
                </c:pt>
                <c:pt idx="243">
                  <c:v>0.90400000000000014</c:v>
                </c:pt>
                <c:pt idx="244">
                  <c:v>0.90400000000000014</c:v>
                </c:pt>
                <c:pt idx="245">
                  <c:v>0.90300000000000014</c:v>
                </c:pt>
                <c:pt idx="246">
                  <c:v>0.92200000000000004</c:v>
                </c:pt>
                <c:pt idx="247">
                  <c:v>0.92100000000000004</c:v>
                </c:pt>
                <c:pt idx="248">
                  <c:v>0.92600000000000005</c:v>
                </c:pt>
                <c:pt idx="249">
                  <c:v>0.92600000000000005</c:v>
                </c:pt>
                <c:pt idx="250">
                  <c:v>0.92600000000000005</c:v>
                </c:pt>
                <c:pt idx="251">
                  <c:v>0.92600000000000005</c:v>
                </c:pt>
                <c:pt idx="252">
                  <c:v>0.92600000000000005</c:v>
                </c:pt>
                <c:pt idx="253">
                  <c:v>0.91500000000000004</c:v>
                </c:pt>
                <c:pt idx="254">
                  <c:v>0.92500000000000004</c:v>
                </c:pt>
                <c:pt idx="255">
                  <c:v>0.91500000000000004</c:v>
                </c:pt>
                <c:pt idx="256">
                  <c:v>0.91500000000000004</c:v>
                </c:pt>
                <c:pt idx="257">
                  <c:v>0.92500000000000004</c:v>
                </c:pt>
                <c:pt idx="258">
                  <c:v>0.92400000000000004</c:v>
                </c:pt>
                <c:pt idx="259">
                  <c:v>0.92400000000000004</c:v>
                </c:pt>
                <c:pt idx="260">
                  <c:v>0.91500000000000004</c:v>
                </c:pt>
                <c:pt idx="261">
                  <c:v>0.91500000000000004</c:v>
                </c:pt>
                <c:pt idx="262">
                  <c:v>0.91500000000000004</c:v>
                </c:pt>
                <c:pt idx="263">
                  <c:v>0.91300000000000003</c:v>
                </c:pt>
                <c:pt idx="264">
                  <c:v>0.91300000000000003</c:v>
                </c:pt>
                <c:pt idx="265">
                  <c:v>0.91200000000000003</c:v>
                </c:pt>
                <c:pt idx="266">
                  <c:v>0.91200000000000003</c:v>
                </c:pt>
                <c:pt idx="267">
                  <c:v>0.91200000000000003</c:v>
                </c:pt>
                <c:pt idx="268">
                  <c:v>0.91400000000000003</c:v>
                </c:pt>
                <c:pt idx="269">
                  <c:v>0.91400000000000003</c:v>
                </c:pt>
                <c:pt idx="270">
                  <c:v>0.90500000000000014</c:v>
                </c:pt>
                <c:pt idx="271">
                  <c:v>0.90500000000000014</c:v>
                </c:pt>
                <c:pt idx="272">
                  <c:v>0.91500000000000004</c:v>
                </c:pt>
                <c:pt idx="273">
                  <c:v>0.91300000000000003</c:v>
                </c:pt>
                <c:pt idx="274">
                  <c:v>0.91400000000000003</c:v>
                </c:pt>
                <c:pt idx="275">
                  <c:v>0.91500000000000004</c:v>
                </c:pt>
                <c:pt idx="276">
                  <c:v>0.91500000000000004</c:v>
                </c:pt>
                <c:pt idx="277">
                  <c:v>0.91600000000000004</c:v>
                </c:pt>
                <c:pt idx="278">
                  <c:v>0.90900000000000003</c:v>
                </c:pt>
                <c:pt idx="279">
                  <c:v>0.90700000000000014</c:v>
                </c:pt>
                <c:pt idx="280">
                  <c:v>0.91600000000000004</c:v>
                </c:pt>
                <c:pt idx="281">
                  <c:v>0.91500000000000004</c:v>
                </c:pt>
                <c:pt idx="282">
                  <c:v>0.91300000000000003</c:v>
                </c:pt>
                <c:pt idx="283">
                  <c:v>0.92600000000000005</c:v>
                </c:pt>
                <c:pt idx="284">
                  <c:v>0.92700000000000005</c:v>
                </c:pt>
                <c:pt idx="285">
                  <c:v>0.91700000000000004</c:v>
                </c:pt>
                <c:pt idx="286">
                  <c:v>0.92800000000000005</c:v>
                </c:pt>
                <c:pt idx="287">
                  <c:v>0.92900000000000005</c:v>
                </c:pt>
                <c:pt idx="288">
                  <c:v>0.92200000000000004</c:v>
                </c:pt>
                <c:pt idx="289">
                  <c:v>0.92100000000000004</c:v>
                </c:pt>
                <c:pt idx="290">
                  <c:v>0.92100000000000004</c:v>
                </c:pt>
                <c:pt idx="291">
                  <c:v>0.92</c:v>
                </c:pt>
                <c:pt idx="292">
                  <c:v>0.92</c:v>
                </c:pt>
                <c:pt idx="293">
                  <c:v>0.92400000000000004</c:v>
                </c:pt>
                <c:pt idx="294">
                  <c:v>0.92400000000000004</c:v>
                </c:pt>
                <c:pt idx="295">
                  <c:v>0.92300000000000004</c:v>
                </c:pt>
                <c:pt idx="296">
                  <c:v>0.92300000000000004</c:v>
                </c:pt>
                <c:pt idx="297">
                  <c:v>0.92300000000000004</c:v>
                </c:pt>
                <c:pt idx="298">
                  <c:v>0.92600000000000005</c:v>
                </c:pt>
                <c:pt idx="299">
                  <c:v>0.92600000000000005</c:v>
                </c:pt>
                <c:pt idx="300">
                  <c:v>0.92700000000000005</c:v>
                </c:pt>
                <c:pt idx="301">
                  <c:v>0.92800000000000005</c:v>
                </c:pt>
                <c:pt idx="302">
                  <c:v>0.92800000000000005</c:v>
                </c:pt>
                <c:pt idx="303">
                  <c:v>0.92300000000000004</c:v>
                </c:pt>
                <c:pt idx="304">
                  <c:v>0.93200000000000005</c:v>
                </c:pt>
                <c:pt idx="305">
                  <c:v>0.92100000000000004</c:v>
                </c:pt>
                <c:pt idx="306">
                  <c:v>0.93</c:v>
                </c:pt>
                <c:pt idx="307">
                  <c:v>0.93</c:v>
                </c:pt>
                <c:pt idx="308">
                  <c:v>0.93600000000000005</c:v>
                </c:pt>
                <c:pt idx="309">
                  <c:v>0.93800000000000006</c:v>
                </c:pt>
                <c:pt idx="310">
                  <c:v>0.94000000000000006</c:v>
                </c:pt>
                <c:pt idx="311">
                  <c:v>0.94100000000000006</c:v>
                </c:pt>
                <c:pt idx="312">
                  <c:v>0.94300000000000006</c:v>
                </c:pt>
                <c:pt idx="313">
                  <c:v>0.92800000000000005</c:v>
                </c:pt>
                <c:pt idx="314">
                  <c:v>0.92700000000000005</c:v>
                </c:pt>
                <c:pt idx="315">
                  <c:v>0.92600000000000005</c:v>
                </c:pt>
                <c:pt idx="316">
                  <c:v>0.92600000000000005</c:v>
                </c:pt>
                <c:pt idx="317">
                  <c:v>0.92500000000000004</c:v>
                </c:pt>
                <c:pt idx="318">
                  <c:v>0.93200000000000005</c:v>
                </c:pt>
                <c:pt idx="319">
                  <c:v>0.94100000000000006</c:v>
                </c:pt>
                <c:pt idx="320">
                  <c:v>0.95100000000000007</c:v>
                </c:pt>
                <c:pt idx="321">
                  <c:v>0.95100000000000007</c:v>
                </c:pt>
                <c:pt idx="322">
                  <c:v>0.94100000000000006</c:v>
                </c:pt>
                <c:pt idx="323">
                  <c:v>0.94300000000000006</c:v>
                </c:pt>
                <c:pt idx="324">
                  <c:v>0.94300000000000006</c:v>
                </c:pt>
                <c:pt idx="325">
                  <c:v>0.95300000000000007</c:v>
                </c:pt>
                <c:pt idx="326">
                  <c:v>0.95400000000000007</c:v>
                </c:pt>
                <c:pt idx="327">
                  <c:v>0.95400000000000007</c:v>
                </c:pt>
                <c:pt idx="328">
                  <c:v>0.94200000000000006</c:v>
                </c:pt>
                <c:pt idx="329">
                  <c:v>0.94200000000000006</c:v>
                </c:pt>
                <c:pt idx="330">
                  <c:v>0.94200000000000006</c:v>
                </c:pt>
                <c:pt idx="331">
                  <c:v>0.94200000000000006</c:v>
                </c:pt>
                <c:pt idx="332">
                  <c:v>0.94200000000000006</c:v>
                </c:pt>
                <c:pt idx="333">
                  <c:v>0.95200000000000007</c:v>
                </c:pt>
                <c:pt idx="334">
                  <c:v>0.95100000000000007</c:v>
                </c:pt>
                <c:pt idx="335">
                  <c:v>0.95000000000000007</c:v>
                </c:pt>
                <c:pt idx="336">
                  <c:v>0.95000000000000007</c:v>
                </c:pt>
                <c:pt idx="337">
                  <c:v>0.94900000000000007</c:v>
                </c:pt>
                <c:pt idx="338">
                  <c:v>0.95500000000000007</c:v>
                </c:pt>
                <c:pt idx="339">
                  <c:v>0.95500000000000007</c:v>
                </c:pt>
                <c:pt idx="340">
                  <c:v>0.95600000000000007</c:v>
                </c:pt>
                <c:pt idx="341">
                  <c:v>0.95700000000000007</c:v>
                </c:pt>
                <c:pt idx="342">
                  <c:v>0.95700000000000007</c:v>
                </c:pt>
                <c:pt idx="343">
                  <c:v>0.95200000000000007</c:v>
                </c:pt>
                <c:pt idx="344">
                  <c:v>0.95100000000000007</c:v>
                </c:pt>
                <c:pt idx="345">
                  <c:v>0.94100000000000006</c:v>
                </c:pt>
                <c:pt idx="346">
                  <c:v>0.97000000000000008</c:v>
                </c:pt>
                <c:pt idx="347">
                  <c:v>0.97000000000000008</c:v>
                </c:pt>
                <c:pt idx="348">
                  <c:v>0.97500000000000009</c:v>
                </c:pt>
                <c:pt idx="349">
                  <c:v>0.97500000000000009</c:v>
                </c:pt>
                <c:pt idx="350">
                  <c:v>0.97500000000000009</c:v>
                </c:pt>
                <c:pt idx="351">
                  <c:v>0.97500000000000009</c:v>
                </c:pt>
                <c:pt idx="352">
                  <c:v>0.97500000000000009</c:v>
                </c:pt>
                <c:pt idx="353">
                  <c:v>0.97600000000000009</c:v>
                </c:pt>
                <c:pt idx="354">
                  <c:v>0.97700000000000009</c:v>
                </c:pt>
                <c:pt idx="355">
                  <c:v>0.97900000000000009</c:v>
                </c:pt>
                <c:pt idx="356">
                  <c:v>0.98000000000000009</c:v>
                </c:pt>
                <c:pt idx="357">
                  <c:v>0.98100000000000009</c:v>
                </c:pt>
                <c:pt idx="358">
                  <c:v>0.97000000000000008</c:v>
                </c:pt>
                <c:pt idx="359">
                  <c:v>0.98100000000000009</c:v>
                </c:pt>
                <c:pt idx="360">
                  <c:v>0.98100000000000009</c:v>
                </c:pt>
                <c:pt idx="361">
                  <c:v>0.9820000000000001</c:v>
                </c:pt>
                <c:pt idx="362">
                  <c:v>0.9830000000000001</c:v>
                </c:pt>
                <c:pt idx="363">
                  <c:v>0.97600000000000009</c:v>
                </c:pt>
                <c:pt idx="364">
                  <c:v>0.97500000000000009</c:v>
                </c:pt>
                <c:pt idx="365">
                  <c:v>0.97500000000000009</c:v>
                </c:pt>
                <c:pt idx="366">
                  <c:v>0.97500000000000009</c:v>
                </c:pt>
                <c:pt idx="367">
                  <c:v>0.97400000000000009</c:v>
                </c:pt>
                <c:pt idx="368">
                  <c:v>0.97800000000000009</c:v>
                </c:pt>
              </c:numCache>
            </c:numRef>
          </c:yVal>
          <c:smooth val="0"/>
          <c:extLst>
            <c:ext xmlns:c16="http://schemas.microsoft.com/office/drawing/2014/chart" uri="{C3380CC4-5D6E-409C-BE32-E72D297353CC}">
              <c16:uniqueId val="{00000000-2919-4551-901C-F05A669E3F3A}"/>
            </c:ext>
          </c:extLst>
        </c:ser>
        <c:dLbls>
          <c:showLegendKey val="0"/>
          <c:showVal val="0"/>
          <c:showCatName val="0"/>
          <c:showSerName val="0"/>
          <c:showPercent val="0"/>
          <c:showBubbleSize val="0"/>
        </c:dLbls>
        <c:axId val="676123048"/>
        <c:axId val="676119128"/>
      </c:scatterChart>
      <c:scatterChart>
        <c:scatterStyle val="lineMarker"/>
        <c:varyColors val="0"/>
        <c:ser>
          <c:idx val="1"/>
          <c:order val="1"/>
          <c:tx>
            <c:strRef>
              <c:f>'Pit Test'!$D$4</c:f>
              <c:strCache>
                <c:ptCount val="1"/>
                <c:pt idx="0">
                  <c:v>Flow (gpm)</c:v>
                </c:pt>
              </c:strCache>
            </c:strRef>
          </c:tx>
          <c:spPr>
            <a:ln>
              <a:solidFill>
                <a:srgbClr val="FF0000"/>
              </a:solidFill>
            </a:ln>
          </c:spPr>
          <c:marker>
            <c:spPr>
              <a:noFill/>
              <a:ln>
                <a:noFill/>
              </a:ln>
            </c:spPr>
          </c:marker>
          <c:xVal>
            <c:numRef>
              <c:f>'Pit Test'!$C$5:$C$635</c:f>
              <c:numCache>
                <c:formatCode>0.0</c:formatCode>
                <c:ptCount val="6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numCache>
            </c:numRef>
          </c:xVal>
          <c:yVal>
            <c:numRef>
              <c:f>'Pit Test'!$D$5:$D$635</c:f>
              <c:numCache>
                <c:formatCode>0.00</c:formatCode>
                <c:ptCount val="631"/>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0</c:v>
                </c:pt>
                <c:pt idx="16">
                  <c:v>0</c:v>
                </c:pt>
                <c:pt idx="17">
                  <c:v>0</c:v>
                </c:pt>
                <c:pt idx="18">
                  <c:v>0</c:v>
                </c:pt>
                <c:pt idx="19">
                  <c:v>0</c:v>
                </c:pt>
                <c:pt idx="20">
                  <c:v>0</c:v>
                </c:pt>
                <c:pt idx="21">
                  <c:v>0</c:v>
                </c:pt>
                <c:pt idx="22">
                  <c:v>0</c:v>
                </c:pt>
                <c:pt idx="23">
                  <c:v>0</c:v>
                </c:pt>
                <c:pt idx="24">
                  <c:v>0</c:v>
                </c:pt>
                <c:pt idx="25">
                  <c:v>0</c:v>
                </c:pt>
                <c:pt idx="26">
                  <c:v>0</c:v>
                </c:pt>
                <c:pt idx="27">
                  <c:v>1.74</c:v>
                </c:pt>
                <c:pt idx="28">
                  <c:v>1.74</c:v>
                </c:pt>
                <c:pt idx="29">
                  <c:v>1.74</c:v>
                </c:pt>
                <c:pt idx="30">
                  <c:v>1.74</c:v>
                </c:pt>
                <c:pt idx="31">
                  <c:v>1.74</c:v>
                </c:pt>
                <c:pt idx="32">
                  <c:v>1.74</c:v>
                </c:pt>
                <c:pt idx="33">
                  <c:v>1.74</c:v>
                </c:pt>
                <c:pt idx="34">
                  <c:v>1.74</c:v>
                </c:pt>
                <c:pt idx="35">
                  <c:v>1.74</c:v>
                </c:pt>
                <c:pt idx="36">
                  <c:v>3.44</c:v>
                </c:pt>
                <c:pt idx="37">
                  <c:v>3.44</c:v>
                </c:pt>
                <c:pt idx="38">
                  <c:v>3.44</c:v>
                </c:pt>
                <c:pt idx="39">
                  <c:v>3.44</c:v>
                </c:pt>
                <c:pt idx="40">
                  <c:v>3.44</c:v>
                </c:pt>
                <c:pt idx="41">
                  <c:v>3.44</c:v>
                </c:pt>
                <c:pt idx="42">
                  <c:v>3.44</c:v>
                </c:pt>
                <c:pt idx="43">
                  <c:v>3.44</c:v>
                </c:pt>
                <c:pt idx="44">
                  <c:v>3.44</c:v>
                </c:pt>
                <c:pt idx="45">
                  <c:v>2.46</c:v>
                </c:pt>
                <c:pt idx="46">
                  <c:v>2.46</c:v>
                </c:pt>
                <c:pt idx="47">
                  <c:v>2.46</c:v>
                </c:pt>
                <c:pt idx="48">
                  <c:v>2.46</c:v>
                </c:pt>
                <c:pt idx="49">
                  <c:v>2.46</c:v>
                </c:pt>
                <c:pt idx="50">
                  <c:v>2.46</c:v>
                </c:pt>
                <c:pt idx="51">
                  <c:v>1.88</c:v>
                </c:pt>
                <c:pt idx="52">
                  <c:v>1.88</c:v>
                </c:pt>
                <c:pt idx="53">
                  <c:v>1.88</c:v>
                </c:pt>
                <c:pt idx="54">
                  <c:v>1.88</c:v>
                </c:pt>
                <c:pt idx="55">
                  <c:v>1.88</c:v>
                </c:pt>
                <c:pt idx="56">
                  <c:v>1.88</c:v>
                </c:pt>
                <c:pt idx="57">
                  <c:v>1.88</c:v>
                </c:pt>
                <c:pt idx="58">
                  <c:v>1.88</c:v>
                </c:pt>
                <c:pt idx="59">
                  <c:v>1.88</c:v>
                </c:pt>
                <c:pt idx="60">
                  <c:v>1.88</c:v>
                </c:pt>
                <c:pt idx="61">
                  <c:v>1.88</c:v>
                </c:pt>
                <c:pt idx="62">
                  <c:v>1.88</c:v>
                </c:pt>
                <c:pt idx="63">
                  <c:v>0.95</c:v>
                </c:pt>
                <c:pt idx="64">
                  <c:v>0.95</c:v>
                </c:pt>
                <c:pt idx="65">
                  <c:v>0.95</c:v>
                </c:pt>
                <c:pt idx="66">
                  <c:v>0.95</c:v>
                </c:pt>
                <c:pt idx="67">
                  <c:v>0.95</c:v>
                </c:pt>
                <c:pt idx="68">
                  <c:v>0.95</c:v>
                </c:pt>
                <c:pt idx="69">
                  <c:v>0.95</c:v>
                </c:pt>
                <c:pt idx="70">
                  <c:v>0.95</c:v>
                </c:pt>
                <c:pt idx="71">
                  <c:v>0.95</c:v>
                </c:pt>
                <c:pt idx="72">
                  <c:v>0.95</c:v>
                </c:pt>
                <c:pt idx="73">
                  <c:v>0.95</c:v>
                </c:pt>
                <c:pt idx="74">
                  <c:v>0.95</c:v>
                </c:pt>
                <c:pt idx="75">
                  <c:v>0.95</c:v>
                </c:pt>
                <c:pt idx="76">
                  <c:v>0.95</c:v>
                </c:pt>
                <c:pt idx="77">
                  <c:v>0.95</c:v>
                </c:pt>
                <c:pt idx="78">
                  <c:v>0.95</c:v>
                </c:pt>
                <c:pt idx="79">
                  <c:v>0.95</c:v>
                </c:pt>
                <c:pt idx="80">
                  <c:v>0.95</c:v>
                </c:pt>
                <c:pt idx="81">
                  <c:v>0.95</c:v>
                </c:pt>
                <c:pt idx="82">
                  <c:v>0.95</c:v>
                </c:pt>
                <c:pt idx="83">
                  <c:v>0.95</c:v>
                </c:pt>
                <c:pt idx="84">
                  <c:v>0.95</c:v>
                </c:pt>
                <c:pt idx="85">
                  <c:v>0.95</c:v>
                </c:pt>
                <c:pt idx="86">
                  <c:v>0.95</c:v>
                </c:pt>
                <c:pt idx="87">
                  <c:v>0.95</c:v>
                </c:pt>
                <c:pt idx="88">
                  <c:v>0.95</c:v>
                </c:pt>
                <c:pt idx="89">
                  <c:v>0.95</c:v>
                </c:pt>
                <c:pt idx="90">
                  <c:v>0.95</c:v>
                </c:pt>
                <c:pt idx="91">
                  <c:v>0.95</c:v>
                </c:pt>
                <c:pt idx="92">
                  <c:v>0.95</c:v>
                </c:pt>
                <c:pt idx="93">
                  <c:v>0.95</c:v>
                </c:pt>
                <c:pt idx="94">
                  <c:v>0.95</c:v>
                </c:pt>
                <c:pt idx="95">
                  <c:v>0.95</c:v>
                </c:pt>
                <c:pt idx="96">
                  <c:v>0.95</c:v>
                </c:pt>
                <c:pt idx="97">
                  <c:v>0.95</c:v>
                </c:pt>
                <c:pt idx="98">
                  <c:v>0.95</c:v>
                </c:pt>
                <c:pt idx="99">
                  <c:v>0.95</c:v>
                </c:pt>
                <c:pt idx="100">
                  <c:v>0.95</c:v>
                </c:pt>
                <c:pt idx="101">
                  <c:v>0.95</c:v>
                </c:pt>
                <c:pt idx="102">
                  <c:v>0.95</c:v>
                </c:pt>
                <c:pt idx="103">
                  <c:v>0.95</c:v>
                </c:pt>
                <c:pt idx="104">
                  <c:v>0.95</c:v>
                </c:pt>
                <c:pt idx="105">
                  <c:v>0.95</c:v>
                </c:pt>
                <c:pt idx="106">
                  <c:v>0.95</c:v>
                </c:pt>
                <c:pt idx="107">
                  <c:v>0.95</c:v>
                </c:pt>
                <c:pt idx="108">
                  <c:v>0.95</c:v>
                </c:pt>
                <c:pt idx="109">
                  <c:v>0.95</c:v>
                </c:pt>
                <c:pt idx="110">
                  <c:v>0.95</c:v>
                </c:pt>
                <c:pt idx="111">
                  <c:v>0.95</c:v>
                </c:pt>
                <c:pt idx="112">
                  <c:v>0.95</c:v>
                </c:pt>
                <c:pt idx="113">
                  <c:v>0.95</c:v>
                </c:pt>
                <c:pt idx="114">
                  <c:v>0.95</c:v>
                </c:pt>
                <c:pt idx="115">
                  <c:v>0.95</c:v>
                </c:pt>
                <c:pt idx="116">
                  <c:v>0.95</c:v>
                </c:pt>
                <c:pt idx="117">
                  <c:v>0.95</c:v>
                </c:pt>
                <c:pt idx="118">
                  <c:v>0.55000000000000004</c:v>
                </c:pt>
                <c:pt idx="119">
                  <c:v>0.55000000000000004</c:v>
                </c:pt>
                <c:pt idx="120">
                  <c:v>0.55000000000000004</c:v>
                </c:pt>
                <c:pt idx="121">
                  <c:v>0.55000000000000004</c:v>
                </c:pt>
                <c:pt idx="122">
                  <c:v>0.55000000000000004</c:v>
                </c:pt>
                <c:pt idx="123">
                  <c:v>0.55000000000000004</c:v>
                </c:pt>
                <c:pt idx="124">
                  <c:v>0.55000000000000004</c:v>
                </c:pt>
                <c:pt idx="125">
                  <c:v>0.55000000000000004</c:v>
                </c:pt>
                <c:pt idx="126">
                  <c:v>0.55000000000000004</c:v>
                </c:pt>
                <c:pt idx="127">
                  <c:v>0.55000000000000004</c:v>
                </c:pt>
                <c:pt idx="128">
                  <c:v>0.55000000000000004</c:v>
                </c:pt>
                <c:pt idx="129">
                  <c:v>0.55000000000000004</c:v>
                </c:pt>
                <c:pt idx="130">
                  <c:v>0.55000000000000004</c:v>
                </c:pt>
                <c:pt idx="131">
                  <c:v>0.55000000000000004</c:v>
                </c:pt>
                <c:pt idx="132">
                  <c:v>0.55000000000000004</c:v>
                </c:pt>
                <c:pt idx="133">
                  <c:v>0.55000000000000004</c:v>
                </c:pt>
                <c:pt idx="134">
                  <c:v>0.55000000000000004</c:v>
                </c:pt>
                <c:pt idx="135">
                  <c:v>0.55000000000000004</c:v>
                </c:pt>
                <c:pt idx="136">
                  <c:v>0.55000000000000004</c:v>
                </c:pt>
                <c:pt idx="137">
                  <c:v>0.55000000000000004</c:v>
                </c:pt>
                <c:pt idx="138">
                  <c:v>0.55000000000000004</c:v>
                </c:pt>
                <c:pt idx="139">
                  <c:v>0.55000000000000004</c:v>
                </c:pt>
                <c:pt idx="140">
                  <c:v>0.55000000000000004</c:v>
                </c:pt>
                <c:pt idx="141">
                  <c:v>0.55000000000000004</c:v>
                </c:pt>
                <c:pt idx="142">
                  <c:v>0.55000000000000004</c:v>
                </c:pt>
                <c:pt idx="143">
                  <c:v>0.55000000000000004</c:v>
                </c:pt>
                <c:pt idx="144">
                  <c:v>0.55000000000000004</c:v>
                </c:pt>
                <c:pt idx="145">
                  <c:v>0.55000000000000004</c:v>
                </c:pt>
                <c:pt idx="146">
                  <c:v>0.55000000000000004</c:v>
                </c:pt>
                <c:pt idx="147">
                  <c:v>0.55000000000000004</c:v>
                </c:pt>
                <c:pt idx="148">
                  <c:v>0.55000000000000004</c:v>
                </c:pt>
                <c:pt idx="149">
                  <c:v>0.55000000000000004</c:v>
                </c:pt>
                <c:pt idx="150">
                  <c:v>0.55000000000000004</c:v>
                </c:pt>
                <c:pt idx="151">
                  <c:v>0.55000000000000004</c:v>
                </c:pt>
                <c:pt idx="152">
                  <c:v>0.55000000000000004</c:v>
                </c:pt>
                <c:pt idx="153">
                  <c:v>0.55000000000000004</c:v>
                </c:pt>
                <c:pt idx="154">
                  <c:v>0.55000000000000004</c:v>
                </c:pt>
                <c:pt idx="155">
                  <c:v>0.55000000000000004</c:v>
                </c:pt>
                <c:pt idx="156">
                  <c:v>0.55000000000000004</c:v>
                </c:pt>
                <c:pt idx="157">
                  <c:v>0.55000000000000004</c:v>
                </c:pt>
                <c:pt idx="158">
                  <c:v>0.55000000000000004</c:v>
                </c:pt>
                <c:pt idx="159">
                  <c:v>0.55000000000000004</c:v>
                </c:pt>
                <c:pt idx="160">
                  <c:v>0.55000000000000004</c:v>
                </c:pt>
                <c:pt idx="161">
                  <c:v>0.55000000000000004</c:v>
                </c:pt>
                <c:pt idx="162">
                  <c:v>0.55000000000000004</c:v>
                </c:pt>
                <c:pt idx="163">
                  <c:v>0.55000000000000004</c:v>
                </c:pt>
                <c:pt idx="164">
                  <c:v>0.55000000000000004</c:v>
                </c:pt>
                <c:pt idx="165">
                  <c:v>0.55000000000000004</c:v>
                </c:pt>
                <c:pt idx="166">
                  <c:v>0.55000000000000004</c:v>
                </c:pt>
                <c:pt idx="167">
                  <c:v>0.55000000000000004</c:v>
                </c:pt>
                <c:pt idx="168">
                  <c:v>0.55000000000000004</c:v>
                </c:pt>
                <c:pt idx="169">
                  <c:v>0.55000000000000004</c:v>
                </c:pt>
                <c:pt idx="170">
                  <c:v>0.55000000000000004</c:v>
                </c:pt>
                <c:pt idx="171">
                  <c:v>0.55000000000000004</c:v>
                </c:pt>
                <c:pt idx="172">
                  <c:v>0.55000000000000004</c:v>
                </c:pt>
                <c:pt idx="173">
                  <c:v>0.55000000000000004</c:v>
                </c:pt>
                <c:pt idx="174">
                  <c:v>0.55000000000000004</c:v>
                </c:pt>
                <c:pt idx="175">
                  <c:v>0.55000000000000004</c:v>
                </c:pt>
                <c:pt idx="176">
                  <c:v>0.55000000000000004</c:v>
                </c:pt>
                <c:pt idx="177">
                  <c:v>0.55000000000000004</c:v>
                </c:pt>
                <c:pt idx="178">
                  <c:v>0.55000000000000004</c:v>
                </c:pt>
                <c:pt idx="179">
                  <c:v>0.55000000000000004</c:v>
                </c:pt>
                <c:pt idx="180">
                  <c:v>0.55000000000000004</c:v>
                </c:pt>
                <c:pt idx="181">
                  <c:v>0.55000000000000004</c:v>
                </c:pt>
                <c:pt idx="182">
                  <c:v>0.55000000000000004</c:v>
                </c:pt>
                <c:pt idx="183">
                  <c:v>0.55000000000000004</c:v>
                </c:pt>
                <c:pt idx="184">
                  <c:v>0.55000000000000004</c:v>
                </c:pt>
                <c:pt idx="185">
                  <c:v>0.55000000000000004</c:v>
                </c:pt>
                <c:pt idx="186">
                  <c:v>0.55000000000000004</c:v>
                </c:pt>
                <c:pt idx="187">
                  <c:v>0.55000000000000004</c:v>
                </c:pt>
                <c:pt idx="188">
                  <c:v>0.55000000000000004</c:v>
                </c:pt>
                <c:pt idx="189">
                  <c:v>0.55000000000000004</c:v>
                </c:pt>
                <c:pt idx="190">
                  <c:v>0.55000000000000004</c:v>
                </c:pt>
                <c:pt idx="191">
                  <c:v>0.55000000000000004</c:v>
                </c:pt>
                <c:pt idx="192">
                  <c:v>0.55000000000000004</c:v>
                </c:pt>
                <c:pt idx="193">
                  <c:v>0.55000000000000004</c:v>
                </c:pt>
                <c:pt idx="194">
                  <c:v>0.55000000000000004</c:v>
                </c:pt>
                <c:pt idx="195">
                  <c:v>0.55000000000000004</c:v>
                </c:pt>
                <c:pt idx="196">
                  <c:v>0.55000000000000004</c:v>
                </c:pt>
                <c:pt idx="197">
                  <c:v>0.55000000000000004</c:v>
                </c:pt>
                <c:pt idx="198">
                  <c:v>0.55000000000000004</c:v>
                </c:pt>
                <c:pt idx="199">
                  <c:v>0.55000000000000004</c:v>
                </c:pt>
                <c:pt idx="200">
                  <c:v>0.55000000000000004</c:v>
                </c:pt>
                <c:pt idx="201">
                  <c:v>0.55000000000000004</c:v>
                </c:pt>
                <c:pt idx="202">
                  <c:v>0.55000000000000004</c:v>
                </c:pt>
                <c:pt idx="203">
                  <c:v>0.55000000000000004</c:v>
                </c:pt>
                <c:pt idx="204">
                  <c:v>0.55000000000000004</c:v>
                </c:pt>
                <c:pt idx="205">
                  <c:v>0.55000000000000004</c:v>
                </c:pt>
                <c:pt idx="206">
                  <c:v>0.55000000000000004</c:v>
                </c:pt>
                <c:pt idx="207">
                  <c:v>0.55000000000000004</c:v>
                </c:pt>
                <c:pt idx="208">
                  <c:v>0.55000000000000004</c:v>
                </c:pt>
                <c:pt idx="209">
                  <c:v>0.32</c:v>
                </c:pt>
                <c:pt idx="210">
                  <c:v>0.32</c:v>
                </c:pt>
                <c:pt idx="211">
                  <c:v>0.32</c:v>
                </c:pt>
                <c:pt idx="212">
                  <c:v>0.32</c:v>
                </c:pt>
                <c:pt idx="213">
                  <c:v>0.32</c:v>
                </c:pt>
                <c:pt idx="214">
                  <c:v>0.32</c:v>
                </c:pt>
                <c:pt idx="215">
                  <c:v>0.32</c:v>
                </c:pt>
                <c:pt idx="216">
                  <c:v>0.32</c:v>
                </c:pt>
                <c:pt idx="217">
                  <c:v>0.32</c:v>
                </c:pt>
                <c:pt idx="218">
                  <c:v>0.32</c:v>
                </c:pt>
                <c:pt idx="219">
                  <c:v>0.32</c:v>
                </c:pt>
                <c:pt idx="220">
                  <c:v>0.32</c:v>
                </c:pt>
                <c:pt idx="221">
                  <c:v>0.32</c:v>
                </c:pt>
                <c:pt idx="222">
                  <c:v>0.32</c:v>
                </c:pt>
                <c:pt idx="223">
                  <c:v>0.32</c:v>
                </c:pt>
                <c:pt idx="224">
                  <c:v>0.32</c:v>
                </c:pt>
                <c:pt idx="225">
                  <c:v>0.32</c:v>
                </c:pt>
                <c:pt idx="226">
                  <c:v>0.32</c:v>
                </c:pt>
                <c:pt idx="227">
                  <c:v>0.32</c:v>
                </c:pt>
                <c:pt idx="228">
                  <c:v>0.32</c:v>
                </c:pt>
                <c:pt idx="229">
                  <c:v>0.32</c:v>
                </c:pt>
                <c:pt idx="230">
                  <c:v>0.36</c:v>
                </c:pt>
                <c:pt idx="231">
                  <c:v>0.36</c:v>
                </c:pt>
                <c:pt idx="232">
                  <c:v>0.36</c:v>
                </c:pt>
                <c:pt idx="233">
                  <c:v>0.36</c:v>
                </c:pt>
                <c:pt idx="234">
                  <c:v>0.36</c:v>
                </c:pt>
                <c:pt idx="235">
                  <c:v>0.36</c:v>
                </c:pt>
                <c:pt idx="236">
                  <c:v>0.36</c:v>
                </c:pt>
                <c:pt idx="237">
                  <c:v>0.36</c:v>
                </c:pt>
                <c:pt idx="238">
                  <c:v>0.36</c:v>
                </c:pt>
                <c:pt idx="239">
                  <c:v>0.36</c:v>
                </c:pt>
                <c:pt idx="240">
                  <c:v>0.36</c:v>
                </c:pt>
                <c:pt idx="241">
                  <c:v>0.36</c:v>
                </c:pt>
                <c:pt idx="242">
                  <c:v>0.36</c:v>
                </c:pt>
                <c:pt idx="243">
                  <c:v>0.36</c:v>
                </c:pt>
                <c:pt idx="244">
                  <c:v>0.36</c:v>
                </c:pt>
                <c:pt idx="245">
                  <c:v>0.3</c:v>
                </c:pt>
                <c:pt idx="246">
                  <c:v>0.3</c:v>
                </c:pt>
                <c:pt idx="247">
                  <c:v>0.3</c:v>
                </c:pt>
                <c:pt idx="248">
                  <c:v>0.3</c:v>
                </c:pt>
                <c:pt idx="249">
                  <c:v>0.3</c:v>
                </c:pt>
                <c:pt idx="250">
                  <c:v>0.3</c:v>
                </c:pt>
                <c:pt idx="251">
                  <c:v>0.3</c:v>
                </c:pt>
                <c:pt idx="252">
                  <c:v>0.3</c:v>
                </c:pt>
                <c:pt idx="253">
                  <c:v>0.3</c:v>
                </c:pt>
                <c:pt idx="254">
                  <c:v>0.3</c:v>
                </c:pt>
                <c:pt idx="255">
                  <c:v>0.3</c:v>
                </c:pt>
                <c:pt idx="256">
                  <c:v>0.3</c:v>
                </c:pt>
                <c:pt idx="257">
                  <c:v>0.3</c:v>
                </c:pt>
                <c:pt idx="258">
                  <c:v>0.3</c:v>
                </c:pt>
                <c:pt idx="259">
                  <c:v>0.3</c:v>
                </c:pt>
                <c:pt idx="260">
                  <c:v>0.3</c:v>
                </c:pt>
                <c:pt idx="261">
                  <c:v>0.3</c:v>
                </c:pt>
                <c:pt idx="262">
                  <c:v>0.3</c:v>
                </c:pt>
                <c:pt idx="263">
                  <c:v>0.3</c:v>
                </c:pt>
                <c:pt idx="264">
                  <c:v>0.3</c:v>
                </c:pt>
                <c:pt idx="265">
                  <c:v>0.3</c:v>
                </c:pt>
                <c:pt idx="266">
                  <c:v>0.3</c:v>
                </c:pt>
                <c:pt idx="267">
                  <c:v>0.3</c:v>
                </c:pt>
                <c:pt idx="268">
                  <c:v>0.3</c:v>
                </c:pt>
                <c:pt idx="269">
                  <c:v>0.3</c:v>
                </c:pt>
                <c:pt idx="270">
                  <c:v>0.3</c:v>
                </c:pt>
                <c:pt idx="271">
                  <c:v>0.3</c:v>
                </c:pt>
                <c:pt idx="272">
                  <c:v>0.3</c:v>
                </c:pt>
                <c:pt idx="273">
                  <c:v>0.3</c:v>
                </c:pt>
                <c:pt idx="274">
                  <c:v>0.3</c:v>
                </c:pt>
                <c:pt idx="275">
                  <c:v>0.3</c:v>
                </c:pt>
                <c:pt idx="276">
                  <c:v>0.3</c:v>
                </c:pt>
                <c:pt idx="277">
                  <c:v>0.3</c:v>
                </c:pt>
                <c:pt idx="278">
                  <c:v>0.3</c:v>
                </c:pt>
                <c:pt idx="279">
                  <c:v>0.3</c:v>
                </c:pt>
                <c:pt idx="280">
                  <c:v>0.3</c:v>
                </c:pt>
                <c:pt idx="281">
                  <c:v>0.3</c:v>
                </c:pt>
                <c:pt idx="282">
                  <c:v>0.3</c:v>
                </c:pt>
                <c:pt idx="283">
                  <c:v>0.3</c:v>
                </c:pt>
                <c:pt idx="284">
                  <c:v>0.3</c:v>
                </c:pt>
                <c:pt idx="285">
                  <c:v>0.3</c:v>
                </c:pt>
                <c:pt idx="286">
                  <c:v>0.3</c:v>
                </c:pt>
                <c:pt idx="287">
                  <c:v>0.3</c:v>
                </c:pt>
                <c:pt idx="288">
                  <c:v>0.3</c:v>
                </c:pt>
                <c:pt idx="289">
                  <c:v>0.3</c:v>
                </c:pt>
                <c:pt idx="290">
                  <c:v>0.3</c:v>
                </c:pt>
                <c:pt idx="291">
                  <c:v>0.3</c:v>
                </c:pt>
                <c:pt idx="292">
                  <c:v>0.3</c:v>
                </c:pt>
                <c:pt idx="293">
                  <c:v>0.3</c:v>
                </c:pt>
                <c:pt idx="294">
                  <c:v>0.3</c:v>
                </c:pt>
                <c:pt idx="295">
                  <c:v>0.3</c:v>
                </c:pt>
                <c:pt idx="296">
                  <c:v>0.3</c:v>
                </c:pt>
                <c:pt idx="297">
                  <c:v>0.22</c:v>
                </c:pt>
                <c:pt idx="298">
                  <c:v>0.22</c:v>
                </c:pt>
                <c:pt idx="299">
                  <c:v>0.22</c:v>
                </c:pt>
                <c:pt idx="300">
                  <c:v>0.22</c:v>
                </c:pt>
                <c:pt idx="301">
                  <c:v>0.22</c:v>
                </c:pt>
                <c:pt idx="302">
                  <c:v>0.22</c:v>
                </c:pt>
                <c:pt idx="303">
                  <c:v>0.22</c:v>
                </c:pt>
                <c:pt idx="304">
                  <c:v>0.22</c:v>
                </c:pt>
                <c:pt idx="305">
                  <c:v>0.22</c:v>
                </c:pt>
                <c:pt idx="306">
                  <c:v>0.22</c:v>
                </c:pt>
                <c:pt idx="307">
                  <c:v>0.22</c:v>
                </c:pt>
                <c:pt idx="308">
                  <c:v>0.22</c:v>
                </c:pt>
                <c:pt idx="309">
                  <c:v>0.22</c:v>
                </c:pt>
                <c:pt idx="310">
                  <c:v>0.22</c:v>
                </c:pt>
                <c:pt idx="311">
                  <c:v>0.22</c:v>
                </c:pt>
                <c:pt idx="312">
                  <c:v>0.22</c:v>
                </c:pt>
                <c:pt idx="313">
                  <c:v>0.22</c:v>
                </c:pt>
                <c:pt idx="314">
                  <c:v>0.22</c:v>
                </c:pt>
                <c:pt idx="315">
                  <c:v>0.22</c:v>
                </c:pt>
                <c:pt idx="316">
                  <c:v>0.22</c:v>
                </c:pt>
                <c:pt idx="317">
                  <c:v>0.22</c:v>
                </c:pt>
                <c:pt idx="318">
                  <c:v>0.22</c:v>
                </c:pt>
                <c:pt idx="319">
                  <c:v>0.22</c:v>
                </c:pt>
                <c:pt idx="320">
                  <c:v>0.22</c:v>
                </c:pt>
                <c:pt idx="321">
                  <c:v>0.22</c:v>
                </c:pt>
                <c:pt idx="322">
                  <c:v>0.22</c:v>
                </c:pt>
                <c:pt idx="323">
                  <c:v>0.22</c:v>
                </c:pt>
                <c:pt idx="324">
                  <c:v>0.22</c:v>
                </c:pt>
                <c:pt idx="325">
                  <c:v>0.22</c:v>
                </c:pt>
                <c:pt idx="326">
                  <c:v>0.22</c:v>
                </c:pt>
                <c:pt idx="327">
                  <c:v>0.22</c:v>
                </c:pt>
                <c:pt idx="328">
                  <c:v>0.22</c:v>
                </c:pt>
                <c:pt idx="329">
                  <c:v>0.22</c:v>
                </c:pt>
                <c:pt idx="330">
                  <c:v>0.22</c:v>
                </c:pt>
                <c:pt idx="331">
                  <c:v>0.22</c:v>
                </c:pt>
                <c:pt idx="332">
                  <c:v>0.24</c:v>
                </c:pt>
                <c:pt idx="333">
                  <c:v>0.24</c:v>
                </c:pt>
                <c:pt idx="334">
                  <c:v>0.24</c:v>
                </c:pt>
                <c:pt idx="335">
                  <c:v>0.24</c:v>
                </c:pt>
                <c:pt idx="336">
                  <c:v>0.24</c:v>
                </c:pt>
                <c:pt idx="337">
                  <c:v>0.24</c:v>
                </c:pt>
                <c:pt idx="338">
                  <c:v>0.24</c:v>
                </c:pt>
                <c:pt idx="339">
                  <c:v>0.24</c:v>
                </c:pt>
                <c:pt idx="340">
                  <c:v>0.24</c:v>
                </c:pt>
                <c:pt idx="341">
                  <c:v>0.24</c:v>
                </c:pt>
                <c:pt idx="342">
                  <c:v>0.24</c:v>
                </c:pt>
                <c:pt idx="343">
                  <c:v>0.24</c:v>
                </c:pt>
                <c:pt idx="344">
                  <c:v>0.24</c:v>
                </c:pt>
                <c:pt idx="345">
                  <c:v>0.24</c:v>
                </c:pt>
                <c:pt idx="346">
                  <c:v>0.24</c:v>
                </c:pt>
                <c:pt idx="347">
                  <c:v>0.24</c:v>
                </c:pt>
                <c:pt idx="348">
                  <c:v>0.24</c:v>
                </c:pt>
                <c:pt idx="349">
                  <c:v>0.24</c:v>
                </c:pt>
                <c:pt idx="350">
                  <c:v>0.24</c:v>
                </c:pt>
                <c:pt idx="351">
                  <c:v>0.24</c:v>
                </c:pt>
                <c:pt idx="352">
                  <c:v>0.24</c:v>
                </c:pt>
                <c:pt idx="353">
                  <c:v>0.24</c:v>
                </c:pt>
                <c:pt idx="354">
                  <c:v>0.24</c:v>
                </c:pt>
                <c:pt idx="355">
                  <c:v>0.24</c:v>
                </c:pt>
                <c:pt idx="356">
                  <c:v>0.24</c:v>
                </c:pt>
                <c:pt idx="357">
                  <c:v>0.24</c:v>
                </c:pt>
                <c:pt idx="358">
                  <c:v>0.24</c:v>
                </c:pt>
                <c:pt idx="359">
                  <c:v>0.24</c:v>
                </c:pt>
                <c:pt idx="360">
                  <c:v>0.24</c:v>
                </c:pt>
                <c:pt idx="361">
                  <c:v>0.24</c:v>
                </c:pt>
                <c:pt idx="362">
                  <c:v>0.24</c:v>
                </c:pt>
                <c:pt idx="363">
                  <c:v>0.24</c:v>
                </c:pt>
                <c:pt idx="364">
                  <c:v>0.24</c:v>
                </c:pt>
                <c:pt idx="365">
                  <c:v>0.24</c:v>
                </c:pt>
                <c:pt idx="366">
                  <c:v>0.24</c:v>
                </c:pt>
                <c:pt idx="367">
                  <c:v>0.24</c:v>
                </c:pt>
                <c:pt idx="368">
                  <c:v>0.24</c:v>
                </c:pt>
              </c:numCache>
            </c:numRef>
          </c:yVal>
          <c:smooth val="0"/>
          <c:extLst>
            <c:ext xmlns:c16="http://schemas.microsoft.com/office/drawing/2014/chart" uri="{C3380CC4-5D6E-409C-BE32-E72D297353CC}">
              <c16:uniqueId val="{00000005-2919-4551-901C-F05A669E3F3A}"/>
            </c:ext>
          </c:extLst>
        </c:ser>
        <c:dLbls>
          <c:showLegendKey val="0"/>
          <c:showVal val="0"/>
          <c:showCatName val="0"/>
          <c:showSerName val="0"/>
          <c:showPercent val="0"/>
          <c:showBubbleSize val="0"/>
        </c:dLbls>
        <c:axId val="676122264"/>
        <c:axId val="676116776"/>
      </c:scatterChart>
      <c:valAx>
        <c:axId val="676123048"/>
        <c:scaling>
          <c:orientation val="minMax"/>
          <c:max val="400"/>
          <c:min val="0"/>
        </c:scaling>
        <c:delete val="0"/>
        <c:axPos val="b"/>
        <c:majorGridlines/>
        <c:title>
          <c:tx>
            <c:rich>
              <a:bodyPr/>
              <a:lstStyle/>
              <a:p>
                <a:pPr>
                  <a:defRPr/>
                </a:pPr>
                <a:r>
                  <a:rPr lang="en-US"/>
                  <a:t>Time (minutes)</a:t>
                </a:r>
              </a:p>
            </c:rich>
          </c:tx>
          <c:overlay val="0"/>
        </c:title>
        <c:numFmt formatCode="#,##0" sourceLinked="0"/>
        <c:majorTickMark val="out"/>
        <c:minorTickMark val="none"/>
        <c:tickLblPos val="nextTo"/>
        <c:crossAx val="676119128"/>
        <c:crosses val="autoZero"/>
        <c:crossBetween val="midCat"/>
        <c:majorUnit val="100"/>
      </c:valAx>
      <c:valAx>
        <c:axId val="676119128"/>
        <c:scaling>
          <c:orientation val="minMax"/>
          <c:max val="1.2"/>
          <c:min val="0"/>
        </c:scaling>
        <c:delete val="0"/>
        <c:axPos val="l"/>
        <c:majorGridlines/>
        <c:title>
          <c:tx>
            <c:rich>
              <a:bodyPr rot="-5400000" vert="horz"/>
              <a:lstStyle/>
              <a:p>
                <a:pPr>
                  <a:defRPr/>
                </a:pPr>
                <a:r>
                  <a:rPr lang="en-US"/>
                  <a:t>Head (ft) </a:t>
                </a:r>
              </a:p>
            </c:rich>
          </c:tx>
          <c:overlay val="0"/>
        </c:title>
        <c:numFmt formatCode="#,##0.0" sourceLinked="0"/>
        <c:majorTickMark val="out"/>
        <c:minorTickMark val="none"/>
        <c:tickLblPos val="nextTo"/>
        <c:crossAx val="676123048"/>
        <c:crosses val="autoZero"/>
        <c:crossBetween val="midCat"/>
        <c:majorUnit val="0.2"/>
      </c:valAx>
      <c:valAx>
        <c:axId val="676116776"/>
        <c:scaling>
          <c:orientation val="minMax"/>
          <c:max val="4"/>
          <c:min val="0"/>
        </c:scaling>
        <c:delete val="0"/>
        <c:axPos val="r"/>
        <c:title>
          <c:tx>
            <c:rich>
              <a:bodyPr rot="-5400000" vert="horz"/>
              <a:lstStyle/>
              <a:p>
                <a:pPr>
                  <a:defRPr/>
                </a:pPr>
                <a:r>
                  <a:rPr lang="en-US"/>
                  <a:t>Flow (GPM)</a:t>
                </a:r>
              </a:p>
            </c:rich>
          </c:tx>
          <c:overlay val="0"/>
        </c:title>
        <c:numFmt formatCode="0" sourceLinked="0"/>
        <c:majorTickMark val="out"/>
        <c:minorTickMark val="none"/>
        <c:tickLblPos val="nextTo"/>
        <c:crossAx val="676122264"/>
        <c:crosses val="max"/>
        <c:crossBetween val="midCat"/>
        <c:majorUnit val="1"/>
      </c:valAx>
      <c:valAx>
        <c:axId val="676122264"/>
        <c:scaling>
          <c:orientation val="minMax"/>
        </c:scaling>
        <c:delete val="1"/>
        <c:axPos val="b"/>
        <c:numFmt formatCode="0.0" sourceLinked="1"/>
        <c:majorTickMark val="out"/>
        <c:minorTickMark val="none"/>
        <c:tickLblPos val="nextTo"/>
        <c:crossAx val="676116776"/>
        <c:crosses val="autoZero"/>
        <c:crossBetween val="midCat"/>
      </c:valAx>
      <c:spPr>
        <a:ln>
          <a:solidFill>
            <a:schemeClr val="tx1"/>
          </a:solidFill>
        </a:ln>
      </c:spPr>
    </c:plotArea>
    <c:legend>
      <c:legendPos val="b"/>
      <c:overlay val="0"/>
    </c:legend>
    <c:plotVisOnly val="1"/>
    <c:dispBlanksAs val="gap"/>
    <c:showDLblsOverMax val="0"/>
  </c:chart>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t>
            </a:r>
            <a:r>
              <a:rPr lang="en-US" baseline="0"/>
              <a:t> B-102</a:t>
            </a:r>
          </a:p>
        </c:rich>
      </c:tx>
      <c:layout>
        <c:manualLayout>
          <c:xMode val="edge"/>
          <c:yMode val="edge"/>
          <c:x val="0.40870129215477718"/>
          <c:y val="3.0350072694418057E-2"/>
        </c:manualLayout>
      </c:layout>
      <c:overlay val="0"/>
    </c:title>
    <c:autoTitleDeleted val="0"/>
    <c:plotArea>
      <c:layout/>
      <c:scatterChart>
        <c:scatterStyle val="lineMarker"/>
        <c:varyColors val="0"/>
        <c:ser>
          <c:idx val="0"/>
          <c:order val="0"/>
          <c:tx>
            <c:v>Head (ft)</c:v>
          </c:tx>
          <c:spPr>
            <a:ln>
              <a:solidFill>
                <a:schemeClr val="accent1"/>
              </a:solidFill>
            </a:ln>
          </c:spPr>
          <c:marker>
            <c:spPr>
              <a:noFill/>
              <a:ln>
                <a:noFill/>
              </a:ln>
            </c:spPr>
          </c:marker>
          <c:xVal>
            <c:numRef>
              <c:f>'Well Test'!$C$5:$C$1105</c:f>
              <c:numCache>
                <c:formatCode>0.0</c:formatCode>
                <c:ptCount val="1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100">
                  <c:v>204</c:v>
                </c:pt>
                <c:pt idx="101">
                  <c:v>205</c:v>
                </c:pt>
                <c:pt idx="102">
                  <c:v>206</c:v>
                </c:pt>
                <c:pt idx="103">
                  <c:v>207</c:v>
                </c:pt>
                <c:pt idx="104">
                  <c:v>208</c:v>
                </c:pt>
                <c:pt idx="105">
                  <c:v>209</c:v>
                </c:pt>
                <c:pt idx="106">
                  <c:v>210</c:v>
                </c:pt>
                <c:pt idx="107">
                  <c:v>211</c:v>
                </c:pt>
                <c:pt idx="108">
                  <c:v>212</c:v>
                </c:pt>
                <c:pt idx="109">
                  <c:v>213</c:v>
                </c:pt>
                <c:pt idx="110">
                  <c:v>214</c:v>
                </c:pt>
                <c:pt idx="111">
                  <c:v>215</c:v>
                </c:pt>
                <c:pt idx="112">
                  <c:v>216</c:v>
                </c:pt>
                <c:pt idx="113">
                  <c:v>217</c:v>
                </c:pt>
                <c:pt idx="114">
                  <c:v>218</c:v>
                </c:pt>
                <c:pt idx="115">
                  <c:v>219</c:v>
                </c:pt>
                <c:pt idx="116">
                  <c:v>220</c:v>
                </c:pt>
                <c:pt idx="117">
                  <c:v>221</c:v>
                </c:pt>
                <c:pt idx="118">
                  <c:v>222</c:v>
                </c:pt>
                <c:pt idx="119">
                  <c:v>223</c:v>
                </c:pt>
                <c:pt idx="120">
                  <c:v>224</c:v>
                </c:pt>
                <c:pt idx="121">
                  <c:v>225</c:v>
                </c:pt>
                <c:pt idx="122">
                  <c:v>226</c:v>
                </c:pt>
                <c:pt idx="123">
                  <c:v>227</c:v>
                </c:pt>
                <c:pt idx="124">
                  <c:v>228</c:v>
                </c:pt>
                <c:pt idx="125">
                  <c:v>229</c:v>
                </c:pt>
                <c:pt idx="126">
                  <c:v>230</c:v>
                </c:pt>
                <c:pt idx="127">
                  <c:v>231</c:v>
                </c:pt>
                <c:pt idx="128">
                  <c:v>232</c:v>
                </c:pt>
                <c:pt idx="129">
                  <c:v>233</c:v>
                </c:pt>
                <c:pt idx="130">
                  <c:v>234</c:v>
                </c:pt>
                <c:pt idx="131">
                  <c:v>235</c:v>
                </c:pt>
                <c:pt idx="132">
                  <c:v>236</c:v>
                </c:pt>
                <c:pt idx="133">
                  <c:v>237</c:v>
                </c:pt>
                <c:pt idx="134">
                  <c:v>238</c:v>
                </c:pt>
                <c:pt idx="135">
                  <c:v>239</c:v>
                </c:pt>
                <c:pt idx="136">
                  <c:v>240</c:v>
                </c:pt>
                <c:pt idx="137">
                  <c:v>241</c:v>
                </c:pt>
                <c:pt idx="138">
                  <c:v>242</c:v>
                </c:pt>
                <c:pt idx="139">
                  <c:v>243</c:v>
                </c:pt>
                <c:pt idx="140">
                  <c:v>244</c:v>
                </c:pt>
                <c:pt idx="141">
                  <c:v>245</c:v>
                </c:pt>
                <c:pt idx="142">
                  <c:v>246</c:v>
                </c:pt>
                <c:pt idx="143">
                  <c:v>247</c:v>
                </c:pt>
                <c:pt idx="144">
                  <c:v>248</c:v>
                </c:pt>
                <c:pt idx="145">
                  <c:v>249</c:v>
                </c:pt>
                <c:pt idx="146">
                  <c:v>250</c:v>
                </c:pt>
                <c:pt idx="147">
                  <c:v>251</c:v>
                </c:pt>
                <c:pt idx="148">
                  <c:v>252</c:v>
                </c:pt>
                <c:pt idx="149">
                  <c:v>253</c:v>
                </c:pt>
                <c:pt idx="150">
                  <c:v>254</c:v>
                </c:pt>
                <c:pt idx="151">
                  <c:v>255</c:v>
                </c:pt>
                <c:pt idx="152">
                  <c:v>256</c:v>
                </c:pt>
                <c:pt idx="153">
                  <c:v>257</c:v>
                </c:pt>
                <c:pt idx="154">
                  <c:v>258</c:v>
                </c:pt>
                <c:pt idx="155">
                  <c:v>259</c:v>
                </c:pt>
                <c:pt idx="156">
                  <c:v>260</c:v>
                </c:pt>
                <c:pt idx="157">
                  <c:v>261</c:v>
                </c:pt>
                <c:pt idx="158">
                  <c:v>262</c:v>
                </c:pt>
                <c:pt idx="159">
                  <c:v>263</c:v>
                </c:pt>
                <c:pt idx="160">
                  <c:v>264</c:v>
                </c:pt>
                <c:pt idx="161">
                  <c:v>265</c:v>
                </c:pt>
                <c:pt idx="162">
                  <c:v>266</c:v>
                </c:pt>
                <c:pt idx="163">
                  <c:v>267</c:v>
                </c:pt>
                <c:pt idx="164">
                  <c:v>268</c:v>
                </c:pt>
                <c:pt idx="165">
                  <c:v>269</c:v>
                </c:pt>
                <c:pt idx="166">
                  <c:v>270</c:v>
                </c:pt>
                <c:pt idx="167">
                  <c:v>271</c:v>
                </c:pt>
                <c:pt idx="168">
                  <c:v>272</c:v>
                </c:pt>
                <c:pt idx="169">
                  <c:v>273</c:v>
                </c:pt>
                <c:pt idx="170">
                  <c:v>274</c:v>
                </c:pt>
                <c:pt idx="171">
                  <c:v>275</c:v>
                </c:pt>
                <c:pt idx="172">
                  <c:v>276</c:v>
                </c:pt>
                <c:pt idx="173">
                  <c:v>277</c:v>
                </c:pt>
                <c:pt idx="174">
                  <c:v>278</c:v>
                </c:pt>
                <c:pt idx="175">
                  <c:v>279</c:v>
                </c:pt>
                <c:pt idx="176">
                  <c:v>280</c:v>
                </c:pt>
                <c:pt idx="177">
                  <c:v>281</c:v>
                </c:pt>
                <c:pt idx="178">
                  <c:v>282</c:v>
                </c:pt>
                <c:pt idx="179">
                  <c:v>283</c:v>
                </c:pt>
                <c:pt idx="180">
                  <c:v>284</c:v>
                </c:pt>
                <c:pt idx="181">
                  <c:v>285</c:v>
                </c:pt>
                <c:pt idx="182">
                  <c:v>286</c:v>
                </c:pt>
                <c:pt idx="183">
                  <c:v>287</c:v>
                </c:pt>
                <c:pt idx="184">
                  <c:v>288</c:v>
                </c:pt>
                <c:pt idx="185">
                  <c:v>289</c:v>
                </c:pt>
                <c:pt idx="186">
                  <c:v>290</c:v>
                </c:pt>
                <c:pt idx="187">
                  <c:v>291</c:v>
                </c:pt>
                <c:pt idx="188">
                  <c:v>292</c:v>
                </c:pt>
                <c:pt idx="189">
                  <c:v>293</c:v>
                </c:pt>
                <c:pt idx="190">
                  <c:v>294</c:v>
                </c:pt>
                <c:pt idx="191">
                  <c:v>295</c:v>
                </c:pt>
                <c:pt idx="192">
                  <c:v>296</c:v>
                </c:pt>
                <c:pt idx="193">
                  <c:v>297</c:v>
                </c:pt>
                <c:pt idx="194">
                  <c:v>298</c:v>
                </c:pt>
                <c:pt idx="195">
                  <c:v>299</c:v>
                </c:pt>
                <c:pt idx="196">
                  <c:v>300</c:v>
                </c:pt>
                <c:pt idx="197">
                  <c:v>301</c:v>
                </c:pt>
                <c:pt idx="198">
                  <c:v>302</c:v>
                </c:pt>
                <c:pt idx="199">
                  <c:v>303</c:v>
                </c:pt>
                <c:pt idx="200">
                  <c:v>304</c:v>
                </c:pt>
                <c:pt idx="201">
                  <c:v>305</c:v>
                </c:pt>
                <c:pt idx="202">
                  <c:v>306</c:v>
                </c:pt>
                <c:pt idx="203">
                  <c:v>307</c:v>
                </c:pt>
                <c:pt idx="204">
                  <c:v>308</c:v>
                </c:pt>
                <c:pt idx="205">
                  <c:v>309</c:v>
                </c:pt>
                <c:pt idx="206">
                  <c:v>310</c:v>
                </c:pt>
                <c:pt idx="207">
                  <c:v>311</c:v>
                </c:pt>
                <c:pt idx="208">
                  <c:v>312</c:v>
                </c:pt>
                <c:pt idx="209">
                  <c:v>313</c:v>
                </c:pt>
                <c:pt idx="210">
                  <c:v>314</c:v>
                </c:pt>
                <c:pt idx="211">
                  <c:v>315</c:v>
                </c:pt>
                <c:pt idx="212">
                  <c:v>316</c:v>
                </c:pt>
                <c:pt idx="213">
                  <c:v>317</c:v>
                </c:pt>
                <c:pt idx="214">
                  <c:v>318</c:v>
                </c:pt>
                <c:pt idx="215">
                  <c:v>319</c:v>
                </c:pt>
                <c:pt idx="216">
                  <c:v>320</c:v>
                </c:pt>
                <c:pt idx="217">
                  <c:v>321</c:v>
                </c:pt>
                <c:pt idx="218">
                  <c:v>322</c:v>
                </c:pt>
                <c:pt idx="219">
                  <c:v>323</c:v>
                </c:pt>
                <c:pt idx="220">
                  <c:v>324</c:v>
                </c:pt>
                <c:pt idx="221">
                  <c:v>325</c:v>
                </c:pt>
                <c:pt idx="222">
                  <c:v>326</c:v>
                </c:pt>
                <c:pt idx="223">
                  <c:v>327</c:v>
                </c:pt>
                <c:pt idx="224">
                  <c:v>328</c:v>
                </c:pt>
                <c:pt idx="225">
                  <c:v>329</c:v>
                </c:pt>
                <c:pt idx="226">
                  <c:v>330</c:v>
                </c:pt>
                <c:pt idx="227">
                  <c:v>331</c:v>
                </c:pt>
                <c:pt idx="228">
                  <c:v>332</c:v>
                </c:pt>
                <c:pt idx="229">
                  <c:v>333</c:v>
                </c:pt>
                <c:pt idx="230">
                  <c:v>334</c:v>
                </c:pt>
                <c:pt idx="231">
                  <c:v>335</c:v>
                </c:pt>
                <c:pt idx="232">
                  <c:v>336</c:v>
                </c:pt>
                <c:pt idx="233">
                  <c:v>337</c:v>
                </c:pt>
                <c:pt idx="234">
                  <c:v>338</c:v>
                </c:pt>
                <c:pt idx="235">
                  <c:v>339</c:v>
                </c:pt>
                <c:pt idx="236">
                  <c:v>340</c:v>
                </c:pt>
                <c:pt idx="237">
                  <c:v>341</c:v>
                </c:pt>
                <c:pt idx="238">
                  <c:v>342</c:v>
                </c:pt>
                <c:pt idx="239">
                  <c:v>343</c:v>
                </c:pt>
                <c:pt idx="240">
                  <c:v>344</c:v>
                </c:pt>
                <c:pt idx="241">
                  <c:v>345</c:v>
                </c:pt>
                <c:pt idx="242">
                  <c:v>346</c:v>
                </c:pt>
                <c:pt idx="243">
                  <c:v>347</c:v>
                </c:pt>
                <c:pt idx="244">
                  <c:v>348</c:v>
                </c:pt>
                <c:pt idx="245">
                  <c:v>349</c:v>
                </c:pt>
                <c:pt idx="246">
                  <c:v>350</c:v>
                </c:pt>
                <c:pt idx="247">
                  <c:v>351</c:v>
                </c:pt>
                <c:pt idx="248">
                  <c:v>352</c:v>
                </c:pt>
                <c:pt idx="249">
                  <c:v>353</c:v>
                </c:pt>
                <c:pt idx="250">
                  <c:v>354</c:v>
                </c:pt>
                <c:pt idx="251">
                  <c:v>355</c:v>
                </c:pt>
                <c:pt idx="252">
                  <c:v>356</c:v>
                </c:pt>
                <c:pt idx="253">
                  <c:v>357</c:v>
                </c:pt>
                <c:pt idx="254">
                  <c:v>358</c:v>
                </c:pt>
                <c:pt idx="255">
                  <c:v>359</c:v>
                </c:pt>
                <c:pt idx="256">
                  <c:v>360</c:v>
                </c:pt>
                <c:pt idx="257">
                  <c:v>361</c:v>
                </c:pt>
                <c:pt idx="258">
                  <c:v>362</c:v>
                </c:pt>
                <c:pt idx="259">
                  <c:v>363</c:v>
                </c:pt>
                <c:pt idx="260">
                  <c:v>364</c:v>
                </c:pt>
                <c:pt idx="261">
                  <c:v>365</c:v>
                </c:pt>
                <c:pt idx="262">
                  <c:v>366</c:v>
                </c:pt>
                <c:pt idx="263">
                  <c:v>367</c:v>
                </c:pt>
                <c:pt idx="264">
                  <c:v>368</c:v>
                </c:pt>
                <c:pt idx="265">
                  <c:v>369</c:v>
                </c:pt>
                <c:pt idx="266">
                  <c:v>370</c:v>
                </c:pt>
                <c:pt idx="267">
                  <c:v>371</c:v>
                </c:pt>
                <c:pt idx="268">
                  <c:v>372</c:v>
                </c:pt>
                <c:pt idx="269">
                  <c:v>373</c:v>
                </c:pt>
                <c:pt idx="270">
                  <c:v>374</c:v>
                </c:pt>
                <c:pt idx="271">
                  <c:v>375</c:v>
                </c:pt>
                <c:pt idx="272">
                  <c:v>376</c:v>
                </c:pt>
                <c:pt idx="273">
                  <c:v>377</c:v>
                </c:pt>
                <c:pt idx="274">
                  <c:v>378</c:v>
                </c:pt>
                <c:pt idx="275">
                  <c:v>379</c:v>
                </c:pt>
                <c:pt idx="276">
                  <c:v>380</c:v>
                </c:pt>
                <c:pt idx="277">
                  <c:v>381</c:v>
                </c:pt>
                <c:pt idx="278">
                  <c:v>382</c:v>
                </c:pt>
                <c:pt idx="279">
                  <c:v>383</c:v>
                </c:pt>
                <c:pt idx="280">
                  <c:v>384</c:v>
                </c:pt>
                <c:pt idx="281">
                  <c:v>385</c:v>
                </c:pt>
                <c:pt idx="282">
                  <c:v>386</c:v>
                </c:pt>
                <c:pt idx="283">
                  <c:v>387</c:v>
                </c:pt>
                <c:pt idx="284">
                  <c:v>388</c:v>
                </c:pt>
                <c:pt idx="285">
                  <c:v>389</c:v>
                </c:pt>
                <c:pt idx="286">
                  <c:v>390</c:v>
                </c:pt>
                <c:pt idx="287">
                  <c:v>391</c:v>
                </c:pt>
                <c:pt idx="288">
                  <c:v>392</c:v>
                </c:pt>
                <c:pt idx="289">
                  <c:v>393</c:v>
                </c:pt>
                <c:pt idx="290">
                  <c:v>394</c:v>
                </c:pt>
                <c:pt idx="291">
                  <c:v>395</c:v>
                </c:pt>
                <c:pt idx="292">
                  <c:v>396</c:v>
                </c:pt>
                <c:pt idx="293">
                  <c:v>397</c:v>
                </c:pt>
                <c:pt idx="294">
                  <c:v>398</c:v>
                </c:pt>
                <c:pt idx="295">
                  <c:v>399</c:v>
                </c:pt>
                <c:pt idx="296">
                  <c:v>400</c:v>
                </c:pt>
                <c:pt idx="297">
                  <c:v>401</c:v>
                </c:pt>
                <c:pt idx="298">
                  <c:v>402</c:v>
                </c:pt>
                <c:pt idx="299">
                  <c:v>403</c:v>
                </c:pt>
                <c:pt idx="300">
                  <c:v>404</c:v>
                </c:pt>
                <c:pt idx="301">
                  <c:v>405</c:v>
                </c:pt>
                <c:pt idx="302">
                  <c:v>406</c:v>
                </c:pt>
                <c:pt idx="303">
                  <c:v>407</c:v>
                </c:pt>
                <c:pt idx="304">
                  <c:v>408</c:v>
                </c:pt>
                <c:pt idx="305">
                  <c:v>409</c:v>
                </c:pt>
                <c:pt idx="306">
                  <c:v>410</c:v>
                </c:pt>
                <c:pt idx="307">
                  <c:v>411</c:v>
                </c:pt>
                <c:pt idx="308">
                  <c:v>412</c:v>
                </c:pt>
                <c:pt idx="309">
                  <c:v>413</c:v>
                </c:pt>
                <c:pt idx="310">
                  <c:v>414</c:v>
                </c:pt>
                <c:pt idx="311">
                  <c:v>415</c:v>
                </c:pt>
                <c:pt idx="312">
                  <c:v>416</c:v>
                </c:pt>
                <c:pt idx="313">
                  <c:v>417</c:v>
                </c:pt>
                <c:pt idx="314">
                  <c:v>418</c:v>
                </c:pt>
                <c:pt idx="315">
                  <c:v>419</c:v>
                </c:pt>
                <c:pt idx="316">
                  <c:v>420</c:v>
                </c:pt>
                <c:pt idx="317">
                  <c:v>421</c:v>
                </c:pt>
                <c:pt idx="318">
                  <c:v>422</c:v>
                </c:pt>
                <c:pt idx="319">
                  <c:v>423</c:v>
                </c:pt>
                <c:pt idx="320">
                  <c:v>424</c:v>
                </c:pt>
                <c:pt idx="321">
                  <c:v>425</c:v>
                </c:pt>
                <c:pt idx="322">
                  <c:v>426</c:v>
                </c:pt>
                <c:pt idx="323">
                  <c:v>427</c:v>
                </c:pt>
                <c:pt idx="324">
                  <c:v>428</c:v>
                </c:pt>
                <c:pt idx="325">
                  <c:v>429</c:v>
                </c:pt>
                <c:pt idx="326">
                  <c:v>430</c:v>
                </c:pt>
                <c:pt idx="327">
                  <c:v>431</c:v>
                </c:pt>
                <c:pt idx="328">
                  <c:v>432</c:v>
                </c:pt>
                <c:pt idx="329">
                  <c:v>433</c:v>
                </c:pt>
                <c:pt idx="330">
                  <c:v>434</c:v>
                </c:pt>
                <c:pt idx="331">
                  <c:v>435</c:v>
                </c:pt>
                <c:pt idx="332">
                  <c:v>436</c:v>
                </c:pt>
                <c:pt idx="333">
                  <c:v>437</c:v>
                </c:pt>
                <c:pt idx="334">
                  <c:v>438</c:v>
                </c:pt>
                <c:pt idx="335">
                  <c:v>439</c:v>
                </c:pt>
                <c:pt idx="336">
                  <c:v>440</c:v>
                </c:pt>
                <c:pt idx="337">
                  <c:v>441</c:v>
                </c:pt>
                <c:pt idx="338">
                  <c:v>442</c:v>
                </c:pt>
                <c:pt idx="339">
                  <c:v>443</c:v>
                </c:pt>
                <c:pt idx="340">
                  <c:v>444</c:v>
                </c:pt>
                <c:pt idx="341">
                  <c:v>445</c:v>
                </c:pt>
                <c:pt idx="342">
                  <c:v>446</c:v>
                </c:pt>
                <c:pt idx="343">
                  <c:v>447</c:v>
                </c:pt>
                <c:pt idx="344">
                  <c:v>448</c:v>
                </c:pt>
                <c:pt idx="345">
                  <c:v>449</c:v>
                </c:pt>
                <c:pt idx="346">
                  <c:v>450</c:v>
                </c:pt>
                <c:pt idx="347">
                  <c:v>451</c:v>
                </c:pt>
                <c:pt idx="348">
                  <c:v>452</c:v>
                </c:pt>
                <c:pt idx="349">
                  <c:v>453</c:v>
                </c:pt>
                <c:pt idx="350">
                  <c:v>454</c:v>
                </c:pt>
                <c:pt idx="351">
                  <c:v>455</c:v>
                </c:pt>
                <c:pt idx="352">
                  <c:v>456</c:v>
                </c:pt>
                <c:pt idx="353">
                  <c:v>457</c:v>
                </c:pt>
                <c:pt idx="354">
                  <c:v>458</c:v>
                </c:pt>
                <c:pt idx="355">
                  <c:v>459</c:v>
                </c:pt>
                <c:pt idx="356">
                  <c:v>460</c:v>
                </c:pt>
                <c:pt idx="357">
                  <c:v>461</c:v>
                </c:pt>
                <c:pt idx="358">
                  <c:v>462</c:v>
                </c:pt>
                <c:pt idx="359">
                  <c:v>463</c:v>
                </c:pt>
                <c:pt idx="360">
                  <c:v>464</c:v>
                </c:pt>
                <c:pt idx="361">
                  <c:v>465</c:v>
                </c:pt>
                <c:pt idx="362">
                  <c:v>466</c:v>
                </c:pt>
                <c:pt idx="363">
                  <c:v>467</c:v>
                </c:pt>
                <c:pt idx="364">
                  <c:v>468</c:v>
                </c:pt>
                <c:pt idx="365">
                  <c:v>469</c:v>
                </c:pt>
                <c:pt idx="366">
                  <c:v>470</c:v>
                </c:pt>
                <c:pt idx="367">
                  <c:v>471</c:v>
                </c:pt>
                <c:pt idx="368">
                  <c:v>472</c:v>
                </c:pt>
                <c:pt idx="369">
                  <c:v>473</c:v>
                </c:pt>
                <c:pt idx="370">
                  <c:v>474</c:v>
                </c:pt>
                <c:pt idx="371">
                  <c:v>475</c:v>
                </c:pt>
                <c:pt idx="372">
                  <c:v>476</c:v>
                </c:pt>
                <c:pt idx="373">
                  <c:v>477</c:v>
                </c:pt>
                <c:pt idx="374">
                  <c:v>478</c:v>
                </c:pt>
                <c:pt idx="375">
                  <c:v>479</c:v>
                </c:pt>
                <c:pt idx="376">
                  <c:v>480</c:v>
                </c:pt>
                <c:pt idx="377">
                  <c:v>481</c:v>
                </c:pt>
                <c:pt idx="378">
                  <c:v>482</c:v>
                </c:pt>
                <c:pt idx="379">
                  <c:v>483</c:v>
                </c:pt>
                <c:pt idx="380">
                  <c:v>484</c:v>
                </c:pt>
                <c:pt idx="381">
                  <c:v>485</c:v>
                </c:pt>
                <c:pt idx="382">
                  <c:v>486</c:v>
                </c:pt>
                <c:pt idx="383">
                  <c:v>487</c:v>
                </c:pt>
                <c:pt idx="384">
                  <c:v>488</c:v>
                </c:pt>
                <c:pt idx="385">
                  <c:v>489</c:v>
                </c:pt>
                <c:pt idx="386">
                  <c:v>490</c:v>
                </c:pt>
                <c:pt idx="387">
                  <c:v>491</c:v>
                </c:pt>
                <c:pt idx="388">
                  <c:v>492</c:v>
                </c:pt>
                <c:pt idx="389">
                  <c:v>493</c:v>
                </c:pt>
                <c:pt idx="390">
                  <c:v>494</c:v>
                </c:pt>
                <c:pt idx="391">
                  <c:v>495</c:v>
                </c:pt>
                <c:pt idx="392">
                  <c:v>496</c:v>
                </c:pt>
                <c:pt idx="393">
                  <c:v>497</c:v>
                </c:pt>
                <c:pt idx="394">
                  <c:v>498</c:v>
                </c:pt>
                <c:pt idx="395">
                  <c:v>499</c:v>
                </c:pt>
                <c:pt idx="396">
                  <c:v>500</c:v>
                </c:pt>
                <c:pt idx="397">
                  <c:v>501</c:v>
                </c:pt>
                <c:pt idx="398">
                  <c:v>502</c:v>
                </c:pt>
                <c:pt idx="399">
                  <c:v>503</c:v>
                </c:pt>
                <c:pt idx="400">
                  <c:v>504</c:v>
                </c:pt>
                <c:pt idx="401">
                  <c:v>505</c:v>
                </c:pt>
                <c:pt idx="402">
                  <c:v>506</c:v>
                </c:pt>
                <c:pt idx="403">
                  <c:v>507</c:v>
                </c:pt>
                <c:pt idx="404">
                  <c:v>508</c:v>
                </c:pt>
                <c:pt idx="405">
                  <c:v>509</c:v>
                </c:pt>
                <c:pt idx="406">
                  <c:v>510</c:v>
                </c:pt>
                <c:pt idx="407">
                  <c:v>511</c:v>
                </c:pt>
                <c:pt idx="408">
                  <c:v>512</c:v>
                </c:pt>
                <c:pt idx="409">
                  <c:v>513</c:v>
                </c:pt>
                <c:pt idx="410">
                  <c:v>514</c:v>
                </c:pt>
                <c:pt idx="411">
                  <c:v>515</c:v>
                </c:pt>
                <c:pt idx="412">
                  <c:v>516</c:v>
                </c:pt>
                <c:pt idx="413">
                  <c:v>517</c:v>
                </c:pt>
                <c:pt idx="414">
                  <c:v>518</c:v>
                </c:pt>
                <c:pt idx="415">
                  <c:v>519</c:v>
                </c:pt>
                <c:pt idx="416">
                  <c:v>520</c:v>
                </c:pt>
                <c:pt idx="417">
                  <c:v>521</c:v>
                </c:pt>
                <c:pt idx="418">
                  <c:v>522</c:v>
                </c:pt>
                <c:pt idx="419">
                  <c:v>523</c:v>
                </c:pt>
                <c:pt idx="420">
                  <c:v>524</c:v>
                </c:pt>
                <c:pt idx="421">
                  <c:v>525</c:v>
                </c:pt>
                <c:pt idx="422">
                  <c:v>526</c:v>
                </c:pt>
                <c:pt idx="423">
                  <c:v>527</c:v>
                </c:pt>
                <c:pt idx="424">
                  <c:v>528</c:v>
                </c:pt>
                <c:pt idx="425">
                  <c:v>529</c:v>
                </c:pt>
                <c:pt idx="426">
                  <c:v>530</c:v>
                </c:pt>
                <c:pt idx="427">
                  <c:v>531</c:v>
                </c:pt>
                <c:pt idx="428">
                  <c:v>532</c:v>
                </c:pt>
                <c:pt idx="429">
                  <c:v>533</c:v>
                </c:pt>
                <c:pt idx="430">
                  <c:v>534</c:v>
                </c:pt>
                <c:pt idx="431">
                  <c:v>535</c:v>
                </c:pt>
                <c:pt idx="432">
                  <c:v>536</c:v>
                </c:pt>
                <c:pt idx="433">
                  <c:v>537</c:v>
                </c:pt>
                <c:pt idx="434">
                  <c:v>538</c:v>
                </c:pt>
                <c:pt idx="435">
                  <c:v>539</c:v>
                </c:pt>
                <c:pt idx="436">
                  <c:v>540</c:v>
                </c:pt>
                <c:pt idx="437">
                  <c:v>541</c:v>
                </c:pt>
                <c:pt idx="438">
                  <c:v>542</c:v>
                </c:pt>
                <c:pt idx="439">
                  <c:v>543</c:v>
                </c:pt>
                <c:pt idx="440">
                  <c:v>544</c:v>
                </c:pt>
                <c:pt idx="441">
                  <c:v>545</c:v>
                </c:pt>
                <c:pt idx="442">
                  <c:v>546</c:v>
                </c:pt>
                <c:pt idx="443">
                  <c:v>547</c:v>
                </c:pt>
                <c:pt idx="444">
                  <c:v>548</c:v>
                </c:pt>
                <c:pt idx="445">
                  <c:v>549</c:v>
                </c:pt>
                <c:pt idx="446">
                  <c:v>550</c:v>
                </c:pt>
                <c:pt idx="447">
                  <c:v>551</c:v>
                </c:pt>
                <c:pt idx="448">
                  <c:v>552</c:v>
                </c:pt>
                <c:pt idx="449">
                  <c:v>553</c:v>
                </c:pt>
                <c:pt idx="450">
                  <c:v>554</c:v>
                </c:pt>
                <c:pt idx="451">
                  <c:v>555</c:v>
                </c:pt>
                <c:pt idx="452">
                  <c:v>556</c:v>
                </c:pt>
                <c:pt idx="453">
                  <c:v>557</c:v>
                </c:pt>
                <c:pt idx="454">
                  <c:v>558</c:v>
                </c:pt>
                <c:pt idx="455">
                  <c:v>559</c:v>
                </c:pt>
                <c:pt idx="456">
                  <c:v>560</c:v>
                </c:pt>
                <c:pt idx="457">
                  <c:v>575</c:v>
                </c:pt>
                <c:pt idx="458">
                  <c:v>576</c:v>
                </c:pt>
                <c:pt idx="459">
                  <c:v>577</c:v>
                </c:pt>
                <c:pt idx="460">
                  <c:v>578</c:v>
                </c:pt>
                <c:pt idx="461">
                  <c:v>579</c:v>
                </c:pt>
                <c:pt idx="462">
                  <c:v>580</c:v>
                </c:pt>
                <c:pt idx="463">
                  <c:v>581</c:v>
                </c:pt>
                <c:pt idx="464">
                  <c:v>582</c:v>
                </c:pt>
                <c:pt idx="465">
                  <c:v>583</c:v>
                </c:pt>
                <c:pt idx="466">
                  <c:v>584</c:v>
                </c:pt>
                <c:pt idx="467">
                  <c:v>585</c:v>
                </c:pt>
                <c:pt idx="468">
                  <c:v>586</c:v>
                </c:pt>
                <c:pt idx="469">
                  <c:v>587</c:v>
                </c:pt>
                <c:pt idx="470">
                  <c:v>588</c:v>
                </c:pt>
                <c:pt idx="471">
                  <c:v>589</c:v>
                </c:pt>
                <c:pt idx="472">
                  <c:v>590</c:v>
                </c:pt>
                <c:pt idx="473">
                  <c:v>591</c:v>
                </c:pt>
                <c:pt idx="474">
                  <c:v>592</c:v>
                </c:pt>
                <c:pt idx="475">
                  <c:v>593</c:v>
                </c:pt>
                <c:pt idx="476">
                  <c:v>594</c:v>
                </c:pt>
                <c:pt idx="477">
                  <c:v>595</c:v>
                </c:pt>
                <c:pt idx="478">
                  <c:v>596</c:v>
                </c:pt>
                <c:pt idx="479">
                  <c:v>597</c:v>
                </c:pt>
                <c:pt idx="480">
                  <c:v>598</c:v>
                </c:pt>
                <c:pt idx="481">
                  <c:v>599</c:v>
                </c:pt>
                <c:pt idx="482">
                  <c:v>600</c:v>
                </c:pt>
                <c:pt idx="483">
                  <c:v>601</c:v>
                </c:pt>
                <c:pt idx="484">
                  <c:v>602</c:v>
                </c:pt>
                <c:pt idx="485">
                  <c:v>603</c:v>
                </c:pt>
                <c:pt idx="486">
                  <c:v>604</c:v>
                </c:pt>
                <c:pt idx="487">
                  <c:v>605</c:v>
                </c:pt>
                <c:pt idx="488">
                  <c:v>606</c:v>
                </c:pt>
                <c:pt idx="489">
                  <c:v>607</c:v>
                </c:pt>
                <c:pt idx="490">
                  <c:v>608</c:v>
                </c:pt>
                <c:pt idx="491">
                  <c:v>609</c:v>
                </c:pt>
                <c:pt idx="492">
                  <c:v>610</c:v>
                </c:pt>
                <c:pt idx="493">
                  <c:v>611</c:v>
                </c:pt>
                <c:pt idx="494">
                  <c:v>612</c:v>
                </c:pt>
                <c:pt idx="495">
                  <c:v>613</c:v>
                </c:pt>
                <c:pt idx="496">
                  <c:v>614</c:v>
                </c:pt>
                <c:pt idx="497">
                  <c:v>615</c:v>
                </c:pt>
                <c:pt idx="498">
                  <c:v>616</c:v>
                </c:pt>
                <c:pt idx="499">
                  <c:v>617</c:v>
                </c:pt>
                <c:pt idx="500">
                  <c:v>618</c:v>
                </c:pt>
                <c:pt idx="501">
                  <c:v>619</c:v>
                </c:pt>
                <c:pt idx="502">
                  <c:v>620</c:v>
                </c:pt>
                <c:pt idx="503">
                  <c:v>621</c:v>
                </c:pt>
                <c:pt idx="504">
                  <c:v>622</c:v>
                </c:pt>
                <c:pt idx="505">
                  <c:v>623</c:v>
                </c:pt>
                <c:pt idx="506">
                  <c:v>624</c:v>
                </c:pt>
                <c:pt idx="507">
                  <c:v>625</c:v>
                </c:pt>
                <c:pt idx="508">
                  <c:v>626</c:v>
                </c:pt>
                <c:pt idx="509">
                  <c:v>627</c:v>
                </c:pt>
                <c:pt idx="510">
                  <c:v>628</c:v>
                </c:pt>
                <c:pt idx="511">
                  <c:v>629</c:v>
                </c:pt>
                <c:pt idx="512">
                  <c:v>630</c:v>
                </c:pt>
                <c:pt idx="513">
                  <c:v>631</c:v>
                </c:pt>
                <c:pt idx="514">
                  <c:v>632</c:v>
                </c:pt>
                <c:pt idx="515">
                  <c:v>633</c:v>
                </c:pt>
                <c:pt idx="516">
                  <c:v>634</c:v>
                </c:pt>
                <c:pt idx="517">
                  <c:v>635</c:v>
                </c:pt>
                <c:pt idx="518">
                  <c:v>636</c:v>
                </c:pt>
                <c:pt idx="519">
                  <c:v>637</c:v>
                </c:pt>
                <c:pt idx="520">
                  <c:v>638</c:v>
                </c:pt>
                <c:pt idx="521">
                  <c:v>639</c:v>
                </c:pt>
                <c:pt idx="522">
                  <c:v>640</c:v>
                </c:pt>
                <c:pt idx="523">
                  <c:v>641</c:v>
                </c:pt>
                <c:pt idx="524">
                  <c:v>642</c:v>
                </c:pt>
                <c:pt idx="525">
                  <c:v>643</c:v>
                </c:pt>
                <c:pt idx="526">
                  <c:v>644</c:v>
                </c:pt>
                <c:pt idx="527">
                  <c:v>645</c:v>
                </c:pt>
                <c:pt idx="528">
                  <c:v>646</c:v>
                </c:pt>
                <c:pt idx="529">
                  <c:v>647</c:v>
                </c:pt>
                <c:pt idx="530">
                  <c:v>648</c:v>
                </c:pt>
                <c:pt idx="531">
                  <c:v>649</c:v>
                </c:pt>
                <c:pt idx="532">
                  <c:v>650</c:v>
                </c:pt>
                <c:pt idx="533">
                  <c:v>651</c:v>
                </c:pt>
                <c:pt idx="534">
                  <c:v>652</c:v>
                </c:pt>
                <c:pt idx="535">
                  <c:v>653</c:v>
                </c:pt>
                <c:pt idx="536">
                  <c:v>654</c:v>
                </c:pt>
                <c:pt idx="537">
                  <c:v>655</c:v>
                </c:pt>
                <c:pt idx="538">
                  <c:v>656</c:v>
                </c:pt>
                <c:pt idx="539">
                  <c:v>657</c:v>
                </c:pt>
                <c:pt idx="540">
                  <c:v>658</c:v>
                </c:pt>
                <c:pt idx="541">
                  <c:v>659</c:v>
                </c:pt>
                <c:pt idx="542">
                  <c:v>660</c:v>
                </c:pt>
                <c:pt idx="543">
                  <c:v>661</c:v>
                </c:pt>
                <c:pt idx="544">
                  <c:v>662</c:v>
                </c:pt>
                <c:pt idx="545">
                  <c:v>663</c:v>
                </c:pt>
                <c:pt idx="546">
                  <c:v>664</c:v>
                </c:pt>
                <c:pt idx="547">
                  <c:v>665</c:v>
                </c:pt>
                <c:pt idx="548">
                  <c:v>666</c:v>
                </c:pt>
                <c:pt idx="549">
                  <c:v>667</c:v>
                </c:pt>
                <c:pt idx="550">
                  <c:v>668</c:v>
                </c:pt>
                <c:pt idx="551">
                  <c:v>669</c:v>
                </c:pt>
                <c:pt idx="552">
                  <c:v>670</c:v>
                </c:pt>
                <c:pt idx="553">
                  <c:v>671</c:v>
                </c:pt>
                <c:pt idx="554">
                  <c:v>672</c:v>
                </c:pt>
                <c:pt idx="555">
                  <c:v>673</c:v>
                </c:pt>
                <c:pt idx="556">
                  <c:v>674</c:v>
                </c:pt>
                <c:pt idx="557">
                  <c:v>675</c:v>
                </c:pt>
                <c:pt idx="558">
                  <c:v>676</c:v>
                </c:pt>
                <c:pt idx="559">
                  <c:v>677</c:v>
                </c:pt>
                <c:pt idx="560">
                  <c:v>678</c:v>
                </c:pt>
                <c:pt idx="561">
                  <c:v>679</c:v>
                </c:pt>
                <c:pt idx="562">
                  <c:v>680</c:v>
                </c:pt>
                <c:pt idx="563">
                  <c:v>681</c:v>
                </c:pt>
                <c:pt idx="564">
                  <c:v>682</c:v>
                </c:pt>
                <c:pt idx="565">
                  <c:v>683</c:v>
                </c:pt>
                <c:pt idx="566">
                  <c:v>684</c:v>
                </c:pt>
                <c:pt idx="567">
                  <c:v>685</c:v>
                </c:pt>
                <c:pt idx="568">
                  <c:v>686</c:v>
                </c:pt>
                <c:pt idx="569">
                  <c:v>687</c:v>
                </c:pt>
                <c:pt idx="570">
                  <c:v>688</c:v>
                </c:pt>
                <c:pt idx="571">
                  <c:v>689</c:v>
                </c:pt>
                <c:pt idx="572">
                  <c:v>690</c:v>
                </c:pt>
                <c:pt idx="573">
                  <c:v>691</c:v>
                </c:pt>
                <c:pt idx="574">
                  <c:v>692</c:v>
                </c:pt>
                <c:pt idx="575">
                  <c:v>693</c:v>
                </c:pt>
                <c:pt idx="576">
                  <c:v>694</c:v>
                </c:pt>
                <c:pt idx="577">
                  <c:v>695</c:v>
                </c:pt>
                <c:pt idx="578">
                  <c:v>696</c:v>
                </c:pt>
                <c:pt idx="579">
                  <c:v>697</c:v>
                </c:pt>
                <c:pt idx="580">
                  <c:v>698</c:v>
                </c:pt>
                <c:pt idx="581">
                  <c:v>699</c:v>
                </c:pt>
                <c:pt idx="582">
                  <c:v>700</c:v>
                </c:pt>
                <c:pt idx="583">
                  <c:v>701</c:v>
                </c:pt>
                <c:pt idx="584">
                  <c:v>702</c:v>
                </c:pt>
                <c:pt idx="585">
                  <c:v>703</c:v>
                </c:pt>
                <c:pt idx="586">
                  <c:v>704</c:v>
                </c:pt>
                <c:pt idx="587">
                  <c:v>705</c:v>
                </c:pt>
                <c:pt idx="588">
                  <c:v>706</c:v>
                </c:pt>
                <c:pt idx="589">
                  <c:v>707</c:v>
                </c:pt>
                <c:pt idx="590">
                  <c:v>708</c:v>
                </c:pt>
                <c:pt idx="591">
                  <c:v>709</c:v>
                </c:pt>
                <c:pt idx="592">
                  <c:v>710</c:v>
                </c:pt>
                <c:pt idx="593">
                  <c:v>711</c:v>
                </c:pt>
                <c:pt idx="594">
                  <c:v>712</c:v>
                </c:pt>
                <c:pt idx="595">
                  <c:v>713</c:v>
                </c:pt>
                <c:pt idx="596">
                  <c:v>714</c:v>
                </c:pt>
                <c:pt idx="597">
                  <c:v>715</c:v>
                </c:pt>
                <c:pt idx="598">
                  <c:v>716</c:v>
                </c:pt>
                <c:pt idx="599">
                  <c:v>717</c:v>
                </c:pt>
                <c:pt idx="600">
                  <c:v>718</c:v>
                </c:pt>
                <c:pt idx="601">
                  <c:v>719</c:v>
                </c:pt>
                <c:pt idx="602">
                  <c:v>720</c:v>
                </c:pt>
                <c:pt idx="603">
                  <c:v>721</c:v>
                </c:pt>
                <c:pt idx="604">
                  <c:v>722</c:v>
                </c:pt>
                <c:pt idx="605">
                  <c:v>723</c:v>
                </c:pt>
                <c:pt idx="606">
                  <c:v>724</c:v>
                </c:pt>
                <c:pt idx="607">
                  <c:v>725</c:v>
                </c:pt>
                <c:pt idx="608">
                  <c:v>726</c:v>
                </c:pt>
                <c:pt idx="609">
                  <c:v>727</c:v>
                </c:pt>
                <c:pt idx="610">
                  <c:v>728</c:v>
                </c:pt>
                <c:pt idx="611">
                  <c:v>729</c:v>
                </c:pt>
                <c:pt idx="612">
                  <c:v>730</c:v>
                </c:pt>
                <c:pt idx="613">
                  <c:v>731</c:v>
                </c:pt>
                <c:pt idx="614">
                  <c:v>732</c:v>
                </c:pt>
                <c:pt idx="615">
                  <c:v>733</c:v>
                </c:pt>
                <c:pt idx="616">
                  <c:v>734</c:v>
                </c:pt>
                <c:pt idx="617">
                  <c:v>735</c:v>
                </c:pt>
                <c:pt idx="618">
                  <c:v>736</c:v>
                </c:pt>
                <c:pt idx="619">
                  <c:v>737</c:v>
                </c:pt>
                <c:pt idx="620">
                  <c:v>738</c:v>
                </c:pt>
                <c:pt idx="621">
                  <c:v>739</c:v>
                </c:pt>
                <c:pt idx="622">
                  <c:v>740</c:v>
                </c:pt>
                <c:pt idx="623">
                  <c:v>741</c:v>
                </c:pt>
                <c:pt idx="624">
                  <c:v>742</c:v>
                </c:pt>
                <c:pt idx="625">
                  <c:v>743</c:v>
                </c:pt>
                <c:pt idx="626">
                  <c:v>744</c:v>
                </c:pt>
                <c:pt idx="627">
                  <c:v>745</c:v>
                </c:pt>
                <c:pt idx="628">
                  <c:v>746</c:v>
                </c:pt>
                <c:pt idx="629">
                  <c:v>747</c:v>
                </c:pt>
                <c:pt idx="630">
                  <c:v>748</c:v>
                </c:pt>
                <c:pt idx="631">
                  <c:v>749</c:v>
                </c:pt>
                <c:pt idx="632">
                  <c:v>750</c:v>
                </c:pt>
                <c:pt idx="633">
                  <c:v>751</c:v>
                </c:pt>
                <c:pt idx="634">
                  <c:v>752</c:v>
                </c:pt>
                <c:pt idx="635">
                  <c:v>753</c:v>
                </c:pt>
                <c:pt idx="636">
                  <c:v>754</c:v>
                </c:pt>
                <c:pt idx="637">
                  <c:v>755</c:v>
                </c:pt>
                <c:pt idx="638">
                  <c:v>756</c:v>
                </c:pt>
                <c:pt idx="639">
                  <c:v>757</c:v>
                </c:pt>
                <c:pt idx="640">
                  <c:v>758</c:v>
                </c:pt>
                <c:pt idx="641">
                  <c:v>759</c:v>
                </c:pt>
                <c:pt idx="642">
                  <c:v>760</c:v>
                </c:pt>
                <c:pt idx="643">
                  <c:v>761</c:v>
                </c:pt>
                <c:pt idx="644">
                  <c:v>762</c:v>
                </c:pt>
                <c:pt idx="645">
                  <c:v>763</c:v>
                </c:pt>
                <c:pt idx="646">
                  <c:v>764</c:v>
                </c:pt>
                <c:pt idx="647">
                  <c:v>765</c:v>
                </c:pt>
                <c:pt idx="648">
                  <c:v>766</c:v>
                </c:pt>
                <c:pt idx="649">
                  <c:v>767</c:v>
                </c:pt>
                <c:pt idx="650">
                  <c:v>768</c:v>
                </c:pt>
                <c:pt idx="651">
                  <c:v>769</c:v>
                </c:pt>
                <c:pt idx="652">
                  <c:v>770</c:v>
                </c:pt>
                <c:pt idx="653">
                  <c:v>771</c:v>
                </c:pt>
                <c:pt idx="654">
                  <c:v>772</c:v>
                </c:pt>
                <c:pt idx="655">
                  <c:v>773</c:v>
                </c:pt>
                <c:pt idx="656">
                  <c:v>774</c:v>
                </c:pt>
                <c:pt idx="657">
                  <c:v>775</c:v>
                </c:pt>
                <c:pt idx="658">
                  <c:v>776</c:v>
                </c:pt>
                <c:pt idx="659">
                  <c:v>777</c:v>
                </c:pt>
                <c:pt idx="660">
                  <c:v>778</c:v>
                </c:pt>
                <c:pt idx="661">
                  <c:v>779</c:v>
                </c:pt>
                <c:pt idx="662">
                  <c:v>780</c:v>
                </c:pt>
                <c:pt idx="663">
                  <c:v>781</c:v>
                </c:pt>
                <c:pt idx="664">
                  <c:v>782</c:v>
                </c:pt>
                <c:pt idx="665">
                  <c:v>783</c:v>
                </c:pt>
                <c:pt idx="666">
                  <c:v>784</c:v>
                </c:pt>
                <c:pt idx="667">
                  <c:v>785</c:v>
                </c:pt>
                <c:pt idx="668">
                  <c:v>786</c:v>
                </c:pt>
                <c:pt idx="669">
                  <c:v>787</c:v>
                </c:pt>
                <c:pt idx="670">
                  <c:v>788</c:v>
                </c:pt>
                <c:pt idx="671">
                  <c:v>789</c:v>
                </c:pt>
                <c:pt idx="672">
                  <c:v>790</c:v>
                </c:pt>
                <c:pt idx="673">
                  <c:v>791</c:v>
                </c:pt>
                <c:pt idx="674">
                  <c:v>792</c:v>
                </c:pt>
                <c:pt idx="675">
                  <c:v>793</c:v>
                </c:pt>
                <c:pt idx="676">
                  <c:v>794</c:v>
                </c:pt>
                <c:pt idx="677">
                  <c:v>795</c:v>
                </c:pt>
                <c:pt idx="678">
                  <c:v>796</c:v>
                </c:pt>
                <c:pt idx="679">
                  <c:v>797</c:v>
                </c:pt>
                <c:pt idx="680">
                  <c:v>798</c:v>
                </c:pt>
                <c:pt idx="681">
                  <c:v>799</c:v>
                </c:pt>
                <c:pt idx="682">
                  <c:v>800</c:v>
                </c:pt>
                <c:pt idx="683">
                  <c:v>801</c:v>
                </c:pt>
                <c:pt idx="684">
                  <c:v>802</c:v>
                </c:pt>
                <c:pt idx="685">
                  <c:v>803</c:v>
                </c:pt>
                <c:pt idx="686">
                  <c:v>804</c:v>
                </c:pt>
                <c:pt idx="687">
                  <c:v>805</c:v>
                </c:pt>
                <c:pt idx="688">
                  <c:v>806</c:v>
                </c:pt>
                <c:pt idx="689">
                  <c:v>807</c:v>
                </c:pt>
                <c:pt idx="690">
                  <c:v>808</c:v>
                </c:pt>
                <c:pt idx="691">
                  <c:v>809</c:v>
                </c:pt>
                <c:pt idx="692">
                  <c:v>810</c:v>
                </c:pt>
                <c:pt idx="693">
                  <c:v>811</c:v>
                </c:pt>
                <c:pt idx="694">
                  <c:v>812</c:v>
                </c:pt>
                <c:pt idx="695">
                  <c:v>813</c:v>
                </c:pt>
                <c:pt idx="696">
                  <c:v>814</c:v>
                </c:pt>
                <c:pt idx="697">
                  <c:v>815</c:v>
                </c:pt>
                <c:pt idx="698">
                  <c:v>816</c:v>
                </c:pt>
                <c:pt idx="699">
                  <c:v>817</c:v>
                </c:pt>
                <c:pt idx="700">
                  <c:v>818</c:v>
                </c:pt>
                <c:pt idx="701">
                  <c:v>819</c:v>
                </c:pt>
                <c:pt idx="702">
                  <c:v>820</c:v>
                </c:pt>
                <c:pt idx="703">
                  <c:v>821</c:v>
                </c:pt>
                <c:pt idx="704">
                  <c:v>822</c:v>
                </c:pt>
                <c:pt idx="705">
                  <c:v>823</c:v>
                </c:pt>
                <c:pt idx="706">
                  <c:v>824</c:v>
                </c:pt>
                <c:pt idx="707">
                  <c:v>825</c:v>
                </c:pt>
                <c:pt idx="708">
                  <c:v>826</c:v>
                </c:pt>
                <c:pt idx="709">
                  <c:v>827</c:v>
                </c:pt>
                <c:pt idx="710">
                  <c:v>828</c:v>
                </c:pt>
                <c:pt idx="711">
                  <c:v>829</c:v>
                </c:pt>
                <c:pt idx="712">
                  <c:v>830</c:v>
                </c:pt>
                <c:pt idx="713">
                  <c:v>831</c:v>
                </c:pt>
                <c:pt idx="714">
                  <c:v>832</c:v>
                </c:pt>
                <c:pt idx="715">
                  <c:v>833</c:v>
                </c:pt>
                <c:pt idx="716">
                  <c:v>834</c:v>
                </c:pt>
                <c:pt idx="717">
                  <c:v>835</c:v>
                </c:pt>
                <c:pt idx="718">
                  <c:v>836</c:v>
                </c:pt>
                <c:pt idx="719">
                  <c:v>837</c:v>
                </c:pt>
                <c:pt idx="720">
                  <c:v>838</c:v>
                </c:pt>
                <c:pt idx="721">
                  <c:v>839</c:v>
                </c:pt>
                <c:pt idx="722">
                  <c:v>840</c:v>
                </c:pt>
                <c:pt idx="723">
                  <c:v>841</c:v>
                </c:pt>
                <c:pt idx="724">
                  <c:v>842</c:v>
                </c:pt>
                <c:pt idx="725">
                  <c:v>843</c:v>
                </c:pt>
                <c:pt idx="726">
                  <c:v>844</c:v>
                </c:pt>
                <c:pt idx="727">
                  <c:v>845</c:v>
                </c:pt>
                <c:pt idx="728">
                  <c:v>846</c:v>
                </c:pt>
              </c:numCache>
            </c:numRef>
          </c:xVal>
          <c:yVal>
            <c:numRef>
              <c:f>'Well Test'!$E$5:$E$1105</c:f>
              <c:numCache>
                <c:formatCode>0.00</c:formatCode>
                <c:ptCount val="1101"/>
                <c:pt idx="0">
                  <c:v>4.0266149999999996</c:v>
                </c:pt>
                <c:pt idx="1">
                  <c:v>20.154852000000002</c:v>
                </c:pt>
                <c:pt idx="2">
                  <c:v>17.672519999999999</c:v>
                </c:pt>
                <c:pt idx="3">
                  <c:v>20.323263000000001</c:v>
                </c:pt>
                <c:pt idx="4">
                  <c:v>20.853873</c:v>
                </c:pt>
                <c:pt idx="5">
                  <c:v>21.315273000000001</c:v>
                </c:pt>
                <c:pt idx="6">
                  <c:v>21.492912</c:v>
                </c:pt>
                <c:pt idx="7">
                  <c:v>21.977381999999999</c:v>
                </c:pt>
                <c:pt idx="8">
                  <c:v>22.286519999999999</c:v>
                </c:pt>
                <c:pt idx="9">
                  <c:v>22.358036999999999</c:v>
                </c:pt>
                <c:pt idx="10">
                  <c:v>22.514913</c:v>
                </c:pt>
                <c:pt idx="11">
                  <c:v>22.941707999999998</c:v>
                </c:pt>
                <c:pt idx="12">
                  <c:v>21.638252999999999</c:v>
                </c:pt>
                <c:pt idx="13">
                  <c:v>21.642866999999999</c:v>
                </c:pt>
                <c:pt idx="14">
                  <c:v>22.078890000000001</c:v>
                </c:pt>
                <c:pt idx="15">
                  <c:v>22.083504000000001</c:v>
                </c:pt>
                <c:pt idx="16">
                  <c:v>21.783594000000001</c:v>
                </c:pt>
                <c:pt idx="17">
                  <c:v>22.002759000000001</c:v>
                </c:pt>
                <c:pt idx="18">
                  <c:v>22.231152000000002</c:v>
                </c:pt>
                <c:pt idx="19">
                  <c:v>22.270371000000001</c:v>
                </c:pt>
                <c:pt idx="20">
                  <c:v>22.360344000000001</c:v>
                </c:pt>
                <c:pt idx="21">
                  <c:v>22.300362</c:v>
                </c:pt>
                <c:pt idx="22">
                  <c:v>22.556439000000001</c:v>
                </c:pt>
                <c:pt idx="23">
                  <c:v>22.676403000000001</c:v>
                </c:pt>
                <c:pt idx="24">
                  <c:v>22.341888000000001</c:v>
                </c:pt>
                <c:pt idx="25">
                  <c:v>23.017838999999999</c:v>
                </c:pt>
                <c:pt idx="26">
                  <c:v>22.867884</c:v>
                </c:pt>
                <c:pt idx="27">
                  <c:v>22.826357999999999</c:v>
                </c:pt>
                <c:pt idx="28">
                  <c:v>22.953243000000001</c:v>
                </c:pt>
                <c:pt idx="29">
                  <c:v>21.585191999999999</c:v>
                </c:pt>
                <c:pt idx="30">
                  <c:v>21.372948000000001</c:v>
                </c:pt>
                <c:pt idx="31">
                  <c:v>21.393711</c:v>
                </c:pt>
                <c:pt idx="32">
                  <c:v>21.490604999999999</c:v>
                </c:pt>
                <c:pt idx="33">
                  <c:v>21.469842</c:v>
                </c:pt>
                <c:pt idx="34">
                  <c:v>21.225300000000001</c:v>
                </c:pt>
                <c:pt idx="35">
                  <c:v>21.596727000000001</c:v>
                </c:pt>
                <c:pt idx="36">
                  <c:v>21.435237000000001</c:v>
                </c:pt>
                <c:pt idx="37">
                  <c:v>21.539052000000002</c:v>
                </c:pt>
                <c:pt idx="38">
                  <c:v>21.430623000000001</c:v>
                </c:pt>
                <c:pt idx="39">
                  <c:v>21.700541999999999</c:v>
                </c:pt>
                <c:pt idx="40">
                  <c:v>21.532131</c:v>
                </c:pt>
                <c:pt idx="41">
                  <c:v>21.836655</c:v>
                </c:pt>
                <c:pt idx="42">
                  <c:v>21.742068</c:v>
                </c:pt>
                <c:pt idx="43">
                  <c:v>21.968153999999998</c:v>
                </c:pt>
                <c:pt idx="44">
                  <c:v>21.695927999999999</c:v>
                </c:pt>
                <c:pt idx="45">
                  <c:v>21.924320999999999</c:v>
                </c:pt>
                <c:pt idx="46">
                  <c:v>21.901250999999998</c:v>
                </c:pt>
                <c:pt idx="47">
                  <c:v>21.783594000000001</c:v>
                </c:pt>
                <c:pt idx="48">
                  <c:v>21.947391</c:v>
                </c:pt>
                <c:pt idx="49">
                  <c:v>21.935856000000001</c:v>
                </c:pt>
                <c:pt idx="50">
                  <c:v>21.781286999999999</c:v>
                </c:pt>
                <c:pt idx="51">
                  <c:v>21.864339000000001</c:v>
                </c:pt>
                <c:pt idx="52">
                  <c:v>21.981995999999999</c:v>
                </c:pt>
                <c:pt idx="53">
                  <c:v>22.002759000000001</c:v>
                </c:pt>
                <c:pt idx="54">
                  <c:v>22.201160999999999</c:v>
                </c:pt>
                <c:pt idx="55">
                  <c:v>22.166556</c:v>
                </c:pt>
                <c:pt idx="56">
                  <c:v>22.048898999999999</c:v>
                </c:pt>
                <c:pt idx="57">
                  <c:v>22.095039</c:v>
                </c:pt>
                <c:pt idx="58">
                  <c:v>21.887409000000002</c:v>
                </c:pt>
                <c:pt idx="59">
                  <c:v>21.970461</c:v>
                </c:pt>
                <c:pt idx="60">
                  <c:v>22.150407000000001</c:v>
                </c:pt>
                <c:pt idx="61">
                  <c:v>22.44801</c:v>
                </c:pt>
                <c:pt idx="62">
                  <c:v>22.228845</c:v>
                </c:pt>
                <c:pt idx="63">
                  <c:v>22.321124999999999</c:v>
                </c:pt>
                <c:pt idx="64">
                  <c:v>22.279599000000001</c:v>
                </c:pt>
                <c:pt idx="65">
                  <c:v>22.323432</c:v>
                </c:pt>
                <c:pt idx="66">
                  <c:v>22.115801999999999</c:v>
                </c:pt>
                <c:pt idx="67">
                  <c:v>22.369572000000002</c:v>
                </c:pt>
                <c:pt idx="68">
                  <c:v>22.263449999999999</c:v>
                </c:pt>
                <c:pt idx="69">
                  <c:v>22.369572000000002</c:v>
                </c:pt>
                <c:pt idx="70">
                  <c:v>22.404177000000001</c:v>
                </c:pt>
                <c:pt idx="71">
                  <c:v>22.355730000000001</c:v>
                </c:pt>
                <c:pt idx="72">
                  <c:v>22.600272</c:v>
                </c:pt>
                <c:pt idx="73">
                  <c:v>22.388027999999998</c:v>
                </c:pt>
                <c:pt idx="74">
                  <c:v>22.422633000000001</c:v>
                </c:pt>
                <c:pt idx="75">
                  <c:v>22.570281000000001</c:v>
                </c:pt>
                <c:pt idx="76">
                  <c:v>22.346502000000001</c:v>
                </c:pt>
                <c:pt idx="77">
                  <c:v>22.288827000000001</c:v>
                </c:pt>
                <c:pt idx="78">
                  <c:v>22.420325999999999</c:v>
                </c:pt>
                <c:pt idx="79">
                  <c:v>22.604886</c:v>
                </c:pt>
                <c:pt idx="80">
                  <c:v>22.528755</c:v>
                </c:pt>
                <c:pt idx="81">
                  <c:v>22.625648999999999</c:v>
                </c:pt>
                <c:pt idx="82">
                  <c:v>22.489536000000001</c:v>
                </c:pt>
                <c:pt idx="83">
                  <c:v>22.528755</c:v>
                </c:pt>
                <c:pt idx="84">
                  <c:v>22.397255999999999</c:v>
                </c:pt>
                <c:pt idx="85">
                  <c:v>22.634876999999999</c:v>
                </c:pt>
                <c:pt idx="86">
                  <c:v>22.835585999999999</c:v>
                </c:pt>
                <c:pt idx="87">
                  <c:v>22.860963000000002</c:v>
                </c:pt>
                <c:pt idx="88">
                  <c:v>22.800981</c:v>
                </c:pt>
                <c:pt idx="89">
                  <c:v>22.664867999999998</c:v>
                </c:pt>
                <c:pt idx="90">
                  <c:v>22.593350999999998</c:v>
                </c:pt>
                <c:pt idx="91">
                  <c:v>20.572419</c:v>
                </c:pt>
                <c:pt idx="92">
                  <c:v>14.318142</c:v>
                </c:pt>
                <c:pt idx="93">
                  <c:v>12.087273</c:v>
                </c:pt>
                <c:pt idx="94">
                  <c:v>10.751519999999999</c:v>
                </c:pt>
                <c:pt idx="95">
                  <c:v>9.6949140000000007</c:v>
                </c:pt>
                <c:pt idx="96">
                  <c:v>8.8413240000000002</c:v>
                </c:pt>
                <c:pt idx="97">
                  <c:v>8.1123119999999993</c:v>
                </c:pt>
                <c:pt idx="98">
                  <c:v>7.4732729999999998</c:v>
                </c:pt>
                <c:pt idx="100">
                  <c:v>4.0981319999999997</c:v>
                </c:pt>
                <c:pt idx="101">
                  <c:v>3.8235989999999997</c:v>
                </c:pt>
                <c:pt idx="102">
                  <c:v>17.241111</c:v>
                </c:pt>
                <c:pt idx="103">
                  <c:v>21.811278000000001</c:v>
                </c:pt>
                <c:pt idx="104">
                  <c:v>22.893260999999999</c:v>
                </c:pt>
                <c:pt idx="105">
                  <c:v>23.257767000000001</c:v>
                </c:pt>
                <c:pt idx="106">
                  <c:v>23.520765000000001</c:v>
                </c:pt>
                <c:pt idx="107">
                  <c:v>22.274985000000001</c:v>
                </c:pt>
                <c:pt idx="108">
                  <c:v>22.401869999999999</c:v>
                </c:pt>
                <c:pt idx="109">
                  <c:v>22.164249000000002</c:v>
                </c:pt>
                <c:pt idx="110">
                  <c:v>22.051206000000001</c:v>
                </c:pt>
                <c:pt idx="111">
                  <c:v>22.367265</c:v>
                </c:pt>
                <c:pt idx="112">
                  <c:v>22.272677999999999</c:v>
                </c:pt>
                <c:pt idx="113">
                  <c:v>22.464158999999999</c:v>
                </c:pt>
                <c:pt idx="114">
                  <c:v>22.597964999999999</c:v>
                </c:pt>
                <c:pt idx="115">
                  <c:v>22.406483999999999</c:v>
                </c:pt>
                <c:pt idx="116">
                  <c:v>22.404177000000001</c:v>
                </c:pt>
                <c:pt idx="117">
                  <c:v>22.288827000000001</c:v>
                </c:pt>
                <c:pt idx="118">
                  <c:v>22.291134</c:v>
                </c:pt>
                <c:pt idx="119">
                  <c:v>22.461852</c:v>
                </c:pt>
                <c:pt idx="120">
                  <c:v>22.558745999999999</c:v>
                </c:pt>
                <c:pt idx="121">
                  <c:v>22.911716999999999</c:v>
                </c:pt>
                <c:pt idx="122">
                  <c:v>23.022452999999999</c:v>
                </c:pt>
                <c:pt idx="123">
                  <c:v>22.934787</c:v>
                </c:pt>
                <c:pt idx="124">
                  <c:v>22.526447999999998</c:v>
                </c:pt>
                <c:pt idx="125">
                  <c:v>22.692551999999999</c:v>
                </c:pt>
                <c:pt idx="126">
                  <c:v>22.780218000000001</c:v>
                </c:pt>
                <c:pt idx="127">
                  <c:v>23.052444000000001</c:v>
                </c:pt>
                <c:pt idx="128">
                  <c:v>20.270202000000001</c:v>
                </c:pt>
                <c:pt idx="129">
                  <c:v>22.941707999999998</c:v>
                </c:pt>
                <c:pt idx="130">
                  <c:v>23.027066999999999</c:v>
                </c:pt>
                <c:pt idx="131">
                  <c:v>22.775604000000001</c:v>
                </c:pt>
                <c:pt idx="132">
                  <c:v>23.020146</c:v>
                </c:pt>
                <c:pt idx="133">
                  <c:v>23.096277000000001</c:v>
                </c:pt>
                <c:pt idx="134">
                  <c:v>23.089355999999999</c:v>
                </c:pt>
                <c:pt idx="135">
                  <c:v>22.946321999999999</c:v>
                </c:pt>
                <c:pt idx="136">
                  <c:v>22.914024000000001</c:v>
                </c:pt>
                <c:pt idx="137">
                  <c:v>23.315442000000001</c:v>
                </c:pt>
                <c:pt idx="138">
                  <c:v>23.050136999999999</c:v>
                </c:pt>
                <c:pt idx="139">
                  <c:v>23.255459999999999</c:v>
                </c:pt>
                <c:pt idx="140">
                  <c:v>23.00169</c:v>
                </c:pt>
                <c:pt idx="141">
                  <c:v>23.174714999999999</c:v>
                </c:pt>
                <c:pt idx="142">
                  <c:v>22.708701000000001</c:v>
                </c:pt>
                <c:pt idx="143">
                  <c:v>22.690245000000001</c:v>
                </c:pt>
                <c:pt idx="144">
                  <c:v>22.708701000000001</c:v>
                </c:pt>
                <c:pt idx="145">
                  <c:v>22.828665000000001</c:v>
                </c:pt>
                <c:pt idx="146">
                  <c:v>22.683323999999999</c:v>
                </c:pt>
                <c:pt idx="147">
                  <c:v>22.720236</c:v>
                </c:pt>
                <c:pt idx="148">
                  <c:v>22.591044</c:v>
                </c:pt>
                <c:pt idx="149">
                  <c:v>22.833279000000001</c:v>
                </c:pt>
                <c:pt idx="150">
                  <c:v>22.872498</c:v>
                </c:pt>
                <c:pt idx="151">
                  <c:v>22.840199999999999</c:v>
                </c:pt>
                <c:pt idx="152">
                  <c:v>22.870190999999998</c:v>
                </c:pt>
                <c:pt idx="153">
                  <c:v>22.747920000000001</c:v>
                </c:pt>
                <c:pt idx="154">
                  <c:v>22.794060000000002</c:v>
                </c:pt>
                <c:pt idx="155">
                  <c:v>22.812515999999999</c:v>
                </c:pt>
                <c:pt idx="156">
                  <c:v>22.847121000000001</c:v>
                </c:pt>
                <c:pt idx="157">
                  <c:v>22.824051000000001</c:v>
                </c:pt>
                <c:pt idx="158">
                  <c:v>22.782525</c:v>
                </c:pt>
                <c:pt idx="159">
                  <c:v>22.821743999999999</c:v>
                </c:pt>
                <c:pt idx="160">
                  <c:v>22.879418999999999</c:v>
                </c:pt>
                <c:pt idx="161">
                  <c:v>23.045522999999999</c:v>
                </c:pt>
                <c:pt idx="162">
                  <c:v>22.962471000000001</c:v>
                </c:pt>
                <c:pt idx="163">
                  <c:v>22.833279000000001</c:v>
                </c:pt>
                <c:pt idx="164">
                  <c:v>22.886340000000001</c:v>
                </c:pt>
                <c:pt idx="165">
                  <c:v>22.621034999999999</c:v>
                </c:pt>
                <c:pt idx="166">
                  <c:v>22.574895000000001</c:v>
                </c:pt>
                <c:pt idx="167">
                  <c:v>22.551825000000001</c:v>
                </c:pt>
                <c:pt idx="168">
                  <c:v>22.851735000000001</c:v>
                </c:pt>
                <c:pt idx="169">
                  <c:v>22.842507000000001</c:v>
                </c:pt>
                <c:pt idx="170">
                  <c:v>22.443396</c:v>
                </c:pt>
                <c:pt idx="171">
                  <c:v>22.602578999999999</c:v>
                </c:pt>
                <c:pt idx="172">
                  <c:v>22.441089000000002</c:v>
                </c:pt>
                <c:pt idx="173">
                  <c:v>22.464158999999999</c:v>
                </c:pt>
                <c:pt idx="174">
                  <c:v>22.720236</c:v>
                </c:pt>
                <c:pt idx="175">
                  <c:v>22.577202</c:v>
                </c:pt>
                <c:pt idx="176">
                  <c:v>22.800981</c:v>
                </c:pt>
                <c:pt idx="177">
                  <c:v>22.591044</c:v>
                </c:pt>
                <c:pt idx="178">
                  <c:v>22.828665000000001</c:v>
                </c:pt>
                <c:pt idx="179">
                  <c:v>22.625648999999999</c:v>
                </c:pt>
                <c:pt idx="180">
                  <c:v>22.657947</c:v>
                </c:pt>
                <c:pt idx="181">
                  <c:v>22.740998999999999</c:v>
                </c:pt>
                <c:pt idx="182">
                  <c:v>22.540289999999999</c:v>
                </c:pt>
                <c:pt idx="183">
                  <c:v>22.551825000000001</c:v>
                </c:pt>
                <c:pt idx="184">
                  <c:v>22.722543000000002</c:v>
                </c:pt>
                <c:pt idx="185">
                  <c:v>22.604886</c:v>
                </c:pt>
                <c:pt idx="186">
                  <c:v>22.761762000000001</c:v>
                </c:pt>
                <c:pt idx="187">
                  <c:v>22.579509000000002</c:v>
                </c:pt>
                <c:pt idx="188">
                  <c:v>22.944015</c:v>
                </c:pt>
                <c:pt idx="189">
                  <c:v>22.770990000000001</c:v>
                </c:pt>
                <c:pt idx="190">
                  <c:v>22.842507000000001</c:v>
                </c:pt>
                <c:pt idx="191">
                  <c:v>22.655639999999998</c:v>
                </c:pt>
                <c:pt idx="192">
                  <c:v>22.630262999999999</c:v>
                </c:pt>
                <c:pt idx="193">
                  <c:v>22.648719</c:v>
                </c:pt>
                <c:pt idx="194">
                  <c:v>22.909410000000001</c:v>
                </c:pt>
                <c:pt idx="195">
                  <c:v>22.812515999999999</c:v>
                </c:pt>
                <c:pt idx="196">
                  <c:v>22.651026000000002</c:v>
                </c:pt>
                <c:pt idx="197">
                  <c:v>22.607192999999999</c:v>
                </c:pt>
                <c:pt idx="198">
                  <c:v>22.840199999999999</c:v>
                </c:pt>
                <c:pt idx="199">
                  <c:v>22.740998999999999</c:v>
                </c:pt>
                <c:pt idx="200">
                  <c:v>22.830971999999999</c:v>
                </c:pt>
                <c:pt idx="201">
                  <c:v>22.884032999999999</c:v>
                </c:pt>
                <c:pt idx="202">
                  <c:v>22.934787</c:v>
                </c:pt>
                <c:pt idx="203">
                  <c:v>22.810209</c:v>
                </c:pt>
                <c:pt idx="204">
                  <c:v>22.900182000000001</c:v>
                </c:pt>
                <c:pt idx="205">
                  <c:v>22.847121000000001</c:v>
                </c:pt>
                <c:pt idx="206">
                  <c:v>22.849428</c:v>
                </c:pt>
                <c:pt idx="207">
                  <c:v>22.810209</c:v>
                </c:pt>
                <c:pt idx="208">
                  <c:v>22.888646999999999</c:v>
                </c:pt>
                <c:pt idx="209">
                  <c:v>22.923252000000002</c:v>
                </c:pt>
                <c:pt idx="210">
                  <c:v>22.893260999999999</c:v>
                </c:pt>
                <c:pt idx="211">
                  <c:v>22.865576999999998</c:v>
                </c:pt>
                <c:pt idx="212">
                  <c:v>22.944015</c:v>
                </c:pt>
                <c:pt idx="213">
                  <c:v>22.904796000000001</c:v>
                </c:pt>
                <c:pt idx="214">
                  <c:v>23.00169</c:v>
                </c:pt>
                <c:pt idx="215">
                  <c:v>22.948629</c:v>
                </c:pt>
                <c:pt idx="216">
                  <c:v>22.828665000000001</c:v>
                </c:pt>
                <c:pt idx="217">
                  <c:v>23.091663</c:v>
                </c:pt>
                <c:pt idx="218">
                  <c:v>22.918638000000001</c:v>
                </c:pt>
                <c:pt idx="219">
                  <c:v>23.165486999999999</c:v>
                </c:pt>
                <c:pt idx="220">
                  <c:v>23.017838999999999</c:v>
                </c:pt>
                <c:pt idx="221">
                  <c:v>23.052444000000001</c:v>
                </c:pt>
                <c:pt idx="222">
                  <c:v>22.923252000000002</c:v>
                </c:pt>
                <c:pt idx="223">
                  <c:v>23.068593</c:v>
                </c:pt>
                <c:pt idx="224">
                  <c:v>22.978619999999999</c:v>
                </c:pt>
                <c:pt idx="225">
                  <c:v>23.160872999999999</c:v>
                </c:pt>
                <c:pt idx="226">
                  <c:v>23.223161999999999</c:v>
                </c:pt>
                <c:pt idx="227">
                  <c:v>22.791753</c:v>
                </c:pt>
                <c:pt idx="228">
                  <c:v>22.900182000000001</c:v>
                </c:pt>
                <c:pt idx="229">
                  <c:v>22.877112</c:v>
                </c:pt>
                <c:pt idx="230">
                  <c:v>22.531061999999999</c:v>
                </c:pt>
                <c:pt idx="231">
                  <c:v>22.572588</c:v>
                </c:pt>
                <c:pt idx="232">
                  <c:v>22.632570000000001</c:v>
                </c:pt>
                <c:pt idx="233">
                  <c:v>22.588736999999998</c:v>
                </c:pt>
                <c:pt idx="234">
                  <c:v>22.471080000000001</c:v>
                </c:pt>
                <c:pt idx="235">
                  <c:v>22.565667000000001</c:v>
                </c:pt>
                <c:pt idx="236">
                  <c:v>22.498764000000001</c:v>
                </c:pt>
                <c:pt idx="237">
                  <c:v>22.558745999999999</c:v>
                </c:pt>
                <c:pt idx="238">
                  <c:v>22.551825000000001</c:v>
                </c:pt>
                <c:pt idx="239">
                  <c:v>22.597964999999999</c:v>
                </c:pt>
                <c:pt idx="240">
                  <c:v>22.478000999999999</c:v>
                </c:pt>
                <c:pt idx="241">
                  <c:v>22.567974</c:v>
                </c:pt>
                <c:pt idx="242">
                  <c:v>22.701779999999999</c:v>
                </c:pt>
                <c:pt idx="243">
                  <c:v>22.554131999999999</c:v>
                </c:pt>
                <c:pt idx="244">
                  <c:v>22.657947</c:v>
                </c:pt>
                <c:pt idx="245">
                  <c:v>22.623342000000001</c:v>
                </c:pt>
                <c:pt idx="246">
                  <c:v>22.616420999999999</c:v>
                </c:pt>
                <c:pt idx="247">
                  <c:v>22.614114000000001</c:v>
                </c:pt>
                <c:pt idx="248">
                  <c:v>22.623342000000001</c:v>
                </c:pt>
                <c:pt idx="249">
                  <c:v>22.655639999999998</c:v>
                </c:pt>
                <c:pt idx="250">
                  <c:v>22.611806999999999</c:v>
                </c:pt>
                <c:pt idx="251">
                  <c:v>22.489536000000001</c:v>
                </c:pt>
                <c:pt idx="252">
                  <c:v>22.729464</c:v>
                </c:pt>
                <c:pt idx="253">
                  <c:v>22.745612999999999</c:v>
                </c:pt>
                <c:pt idx="254">
                  <c:v>22.651026000000002</c:v>
                </c:pt>
                <c:pt idx="255">
                  <c:v>22.699473000000001</c:v>
                </c:pt>
                <c:pt idx="256">
                  <c:v>22.600272</c:v>
                </c:pt>
                <c:pt idx="257">
                  <c:v>22.644105</c:v>
                </c:pt>
                <c:pt idx="258">
                  <c:v>22.556439000000001</c:v>
                </c:pt>
                <c:pt idx="259">
                  <c:v>22.549517999999999</c:v>
                </c:pt>
                <c:pt idx="260">
                  <c:v>22.814823000000001</c:v>
                </c:pt>
                <c:pt idx="261">
                  <c:v>23.077821</c:v>
                </c:pt>
                <c:pt idx="262">
                  <c:v>22.600272</c:v>
                </c:pt>
                <c:pt idx="263">
                  <c:v>22.828665000000001</c:v>
                </c:pt>
                <c:pt idx="264">
                  <c:v>22.812515999999999</c:v>
                </c:pt>
                <c:pt idx="265">
                  <c:v>22.697165999999999</c:v>
                </c:pt>
                <c:pt idx="266">
                  <c:v>22.950935999999999</c:v>
                </c:pt>
                <c:pt idx="267">
                  <c:v>22.681017000000001</c:v>
                </c:pt>
                <c:pt idx="268">
                  <c:v>22.985541000000001</c:v>
                </c:pt>
                <c:pt idx="269">
                  <c:v>22.819437000000001</c:v>
                </c:pt>
                <c:pt idx="270">
                  <c:v>22.886340000000001</c:v>
                </c:pt>
                <c:pt idx="271">
                  <c:v>22.893260999999999</c:v>
                </c:pt>
                <c:pt idx="272">
                  <c:v>22.941707999999998</c:v>
                </c:pt>
                <c:pt idx="273">
                  <c:v>22.833279000000001</c:v>
                </c:pt>
                <c:pt idx="274">
                  <c:v>22.856349000000002</c:v>
                </c:pt>
                <c:pt idx="275">
                  <c:v>22.782525</c:v>
                </c:pt>
                <c:pt idx="276">
                  <c:v>23.00169</c:v>
                </c:pt>
                <c:pt idx="277">
                  <c:v>22.770990000000001</c:v>
                </c:pt>
                <c:pt idx="278">
                  <c:v>22.941707999999998</c:v>
                </c:pt>
                <c:pt idx="279">
                  <c:v>22.810209</c:v>
                </c:pt>
                <c:pt idx="280">
                  <c:v>22.842507000000001</c:v>
                </c:pt>
                <c:pt idx="281">
                  <c:v>22.911716999999999</c:v>
                </c:pt>
                <c:pt idx="282">
                  <c:v>23.003996999999998</c:v>
                </c:pt>
                <c:pt idx="283">
                  <c:v>22.927866000000002</c:v>
                </c:pt>
                <c:pt idx="284">
                  <c:v>23.010918</c:v>
                </c:pt>
                <c:pt idx="285">
                  <c:v>22.768682999999999</c:v>
                </c:pt>
                <c:pt idx="286">
                  <c:v>22.916331</c:v>
                </c:pt>
                <c:pt idx="287">
                  <c:v>23.010918</c:v>
                </c:pt>
                <c:pt idx="288">
                  <c:v>22.916331</c:v>
                </c:pt>
                <c:pt idx="289">
                  <c:v>22.900182000000001</c:v>
                </c:pt>
                <c:pt idx="290">
                  <c:v>22.941707999999998</c:v>
                </c:pt>
                <c:pt idx="291">
                  <c:v>22.990155000000001</c:v>
                </c:pt>
                <c:pt idx="292">
                  <c:v>22.902488999999999</c:v>
                </c:pt>
                <c:pt idx="293">
                  <c:v>22.833279000000001</c:v>
                </c:pt>
                <c:pt idx="294">
                  <c:v>22.713315000000001</c:v>
                </c:pt>
                <c:pt idx="295">
                  <c:v>22.932480000000002</c:v>
                </c:pt>
                <c:pt idx="296">
                  <c:v>23.066286000000002</c:v>
                </c:pt>
                <c:pt idx="297">
                  <c:v>22.976313000000001</c:v>
                </c:pt>
                <c:pt idx="298">
                  <c:v>22.964777999999999</c:v>
                </c:pt>
                <c:pt idx="299">
                  <c:v>22.971699000000001</c:v>
                </c:pt>
                <c:pt idx="300">
                  <c:v>22.976313000000001</c:v>
                </c:pt>
                <c:pt idx="301">
                  <c:v>22.830971999999999</c:v>
                </c:pt>
                <c:pt idx="302">
                  <c:v>23.117039999999999</c:v>
                </c:pt>
                <c:pt idx="303">
                  <c:v>22.987848</c:v>
                </c:pt>
                <c:pt idx="304">
                  <c:v>23.006304</c:v>
                </c:pt>
                <c:pt idx="305">
                  <c:v>23.280836999999998</c:v>
                </c:pt>
                <c:pt idx="306">
                  <c:v>23.135496</c:v>
                </c:pt>
                <c:pt idx="307">
                  <c:v>23.008610999999998</c:v>
                </c:pt>
                <c:pt idx="308">
                  <c:v>23.181636000000001</c:v>
                </c:pt>
                <c:pt idx="309">
                  <c:v>23.080127999999998</c:v>
                </c:pt>
                <c:pt idx="310">
                  <c:v>23.059365</c:v>
                </c:pt>
                <c:pt idx="311">
                  <c:v>23.142416999999998</c:v>
                </c:pt>
                <c:pt idx="312">
                  <c:v>23.237003999999999</c:v>
                </c:pt>
                <c:pt idx="313">
                  <c:v>22.964777999999999</c:v>
                </c:pt>
                <c:pt idx="314">
                  <c:v>23.038602000000001</c:v>
                </c:pt>
                <c:pt idx="315">
                  <c:v>23.223161999999999</c:v>
                </c:pt>
                <c:pt idx="316">
                  <c:v>23.075513999999998</c:v>
                </c:pt>
                <c:pt idx="317">
                  <c:v>23.114733000000001</c:v>
                </c:pt>
                <c:pt idx="318">
                  <c:v>23.017838999999999</c:v>
                </c:pt>
                <c:pt idx="319">
                  <c:v>22.983233999999999</c:v>
                </c:pt>
                <c:pt idx="320">
                  <c:v>23.142416999999998</c:v>
                </c:pt>
                <c:pt idx="321">
                  <c:v>22.810209</c:v>
                </c:pt>
                <c:pt idx="322">
                  <c:v>22.740998999999999</c:v>
                </c:pt>
                <c:pt idx="323">
                  <c:v>22.819437000000001</c:v>
                </c:pt>
                <c:pt idx="324">
                  <c:v>22.960163999999999</c:v>
                </c:pt>
                <c:pt idx="325">
                  <c:v>22.824051000000001</c:v>
                </c:pt>
                <c:pt idx="326">
                  <c:v>22.814823000000001</c:v>
                </c:pt>
                <c:pt idx="327">
                  <c:v>23.112425999999999</c:v>
                </c:pt>
                <c:pt idx="328">
                  <c:v>22.888646999999999</c:v>
                </c:pt>
                <c:pt idx="329">
                  <c:v>22.939401</c:v>
                </c:pt>
                <c:pt idx="330">
                  <c:v>22.840199999999999</c:v>
                </c:pt>
                <c:pt idx="331">
                  <c:v>22.955549999999999</c:v>
                </c:pt>
                <c:pt idx="332">
                  <c:v>22.757148000000001</c:v>
                </c:pt>
                <c:pt idx="333">
                  <c:v>22.687937999999999</c:v>
                </c:pt>
                <c:pt idx="334">
                  <c:v>22.641798000000001</c:v>
                </c:pt>
                <c:pt idx="335">
                  <c:v>22.676403000000001</c:v>
                </c:pt>
                <c:pt idx="336">
                  <c:v>22.683323999999999</c:v>
                </c:pt>
                <c:pt idx="337">
                  <c:v>22.514913</c:v>
                </c:pt>
                <c:pt idx="338">
                  <c:v>22.800981</c:v>
                </c:pt>
                <c:pt idx="339">
                  <c:v>22.484922000000001</c:v>
                </c:pt>
                <c:pt idx="340">
                  <c:v>22.565667000000001</c:v>
                </c:pt>
                <c:pt idx="341">
                  <c:v>22.637184000000001</c:v>
                </c:pt>
                <c:pt idx="342">
                  <c:v>22.535675999999999</c:v>
                </c:pt>
                <c:pt idx="343">
                  <c:v>22.791753</c:v>
                </c:pt>
                <c:pt idx="344">
                  <c:v>22.683323999999999</c:v>
                </c:pt>
                <c:pt idx="345">
                  <c:v>22.759454999999999</c:v>
                </c:pt>
                <c:pt idx="346">
                  <c:v>22.595658</c:v>
                </c:pt>
                <c:pt idx="347">
                  <c:v>22.639491</c:v>
                </c:pt>
                <c:pt idx="348">
                  <c:v>22.844814</c:v>
                </c:pt>
                <c:pt idx="349">
                  <c:v>22.754840999999999</c:v>
                </c:pt>
                <c:pt idx="350">
                  <c:v>22.692551999999999</c:v>
                </c:pt>
                <c:pt idx="351">
                  <c:v>22.701779999999999</c:v>
                </c:pt>
                <c:pt idx="352">
                  <c:v>22.519527</c:v>
                </c:pt>
                <c:pt idx="353">
                  <c:v>22.394949</c:v>
                </c:pt>
                <c:pt idx="354">
                  <c:v>22.757148000000001</c:v>
                </c:pt>
                <c:pt idx="355">
                  <c:v>22.662561</c:v>
                </c:pt>
                <c:pt idx="356">
                  <c:v>22.609500000000001</c:v>
                </c:pt>
                <c:pt idx="357">
                  <c:v>22.614114000000001</c:v>
                </c:pt>
                <c:pt idx="358">
                  <c:v>22.634876999999999</c:v>
                </c:pt>
                <c:pt idx="359">
                  <c:v>22.711008</c:v>
                </c:pt>
                <c:pt idx="360">
                  <c:v>22.729464</c:v>
                </c:pt>
                <c:pt idx="361">
                  <c:v>22.740998999999999</c:v>
                </c:pt>
                <c:pt idx="362">
                  <c:v>22.542597000000001</c:v>
                </c:pt>
                <c:pt idx="363">
                  <c:v>22.468772999999999</c:v>
                </c:pt>
                <c:pt idx="364">
                  <c:v>22.697165999999999</c:v>
                </c:pt>
                <c:pt idx="365">
                  <c:v>22.717929000000002</c:v>
                </c:pt>
                <c:pt idx="366">
                  <c:v>22.812515999999999</c:v>
                </c:pt>
                <c:pt idx="367">
                  <c:v>22.653333</c:v>
                </c:pt>
                <c:pt idx="368">
                  <c:v>22.602578999999999</c:v>
                </c:pt>
                <c:pt idx="369">
                  <c:v>22.706394</c:v>
                </c:pt>
                <c:pt idx="370">
                  <c:v>22.909410000000001</c:v>
                </c:pt>
                <c:pt idx="371">
                  <c:v>22.794060000000002</c:v>
                </c:pt>
                <c:pt idx="372">
                  <c:v>22.821743999999999</c:v>
                </c:pt>
                <c:pt idx="373">
                  <c:v>22.830971999999999</c:v>
                </c:pt>
                <c:pt idx="374">
                  <c:v>22.674095999999999</c:v>
                </c:pt>
                <c:pt idx="375">
                  <c:v>22.800981</c:v>
                </c:pt>
                <c:pt idx="376">
                  <c:v>22.819437000000001</c:v>
                </c:pt>
                <c:pt idx="377">
                  <c:v>22.856349000000002</c:v>
                </c:pt>
                <c:pt idx="378">
                  <c:v>22.745612999999999</c:v>
                </c:pt>
                <c:pt idx="379">
                  <c:v>22.754840999999999</c:v>
                </c:pt>
                <c:pt idx="380">
                  <c:v>22.621034999999999</c:v>
                </c:pt>
                <c:pt idx="381">
                  <c:v>22.722543000000002</c:v>
                </c:pt>
                <c:pt idx="382">
                  <c:v>22.824051000000001</c:v>
                </c:pt>
                <c:pt idx="383">
                  <c:v>22.884032999999999</c:v>
                </c:pt>
                <c:pt idx="384">
                  <c:v>22.784832000000002</c:v>
                </c:pt>
                <c:pt idx="385">
                  <c:v>22.824051000000001</c:v>
                </c:pt>
                <c:pt idx="386">
                  <c:v>22.833279000000001</c:v>
                </c:pt>
                <c:pt idx="387">
                  <c:v>22.886340000000001</c:v>
                </c:pt>
                <c:pt idx="388">
                  <c:v>22.983233999999999</c:v>
                </c:pt>
                <c:pt idx="389">
                  <c:v>22.687937999999999</c:v>
                </c:pt>
                <c:pt idx="390">
                  <c:v>23.022452999999999</c:v>
                </c:pt>
                <c:pt idx="391">
                  <c:v>22.747920000000001</c:v>
                </c:pt>
                <c:pt idx="392">
                  <c:v>22.893260999999999</c:v>
                </c:pt>
                <c:pt idx="393">
                  <c:v>22.757148000000001</c:v>
                </c:pt>
                <c:pt idx="394">
                  <c:v>22.911716999999999</c:v>
                </c:pt>
                <c:pt idx="395">
                  <c:v>22.754840999999999</c:v>
                </c:pt>
                <c:pt idx="396">
                  <c:v>22.722543000000002</c:v>
                </c:pt>
                <c:pt idx="397">
                  <c:v>22.856349000000002</c:v>
                </c:pt>
                <c:pt idx="398">
                  <c:v>22.770990000000001</c:v>
                </c:pt>
                <c:pt idx="399">
                  <c:v>23.040908999999999</c:v>
                </c:pt>
                <c:pt idx="400">
                  <c:v>23.022452999999999</c:v>
                </c:pt>
                <c:pt idx="401">
                  <c:v>22.810209</c:v>
                </c:pt>
                <c:pt idx="402">
                  <c:v>22.667175</c:v>
                </c:pt>
                <c:pt idx="403">
                  <c:v>22.842507000000001</c:v>
                </c:pt>
                <c:pt idx="404">
                  <c:v>22.798673999999998</c:v>
                </c:pt>
                <c:pt idx="405">
                  <c:v>22.773296999999999</c:v>
                </c:pt>
                <c:pt idx="406">
                  <c:v>22.851735000000001</c:v>
                </c:pt>
                <c:pt idx="407">
                  <c:v>22.805595</c:v>
                </c:pt>
                <c:pt idx="408">
                  <c:v>22.738692</c:v>
                </c:pt>
                <c:pt idx="409">
                  <c:v>22.957857000000001</c:v>
                </c:pt>
                <c:pt idx="410">
                  <c:v>22.842507000000001</c:v>
                </c:pt>
                <c:pt idx="411">
                  <c:v>22.770990000000001</c:v>
                </c:pt>
                <c:pt idx="412">
                  <c:v>22.812515999999999</c:v>
                </c:pt>
                <c:pt idx="413">
                  <c:v>22.849428</c:v>
                </c:pt>
                <c:pt idx="414">
                  <c:v>22.946321999999999</c:v>
                </c:pt>
                <c:pt idx="415">
                  <c:v>22.768682999999999</c:v>
                </c:pt>
                <c:pt idx="416">
                  <c:v>22.934787</c:v>
                </c:pt>
                <c:pt idx="417">
                  <c:v>22.764068999999999</c:v>
                </c:pt>
                <c:pt idx="418">
                  <c:v>23.063979</c:v>
                </c:pt>
                <c:pt idx="419">
                  <c:v>22.766376000000001</c:v>
                </c:pt>
                <c:pt idx="420">
                  <c:v>22.994769000000002</c:v>
                </c:pt>
                <c:pt idx="421">
                  <c:v>22.925559</c:v>
                </c:pt>
                <c:pt idx="422">
                  <c:v>22.877112</c:v>
                </c:pt>
                <c:pt idx="423">
                  <c:v>22.844814</c:v>
                </c:pt>
                <c:pt idx="424">
                  <c:v>22.851735000000001</c:v>
                </c:pt>
                <c:pt idx="425">
                  <c:v>22.897874999999999</c:v>
                </c:pt>
                <c:pt idx="426">
                  <c:v>22.770990000000001</c:v>
                </c:pt>
                <c:pt idx="427">
                  <c:v>22.997076</c:v>
                </c:pt>
                <c:pt idx="428">
                  <c:v>22.987848</c:v>
                </c:pt>
                <c:pt idx="429">
                  <c:v>23.022452999999999</c:v>
                </c:pt>
                <c:pt idx="430">
                  <c:v>22.974005999999999</c:v>
                </c:pt>
                <c:pt idx="431">
                  <c:v>22.907102999999999</c:v>
                </c:pt>
                <c:pt idx="432">
                  <c:v>22.976313000000001</c:v>
                </c:pt>
                <c:pt idx="433">
                  <c:v>22.819437000000001</c:v>
                </c:pt>
                <c:pt idx="434">
                  <c:v>23.029374000000001</c:v>
                </c:pt>
                <c:pt idx="435">
                  <c:v>22.766376000000001</c:v>
                </c:pt>
                <c:pt idx="436">
                  <c:v>22.851735000000001</c:v>
                </c:pt>
                <c:pt idx="437">
                  <c:v>22.990155000000001</c:v>
                </c:pt>
                <c:pt idx="438">
                  <c:v>22.957857000000001</c:v>
                </c:pt>
                <c:pt idx="439">
                  <c:v>22.743306</c:v>
                </c:pt>
                <c:pt idx="440">
                  <c:v>22.810209</c:v>
                </c:pt>
                <c:pt idx="441">
                  <c:v>22.814823000000001</c:v>
                </c:pt>
                <c:pt idx="442">
                  <c:v>22.740998999999999</c:v>
                </c:pt>
                <c:pt idx="443">
                  <c:v>22.881726</c:v>
                </c:pt>
                <c:pt idx="444">
                  <c:v>22.750226999999999</c:v>
                </c:pt>
                <c:pt idx="445">
                  <c:v>22.768682999999999</c:v>
                </c:pt>
                <c:pt idx="446">
                  <c:v>22.747920000000001</c:v>
                </c:pt>
                <c:pt idx="447">
                  <c:v>22.849428</c:v>
                </c:pt>
                <c:pt idx="448">
                  <c:v>22.704087000000001</c:v>
                </c:pt>
                <c:pt idx="449">
                  <c:v>22.655639999999998</c:v>
                </c:pt>
                <c:pt idx="450">
                  <c:v>22.729464</c:v>
                </c:pt>
                <c:pt idx="451">
                  <c:v>22.704087000000001</c:v>
                </c:pt>
                <c:pt idx="452">
                  <c:v>22.870190999999998</c:v>
                </c:pt>
                <c:pt idx="453">
                  <c:v>22.584123000000002</c:v>
                </c:pt>
                <c:pt idx="454">
                  <c:v>22.824051000000001</c:v>
                </c:pt>
                <c:pt idx="455">
                  <c:v>22.706394</c:v>
                </c:pt>
                <c:pt idx="456">
                  <c:v>22.847121000000001</c:v>
                </c:pt>
                <c:pt idx="457">
                  <c:v>22.392771216097984</c:v>
                </c:pt>
                <c:pt idx="458">
                  <c:v>22.142060367454064</c:v>
                </c:pt>
                <c:pt idx="459">
                  <c:v>22.492290026246721</c:v>
                </c:pt>
                <c:pt idx="460">
                  <c:v>16.913495188101493</c:v>
                </c:pt>
                <c:pt idx="461">
                  <c:v>15.814960629921259</c:v>
                </c:pt>
                <c:pt idx="462">
                  <c:v>14.505905511811029</c:v>
                </c:pt>
                <c:pt idx="463">
                  <c:v>13.501148293963254</c:v>
                </c:pt>
                <c:pt idx="464">
                  <c:v>12.706911636045497</c:v>
                </c:pt>
                <c:pt idx="465">
                  <c:v>12.071522309711284</c:v>
                </c:pt>
                <c:pt idx="466">
                  <c:v>11.558617672790902</c:v>
                </c:pt>
                <c:pt idx="467">
                  <c:v>11.128007436570435</c:v>
                </c:pt>
                <c:pt idx="468">
                  <c:v>10.756725721784782</c:v>
                </c:pt>
                <c:pt idx="469">
                  <c:v>10.423720472440948</c:v>
                </c:pt>
                <c:pt idx="470">
                  <c:v>10.134733158355203</c:v>
                </c:pt>
                <c:pt idx="471">
                  <c:v>9.801727909011376</c:v>
                </c:pt>
                <c:pt idx="472">
                  <c:v>9.6467082239720057</c:v>
                </c:pt>
                <c:pt idx="473">
                  <c:v>9.5108267716535408</c:v>
                </c:pt>
                <c:pt idx="474">
                  <c:v>9.3883420822397241</c:v>
                </c:pt>
                <c:pt idx="475">
                  <c:v>9.2715988626421719</c:v>
                </c:pt>
                <c:pt idx="476">
                  <c:v>9.1472003499562575</c:v>
                </c:pt>
                <c:pt idx="477">
                  <c:v>9.0304571303587124</c:v>
                </c:pt>
                <c:pt idx="478">
                  <c:v>8.9137139107611532</c:v>
                </c:pt>
                <c:pt idx="479">
                  <c:v>8.8027121609798797</c:v>
                </c:pt>
                <c:pt idx="480">
                  <c:v>8.6859689413823276</c:v>
                </c:pt>
                <c:pt idx="481">
                  <c:v>8.5807086614173258</c:v>
                </c:pt>
                <c:pt idx="482">
                  <c:v>8.4811898512685886</c:v>
                </c:pt>
                <c:pt idx="483">
                  <c:v>8.3835848643919491</c:v>
                </c:pt>
                <c:pt idx="484">
                  <c:v>8.2898075240594906</c:v>
                </c:pt>
                <c:pt idx="485">
                  <c:v>8.2036854768154015</c:v>
                </c:pt>
                <c:pt idx="486">
                  <c:v>8.1233048993875769</c:v>
                </c:pt>
                <c:pt idx="487">
                  <c:v>8.0505796150481146</c:v>
                </c:pt>
                <c:pt idx="488">
                  <c:v>7.9816819772528405</c:v>
                </c:pt>
                <c:pt idx="489">
                  <c:v>7.914698162729664</c:v>
                </c:pt>
                <c:pt idx="490">
                  <c:v>7.8534558180227521</c:v>
                </c:pt>
                <c:pt idx="491">
                  <c:v>7.7979549431321118</c:v>
                </c:pt>
                <c:pt idx="492">
                  <c:v>7.7347987751531022</c:v>
                </c:pt>
                <c:pt idx="493">
                  <c:v>7.6926946631671029</c:v>
                </c:pt>
                <c:pt idx="494">
                  <c:v>7.6371937882764698</c:v>
                </c:pt>
                <c:pt idx="495">
                  <c:v>7.5931758530183728</c:v>
                </c:pt>
                <c:pt idx="496">
                  <c:v>7.5510717410323736</c:v>
                </c:pt>
                <c:pt idx="497">
                  <c:v>7.5070538057742837</c:v>
                </c:pt>
                <c:pt idx="498">
                  <c:v>7.4706911636045561</c:v>
                </c:pt>
                <c:pt idx="499">
                  <c:v>7.4324146981627237</c:v>
                </c:pt>
                <c:pt idx="500">
                  <c:v>7.3960520559930103</c:v>
                </c:pt>
                <c:pt idx="501">
                  <c:v>7.3654308836395472</c:v>
                </c:pt>
                <c:pt idx="502">
                  <c:v>7.3290682414698196</c:v>
                </c:pt>
                <c:pt idx="503">
                  <c:v>7.2907917760279943</c:v>
                </c:pt>
                <c:pt idx="504">
                  <c:v>7.2601706036745384</c:v>
                </c:pt>
                <c:pt idx="505">
                  <c:v>7.2295494313210895</c:v>
                </c:pt>
                <c:pt idx="506">
                  <c:v>7.1931867891513619</c:v>
                </c:pt>
                <c:pt idx="507">
                  <c:v>7.1683070866141776</c:v>
                </c:pt>
                <c:pt idx="508">
                  <c:v>7.1376859142607216</c:v>
                </c:pt>
                <c:pt idx="509">
                  <c:v>7.0994094488188964</c:v>
                </c:pt>
                <c:pt idx="510">
                  <c:v>7.0687882764654475</c:v>
                </c:pt>
                <c:pt idx="511">
                  <c:v>7.0381671041119915</c:v>
                </c:pt>
                <c:pt idx="512">
                  <c:v>7.0132874015748001</c:v>
                </c:pt>
                <c:pt idx="513">
                  <c:v>6.9826662292213584</c:v>
                </c:pt>
                <c:pt idx="514">
                  <c:v>6.957786526684167</c:v>
                </c:pt>
                <c:pt idx="515">
                  <c:v>6.9214238845144394</c:v>
                </c:pt>
                <c:pt idx="516">
                  <c:v>6.8965441819772551</c:v>
                </c:pt>
                <c:pt idx="517">
                  <c:v>6.8716644794400779</c:v>
                </c:pt>
                <c:pt idx="518">
                  <c:v>6.8410433070866148</c:v>
                </c:pt>
                <c:pt idx="519">
                  <c:v>6.8104221347331659</c:v>
                </c:pt>
                <c:pt idx="520">
                  <c:v>6.7855424321959816</c:v>
                </c:pt>
                <c:pt idx="521">
                  <c:v>6.7549212598425186</c:v>
                </c:pt>
                <c:pt idx="522">
                  <c:v>6.7300415573053343</c:v>
                </c:pt>
                <c:pt idx="523">
                  <c:v>6.6994203849518854</c:v>
                </c:pt>
                <c:pt idx="524">
                  <c:v>6.6802821522309799</c:v>
                </c:pt>
                <c:pt idx="525">
                  <c:v>6.643919510061238</c:v>
                </c:pt>
                <c:pt idx="526">
                  <c:v>6.6247812773403325</c:v>
                </c:pt>
                <c:pt idx="527">
                  <c:v>6.5941601049868837</c:v>
                </c:pt>
                <c:pt idx="528">
                  <c:v>6.5635389326334277</c:v>
                </c:pt>
                <c:pt idx="529">
                  <c:v>6.5386592300962363</c:v>
                </c:pt>
                <c:pt idx="530">
                  <c:v>6.513779527559052</c:v>
                </c:pt>
                <c:pt idx="531">
                  <c:v>6.4774168853893315</c:v>
                </c:pt>
                <c:pt idx="532">
                  <c:v>6.4582786526684117</c:v>
                </c:pt>
                <c:pt idx="533">
                  <c:v>6.4276574803149629</c:v>
                </c:pt>
                <c:pt idx="534">
                  <c:v>6.3970363079615069</c:v>
                </c:pt>
                <c:pt idx="535">
                  <c:v>6.3721566054243226</c:v>
                </c:pt>
                <c:pt idx="536">
                  <c:v>6.3415354330708595</c:v>
                </c:pt>
                <c:pt idx="537">
                  <c:v>6.3166557305336823</c:v>
                </c:pt>
                <c:pt idx="538">
                  <c:v>6.2860345581802264</c:v>
                </c:pt>
                <c:pt idx="539">
                  <c:v>6.2611548556430492</c:v>
                </c:pt>
                <c:pt idx="540">
                  <c:v>6.2362751531058649</c:v>
                </c:pt>
                <c:pt idx="541">
                  <c:v>6.2056539807524089</c:v>
                </c:pt>
                <c:pt idx="542">
                  <c:v>6.1807742782152246</c:v>
                </c:pt>
                <c:pt idx="543">
                  <c:v>6.1558945756780403</c:v>
                </c:pt>
                <c:pt idx="544">
                  <c:v>6.1252734033245844</c:v>
                </c:pt>
                <c:pt idx="545">
                  <c:v>6.1003937007874001</c:v>
                </c:pt>
                <c:pt idx="546">
                  <c:v>6.0697725284339441</c:v>
                </c:pt>
                <c:pt idx="547">
                  <c:v>6.0448928258967669</c:v>
                </c:pt>
                <c:pt idx="548">
                  <c:v>6.0219269466316732</c:v>
                </c:pt>
                <c:pt idx="549">
                  <c:v>5.9970472440944818</c:v>
                </c:pt>
                <c:pt idx="550">
                  <c:v>5.9721675415573117</c:v>
                </c:pt>
                <c:pt idx="551">
                  <c:v>5.9472878390201274</c:v>
                </c:pt>
                <c:pt idx="552">
                  <c:v>5.9224081364829431</c:v>
                </c:pt>
                <c:pt idx="553">
                  <c:v>5.8975284339457517</c:v>
                </c:pt>
                <c:pt idx="554">
                  <c:v>5.8669072615923028</c:v>
                </c:pt>
                <c:pt idx="555">
                  <c:v>5.8420275590551185</c:v>
                </c:pt>
                <c:pt idx="556">
                  <c:v>5.8114063867016625</c:v>
                </c:pt>
                <c:pt idx="557">
                  <c:v>5.7865266841644782</c:v>
                </c:pt>
                <c:pt idx="558">
                  <c:v>5.7673884514435656</c:v>
                </c:pt>
                <c:pt idx="559">
                  <c:v>5.744422572178479</c:v>
                </c:pt>
                <c:pt idx="560">
                  <c:v>5.7118875765529324</c:v>
                </c:pt>
                <c:pt idx="561">
                  <c:v>5.6889216972878458</c:v>
                </c:pt>
                <c:pt idx="562">
                  <c:v>5.6640419947506615</c:v>
                </c:pt>
                <c:pt idx="563">
                  <c:v>5.6449037620297489</c:v>
                </c:pt>
                <c:pt idx="564">
                  <c:v>5.6142825896762929</c:v>
                </c:pt>
                <c:pt idx="565">
                  <c:v>5.5951443569553803</c:v>
                </c:pt>
                <c:pt idx="566">
                  <c:v>5.5645231846019243</c:v>
                </c:pt>
                <c:pt idx="567">
                  <c:v>5.5453849518810188</c:v>
                </c:pt>
                <c:pt idx="568">
                  <c:v>5.522419072615925</c:v>
                </c:pt>
                <c:pt idx="569">
                  <c:v>5.4975393700787407</c:v>
                </c:pt>
                <c:pt idx="570">
                  <c:v>5.4784011373578352</c:v>
                </c:pt>
                <c:pt idx="571">
                  <c:v>5.4535214348206509</c:v>
                </c:pt>
                <c:pt idx="572">
                  <c:v>5.4343832020997382</c:v>
                </c:pt>
                <c:pt idx="573">
                  <c:v>5.4114173228346445</c:v>
                </c:pt>
                <c:pt idx="574">
                  <c:v>5.3788823272091051</c:v>
                </c:pt>
                <c:pt idx="575">
                  <c:v>5.361657917760283</c:v>
                </c:pt>
                <c:pt idx="576">
                  <c:v>5.3425196850393775</c:v>
                </c:pt>
                <c:pt idx="577">
                  <c:v>5.3176399825021932</c:v>
                </c:pt>
                <c:pt idx="578">
                  <c:v>5.3004155730533782</c:v>
                </c:pt>
                <c:pt idx="579">
                  <c:v>5.2755358705161868</c:v>
                </c:pt>
                <c:pt idx="580">
                  <c:v>5.2506561679790025</c:v>
                </c:pt>
                <c:pt idx="581">
                  <c:v>5.2257764654418182</c:v>
                </c:pt>
                <c:pt idx="582">
                  <c:v>5.2085520559930032</c:v>
                </c:pt>
                <c:pt idx="583">
                  <c:v>5.1836723534558189</c:v>
                </c:pt>
                <c:pt idx="584">
                  <c:v>5.1645341207349063</c:v>
                </c:pt>
                <c:pt idx="585">
                  <c:v>5.1396544181977291</c:v>
                </c:pt>
                <c:pt idx="586">
                  <c:v>5.1224300087488999</c:v>
                </c:pt>
                <c:pt idx="587">
                  <c:v>5.0975503062117298</c:v>
                </c:pt>
                <c:pt idx="588">
                  <c:v>5.07841207349081</c:v>
                </c:pt>
                <c:pt idx="589">
                  <c:v>5.061187664041995</c:v>
                </c:pt>
                <c:pt idx="590">
                  <c:v>5.0363079615048107</c:v>
                </c:pt>
                <c:pt idx="591">
                  <c:v>5.0248250218722674</c:v>
                </c:pt>
                <c:pt idx="592">
                  <c:v>4.9999453193350831</c:v>
                </c:pt>
                <c:pt idx="593">
                  <c:v>4.9750656167978988</c:v>
                </c:pt>
                <c:pt idx="594">
                  <c:v>4.9559273840769933</c:v>
                </c:pt>
                <c:pt idx="595">
                  <c:v>4.94444444444445</c:v>
                </c:pt>
                <c:pt idx="596">
                  <c:v>4.9195647419072657</c:v>
                </c:pt>
                <c:pt idx="597">
                  <c:v>4.8946850393700814</c:v>
                </c:pt>
                <c:pt idx="598">
                  <c:v>4.8774606299212593</c:v>
                </c:pt>
                <c:pt idx="599">
                  <c:v>4.8583223972003537</c:v>
                </c:pt>
                <c:pt idx="600">
                  <c:v>4.8334426946631694</c:v>
                </c:pt>
                <c:pt idx="601">
                  <c:v>4.8162182852143474</c:v>
                </c:pt>
                <c:pt idx="602">
                  <c:v>4.7913385826771631</c:v>
                </c:pt>
                <c:pt idx="603">
                  <c:v>4.7741141732283481</c:v>
                </c:pt>
                <c:pt idx="604">
                  <c:v>4.7607174103237142</c:v>
                </c:pt>
                <c:pt idx="605">
                  <c:v>4.7415791776028016</c:v>
                </c:pt>
                <c:pt idx="606">
                  <c:v>4.7186132983377149</c:v>
                </c:pt>
                <c:pt idx="607">
                  <c:v>4.6994750656168023</c:v>
                </c:pt>
                <c:pt idx="608">
                  <c:v>4.674595363079618</c:v>
                </c:pt>
                <c:pt idx="609">
                  <c:v>4.657370953630803</c:v>
                </c:pt>
                <c:pt idx="610">
                  <c:v>4.6382327209098904</c:v>
                </c:pt>
                <c:pt idx="611">
                  <c:v>4.6248359580052565</c:v>
                </c:pt>
                <c:pt idx="612">
                  <c:v>4.6018700787401556</c:v>
                </c:pt>
                <c:pt idx="613">
                  <c:v>4.5827318460192572</c:v>
                </c:pt>
                <c:pt idx="614">
                  <c:v>4.5635936132983375</c:v>
                </c:pt>
                <c:pt idx="615">
                  <c:v>4.5463692038495225</c:v>
                </c:pt>
                <c:pt idx="616">
                  <c:v>4.5272309711286169</c:v>
                </c:pt>
                <c:pt idx="617">
                  <c:v>4.5100065616797949</c:v>
                </c:pt>
                <c:pt idx="618">
                  <c:v>4.4908683289588822</c:v>
                </c:pt>
                <c:pt idx="619">
                  <c:v>4.4717300962379696</c:v>
                </c:pt>
                <c:pt idx="620">
                  <c:v>4.4545056867891546</c:v>
                </c:pt>
                <c:pt idx="621">
                  <c:v>4.435367454068242</c:v>
                </c:pt>
                <c:pt idx="622">
                  <c:v>4.4181430446194199</c:v>
                </c:pt>
                <c:pt idx="623">
                  <c:v>4.3932633420822356</c:v>
                </c:pt>
                <c:pt idx="624">
                  <c:v>4.3741251093613371</c:v>
                </c:pt>
                <c:pt idx="625">
                  <c:v>4.3569006999125079</c:v>
                </c:pt>
                <c:pt idx="626">
                  <c:v>4.3377624671916024</c:v>
                </c:pt>
                <c:pt idx="627">
                  <c:v>4.3186242344706898</c:v>
                </c:pt>
                <c:pt idx="628">
                  <c:v>4.3013998250218748</c:v>
                </c:pt>
                <c:pt idx="629">
                  <c:v>4.2822615923009693</c:v>
                </c:pt>
                <c:pt idx="630">
                  <c:v>4.2650371828521472</c:v>
                </c:pt>
                <c:pt idx="631">
                  <c:v>4.2458989501312274</c:v>
                </c:pt>
                <c:pt idx="632">
                  <c:v>4.2210192475940502</c:v>
                </c:pt>
                <c:pt idx="633">
                  <c:v>4.196139545056873</c:v>
                </c:pt>
                <c:pt idx="634">
                  <c:v>4.1846566054243226</c:v>
                </c:pt>
                <c:pt idx="635">
                  <c:v>4.1655183727034171</c:v>
                </c:pt>
                <c:pt idx="636">
                  <c:v>4.148293963254595</c:v>
                </c:pt>
                <c:pt idx="637">
                  <c:v>4.1234142607174178</c:v>
                </c:pt>
                <c:pt idx="638">
                  <c:v>4.104276027996498</c:v>
                </c:pt>
                <c:pt idx="639">
                  <c:v>4.0813101487314114</c:v>
                </c:pt>
                <c:pt idx="640">
                  <c:v>4.0621719160104988</c:v>
                </c:pt>
                <c:pt idx="641">
                  <c:v>4.0430336832895932</c:v>
                </c:pt>
                <c:pt idx="642">
                  <c:v>4.0200678040244995</c:v>
                </c:pt>
                <c:pt idx="643">
                  <c:v>3.9951881014873152</c:v>
                </c:pt>
                <c:pt idx="644">
                  <c:v>3.9760498687664096</c:v>
                </c:pt>
                <c:pt idx="645">
                  <c:v>3.9511701662292253</c:v>
                </c:pt>
                <c:pt idx="646">
                  <c:v>3.9339457567804033</c:v>
                </c:pt>
                <c:pt idx="647">
                  <c:v>3.9071522309711355</c:v>
                </c:pt>
                <c:pt idx="648">
                  <c:v>3.8841863517060347</c:v>
                </c:pt>
                <c:pt idx="649">
                  <c:v>3.8593066491688504</c:v>
                </c:pt>
                <c:pt idx="650">
                  <c:v>3.8401684164479448</c:v>
                </c:pt>
                <c:pt idx="651">
                  <c:v>3.8152887139107605</c:v>
                </c:pt>
                <c:pt idx="652">
                  <c:v>3.7980643044619455</c:v>
                </c:pt>
                <c:pt idx="653">
                  <c:v>3.7731846019247612</c:v>
                </c:pt>
                <c:pt idx="654">
                  <c:v>3.7540463692038486</c:v>
                </c:pt>
                <c:pt idx="655">
                  <c:v>3.7368219597550336</c:v>
                </c:pt>
                <c:pt idx="656">
                  <c:v>3.7234251968503997</c:v>
                </c:pt>
                <c:pt idx="657">
                  <c:v>3.717683727034121</c:v>
                </c:pt>
                <c:pt idx="658">
                  <c:v>3.717683727034121</c:v>
                </c:pt>
                <c:pt idx="659">
                  <c:v>3.7119422572178493</c:v>
                </c:pt>
                <c:pt idx="660">
                  <c:v>3.7119422572178493</c:v>
                </c:pt>
                <c:pt idx="661">
                  <c:v>3.7119422572178493</c:v>
                </c:pt>
                <c:pt idx="662">
                  <c:v>3.7062007874015777</c:v>
                </c:pt>
                <c:pt idx="663">
                  <c:v>3.7062007874015777</c:v>
                </c:pt>
                <c:pt idx="664">
                  <c:v>3.7062007874015777</c:v>
                </c:pt>
                <c:pt idx="665">
                  <c:v>3.7062007874015777</c:v>
                </c:pt>
                <c:pt idx="666">
                  <c:v>3.7062007874015777</c:v>
                </c:pt>
                <c:pt idx="667">
                  <c:v>3.7062007874015777</c:v>
                </c:pt>
                <c:pt idx="668">
                  <c:v>3.7062007874015777</c:v>
                </c:pt>
                <c:pt idx="669">
                  <c:v>3.7062007874015777</c:v>
                </c:pt>
                <c:pt idx="670">
                  <c:v>3.7004593175852989</c:v>
                </c:pt>
                <c:pt idx="671">
                  <c:v>3.7062007874015777</c:v>
                </c:pt>
                <c:pt idx="672">
                  <c:v>3.7004593175852989</c:v>
                </c:pt>
                <c:pt idx="673">
                  <c:v>3.7004593175852989</c:v>
                </c:pt>
                <c:pt idx="674">
                  <c:v>3.7004593175852989</c:v>
                </c:pt>
                <c:pt idx="675">
                  <c:v>3.6947178477690343</c:v>
                </c:pt>
                <c:pt idx="676">
                  <c:v>3.6928040244969438</c:v>
                </c:pt>
                <c:pt idx="677">
                  <c:v>3.6947178477690343</c:v>
                </c:pt>
                <c:pt idx="678">
                  <c:v>3.6947178477690343</c:v>
                </c:pt>
                <c:pt idx="679">
                  <c:v>3.6947178477690343</c:v>
                </c:pt>
                <c:pt idx="680">
                  <c:v>3.6889763779527556</c:v>
                </c:pt>
                <c:pt idx="681">
                  <c:v>3.6889763779527556</c:v>
                </c:pt>
                <c:pt idx="682">
                  <c:v>3.6755796150481217</c:v>
                </c:pt>
                <c:pt idx="683">
                  <c:v>3.6813210848644005</c:v>
                </c:pt>
                <c:pt idx="684">
                  <c:v>3.6755796150481217</c:v>
                </c:pt>
                <c:pt idx="685">
                  <c:v>3.6755796150481217</c:v>
                </c:pt>
                <c:pt idx="686">
                  <c:v>3.66983814523185</c:v>
                </c:pt>
                <c:pt idx="687">
                  <c:v>3.66983814523185</c:v>
                </c:pt>
                <c:pt idx="688">
                  <c:v>3.66983814523185</c:v>
                </c:pt>
                <c:pt idx="689">
                  <c:v>3.66983814523185</c:v>
                </c:pt>
                <c:pt idx="690">
                  <c:v>3.6640966754155784</c:v>
                </c:pt>
                <c:pt idx="691">
                  <c:v>3.6640966754155784</c:v>
                </c:pt>
                <c:pt idx="692">
                  <c:v>3.6640966754155784</c:v>
                </c:pt>
                <c:pt idx="693">
                  <c:v>3.6640966754155784</c:v>
                </c:pt>
                <c:pt idx="694">
                  <c:v>3.6640966754155784</c:v>
                </c:pt>
                <c:pt idx="695">
                  <c:v>3.6583552055992996</c:v>
                </c:pt>
                <c:pt idx="696">
                  <c:v>3.6506999125109445</c:v>
                </c:pt>
                <c:pt idx="697">
                  <c:v>3.6506999125109445</c:v>
                </c:pt>
                <c:pt idx="698">
                  <c:v>3.6506999125109445</c:v>
                </c:pt>
                <c:pt idx="699">
                  <c:v>3.6449584426946586</c:v>
                </c:pt>
                <c:pt idx="700">
                  <c:v>3.6449584426946586</c:v>
                </c:pt>
                <c:pt idx="701">
                  <c:v>3.639216972878387</c:v>
                </c:pt>
                <c:pt idx="702">
                  <c:v>3.639216972878387</c:v>
                </c:pt>
                <c:pt idx="703">
                  <c:v>3.6334755030621153</c:v>
                </c:pt>
                <c:pt idx="704">
                  <c:v>3.6277340332458436</c:v>
                </c:pt>
                <c:pt idx="705">
                  <c:v>3.6200787401574814</c:v>
                </c:pt>
                <c:pt idx="706">
                  <c:v>3.6143372703412027</c:v>
                </c:pt>
                <c:pt idx="707">
                  <c:v>3.6085958005249452</c:v>
                </c:pt>
                <c:pt idx="708">
                  <c:v>3.6085958005249452</c:v>
                </c:pt>
                <c:pt idx="709">
                  <c:v>3.6028543307086593</c:v>
                </c:pt>
                <c:pt idx="710">
                  <c:v>3.5971128608923877</c:v>
                </c:pt>
                <c:pt idx="711">
                  <c:v>3.5894575678040255</c:v>
                </c:pt>
                <c:pt idx="712">
                  <c:v>3.5894575678040255</c:v>
                </c:pt>
                <c:pt idx="713">
                  <c:v>3.5837160979877538</c:v>
                </c:pt>
                <c:pt idx="714">
                  <c:v>3.5837160979877538</c:v>
                </c:pt>
                <c:pt idx="715">
                  <c:v>3.5779746281714822</c:v>
                </c:pt>
                <c:pt idx="716">
                  <c:v>3.5779746281714822</c:v>
                </c:pt>
                <c:pt idx="717">
                  <c:v>3.5779746281714822</c:v>
                </c:pt>
                <c:pt idx="718">
                  <c:v>3.5722331583552034</c:v>
                </c:pt>
                <c:pt idx="719">
                  <c:v>3.5722331583552034</c:v>
                </c:pt>
                <c:pt idx="720">
                  <c:v>3.5722331583552034</c:v>
                </c:pt>
                <c:pt idx="721">
                  <c:v>3.5664916885389388</c:v>
                </c:pt>
                <c:pt idx="722">
                  <c:v>3.5722331583552034</c:v>
                </c:pt>
                <c:pt idx="723">
                  <c:v>3.5664916885389388</c:v>
                </c:pt>
                <c:pt idx="724">
                  <c:v>3.5664916885389388</c:v>
                </c:pt>
                <c:pt idx="725">
                  <c:v>3.5664916885389388</c:v>
                </c:pt>
                <c:pt idx="726">
                  <c:v>3.5664916885389388</c:v>
                </c:pt>
                <c:pt idx="727">
                  <c:v>3.5664916885389388</c:v>
                </c:pt>
                <c:pt idx="728">
                  <c:v>3.5664916885389388</c:v>
                </c:pt>
              </c:numCache>
            </c:numRef>
          </c:yVal>
          <c:smooth val="0"/>
          <c:extLst>
            <c:ext xmlns:c16="http://schemas.microsoft.com/office/drawing/2014/chart" uri="{C3380CC4-5D6E-409C-BE32-E72D297353CC}">
              <c16:uniqueId val="{00000000-F405-4AA7-90A9-727345877041}"/>
            </c:ext>
          </c:extLst>
        </c:ser>
        <c:ser>
          <c:idx val="2"/>
          <c:order val="2"/>
          <c:tx>
            <c:v>Ground Surface</c:v>
          </c:tx>
          <c:spPr>
            <a:ln w="19050">
              <a:solidFill>
                <a:schemeClr val="tx1"/>
              </a:solidFill>
              <a:prstDash val="lgDash"/>
            </a:ln>
          </c:spPr>
          <c:marker>
            <c:symbol val="none"/>
          </c:marker>
          <c:dPt>
            <c:idx val="1"/>
            <c:bubble3D val="0"/>
            <c:spPr>
              <a:ln w="25400">
                <a:solidFill>
                  <a:schemeClr val="tx1"/>
                </a:solidFill>
                <a:prstDash val="dash"/>
              </a:ln>
            </c:spPr>
            <c:extLst>
              <c:ext xmlns:c16="http://schemas.microsoft.com/office/drawing/2014/chart" uri="{C3380CC4-5D6E-409C-BE32-E72D297353CC}">
                <c16:uniqueId val="{00000002-18BC-47A2-AEC0-5BE3FA784CEA}"/>
              </c:ext>
            </c:extLst>
          </c:dPt>
          <c:xVal>
            <c:numLit>
              <c:formatCode>General</c:formatCode>
              <c:ptCount val="2"/>
              <c:pt idx="0">
                <c:v>0</c:v>
              </c:pt>
              <c:pt idx="1">
                <c:v>1000</c:v>
              </c:pt>
            </c:numLit>
          </c:xVal>
          <c:yVal>
            <c:numLit>
              <c:formatCode>General</c:formatCode>
              <c:ptCount val="2"/>
              <c:pt idx="0">
                <c:v>42</c:v>
              </c:pt>
              <c:pt idx="1">
                <c:v>42</c:v>
              </c:pt>
            </c:numLit>
          </c:yVal>
          <c:smooth val="0"/>
          <c:extLst>
            <c:ext xmlns:c16="http://schemas.microsoft.com/office/drawing/2014/chart" uri="{C3380CC4-5D6E-409C-BE32-E72D297353CC}">
              <c16:uniqueId val="{00000001-18BC-47A2-AEC0-5BE3FA784CEA}"/>
            </c:ext>
          </c:extLst>
        </c:ser>
        <c:ser>
          <c:idx val="3"/>
          <c:order val="3"/>
          <c:tx>
            <c:v>Drop Pipe</c:v>
          </c:tx>
          <c:spPr>
            <a:ln>
              <a:solidFill>
                <a:schemeClr val="tx1"/>
              </a:solidFill>
              <a:prstDash val="sysDot"/>
            </a:ln>
          </c:spPr>
          <c:marker>
            <c:symbol val="none"/>
          </c:marker>
          <c:xVal>
            <c:numLit>
              <c:formatCode>General</c:formatCode>
              <c:ptCount val="2"/>
              <c:pt idx="0">
                <c:v>0</c:v>
              </c:pt>
              <c:pt idx="1">
                <c:v>576</c:v>
              </c:pt>
            </c:numLit>
          </c:xVal>
          <c:yVal>
            <c:numLit>
              <c:formatCode>General</c:formatCode>
              <c:ptCount val="2"/>
              <c:pt idx="0">
                <c:v>37</c:v>
              </c:pt>
              <c:pt idx="1">
                <c:v>37</c:v>
              </c:pt>
            </c:numLit>
          </c:yVal>
          <c:smooth val="0"/>
          <c:extLst>
            <c:ext xmlns:c16="http://schemas.microsoft.com/office/drawing/2014/chart" uri="{C3380CC4-5D6E-409C-BE32-E72D297353CC}">
              <c16:uniqueId val="{00000003-18BC-47A2-AEC0-5BE3FA784CEA}"/>
            </c:ext>
          </c:extLst>
        </c:ser>
        <c:dLbls>
          <c:showLegendKey val="0"/>
          <c:showVal val="0"/>
          <c:showCatName val="0"/>
          <c:showSerName val="0"/>
          <c:showPercent val="0"/>
          <c:showBubbleSize val="0"/>
        </c:dLbls>
        <c:axId val="676123048"/>
        <c:axId val="676119128"/>
      </c:scatterChart>
      <c:scatterChart>
        <c:scatterStyle val="lineMarker"/>
        <c:varyColors val="0"/>
        <c:ser>
          <c:idx val="1"/>
          <c:order val="1"/>
          <c:tx>
            <c:strRef>
              <c:f>'Well Test'!$D$4</c:f>
              <c:strCache>
                <c:ptCount val="1"/>
                <c:pt idx="0">
                  <c:v>Flow (gpm)</c:v>
                </c:pt>
              </c:strCache>
            </c:strRef>
          </c:tx>
          <c:spPr>
            <a:ln>
              <a:solidFill>
                <a:srgbClr val="FF0000"/>
              </a:solidFill>
            </a:ln>
          </c:spPr>
          <c:marker>
            <c:spPr>
              <a:noFill/>
              <a:ln>
                <a:noFill/>
              </a:ln>
            </c:spPr>
          </c:marker>
          <c:xVal>
            <c:numRef>
              <c:f>'Well Test'!$C$5:$C$997</c:f>
              <c:numCache>
                <c:formatCode>0.0</c:formatCode>
                <c:ptCount val="993"/>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100">
                  <c:v>204</c:v>
                </c:pt>
                <c:pt idx="101">
                  <c:v>205</c:v>
                </c:pt>
                <c:pt idx="102">
                  <c:v>206</c:v>
                </c:pt>
                <c:pt idx="103">
                  <c:v>207</c:v>
                </c:pt>
                <c:pt idx="104">
                  <c:v>208</c:v>
                </c:pt>
                <c:pt idx="105">
                  <c:v>209</c:v>
                </c:pt>
                <c:pt idx="106">
                  <c:v>210</c:v>
                </c:pt>
                <c:pt idx="107">
                  <c:v>211</c:v>
                </c:pt>
                <c:pt idx="108">
                  <c:v>212</c:v>
                </c:pt>
                <c:pt idx="109">
                  <c:v>213</c:v>
                </c:pt>
                <c:pt idx="110">
                  <c:v>214</c:v>
                </c:pt>
                <c:pt idx="111">
                  <c:v>215</c:v>
                </c:pt>
                <c:pt idx="112">
                  <c:v>216</c:v>
                </c:pt>
                <c:pt idx="113">
                  <c:v>217</c:v>
                </c:pt>
                <c:pt idx="114">
                  <c:v>218</c:v>
                </c:pt>
                <c:pt idx="115">
                  <c:v>219</c:v>
                </c:pt>
                <c:pt idx="116">
                  <c:v>220</c:v>
                </c:pt>
                <c:pt idx="117">
                  <c:v>221</c:v>
                </c:pt>
                <c:pt idx="118">
                  <c:v>222</c:v>
                </c:pt>
                <c:pt idx="119">
                  <c:v>223</c:v>
                </c:pt>
                <c:pt idx="120">
                  <c:v>224</c:v>
                </c:pt>
                <c:pt idx="121">
                  <c:v>225</c:v>
                </c:pt>
                <c:pt idx="122">
                  <c:v>226</c:v>
                </c:pt>
                <c:pt idx="123">
                  <c:v>227</c:v>
                </c:pt>
                <c:pt idx="124">
                  <c:v>228</c:v>
                </c:pt>
                <c:pt idx="125">
                  <c:v>229</c:v>
                </c:pt>
                <c:pt idx="126">
                  <c:v>230</c:v>
                </c:pt>
                <c:pt idx="127">
                  <c:v>231</c:v>
                </c:pt>
                <c:pt idx="128">
                  <c:v>232</c:v>
                </c:pt>
                <c:pt idx="129">
                  <c:v>233</c:v>
                </c:pt>
                <c:pt idx="130">
                  <c:v>234</c:v>
                </c:pt>
                <c:pt idx="131">
                  <c:v>235</c:v>
                </c:pt>
                <c:pt idx="132">
                  <c:v>236</c:v>
                </c:pt>
                <c:pt idx="133">
                  <c:v>237</c:v>
                </c:pt>
                <c:pt idx="134">
                  <c:v>238</c:v>
                </c:pt>
                <c:pt idx="135">
                  <c:v>239</c:v>
                </c:pt>
                <c:pt idx="136">
                  <c:v>240</c:v>
                </c:pt>
                <c:pt idx="137">
                  <c:v>241</c:v>
                </c:pt>
                <c:pt idx="138">
                  <c:v>242</c:v>
                </c:pt>
                <c:pt idx="139">
                  <c:v>243</c:v>
                </c:pt>
                <c:pt idx="140">
                  <c:v>244</c:v>
                </c:pt>
                <c:pt idx="141">
                  <c:v>245</c:v>
                </c:pt>
                <c:pt idx="142">
                  <c:v>246</c:v>
                </c:pt>
                <c:pt idx="143">
                  <c:v>247</c:v>
                </c:pt>
                <c:pt idx="144">
                  <c:v>248</c:v>
                </c:pt>
                <c:pt idx="145">
                  <c:v>249</c:v>
                </c:pt>
                <c:pt idx="146">
                  <c:v>250</c:v>
                </c:pt>
                <c:pt idx="147">
                  <c:v>251</c:v>
                </c:pt>
                <c:pt idx="148">
                  <c:v>252</c:v>
                </c:pt>
                <c:pt idx="149">
                  <c:v>253</c:v>
                </c:pt>
                <c:pt idx="150">
                  <c:v>254</c:v>
                </c:pt>
                <c:pt idx="151">
                  <c:v>255</c:v>
                </c:pt>
                <c:pt idx="152">
                  <c:v>256</c:v>
                </c:pt>
                <c:pt idx="153">
                  <c:v>257</c:v>
                </c:pt>
                <c:pt idx="154">
                  <c:v>258</c:v>
                </c:pt>
                <c:pt idx="155">
                  <c:v>259</c:v>
                </c:pt>
                <c:pt idx="156">
                  <c:v>260</c:v>
                </c:pt>
                <c:pt idx="157">
                  <c:v>261</c:v>
                </c:pt>
                <c:pt idx="158">
                  <c:v>262</c:v>
                </c:pt>
                <c:pt idx="159">
                  <c:v>263</c:v>
                </c:pt>
                <c:pt idx="160">
                  <c:v>264</c:v>
                </c:pt>
                <c:pt idx="161">
                  <c:v>265</c:v>
                </c:pt>
                <c:pt idx="162">
                  <c:v>266</c:v>
                </c:pt>
                <c:pt idx="163">
                  <c:v>267</c:v>
                </c:pt>
                <c:pt idx="164">
                  <c:v>268</c:v>
                </c:pt>
                <c:pt idx="165">
                  <c:v>269</c:v>
                </c:pt>
                <c:pt idx="166">
                  <c:v>270</c:v>
                </c:pt>
                <c:pt idx="167">
                  <c:v>271</c:v>
                </c:pt>
                <c:pt idx="168">
                  <c:v>272</c:v>
                </c:pt>
                <c:pt idx="169">
                  <c:v>273</c:v>
                </c:pt>
                <c:pt idx="170">
                  <c:v>274</c:v>
                </c:pt>
                <c:pt idx="171">
                  <c:v>275</c:v>
                </c:pt>
                <c:pt idx="172">
                  <c:v>276</c:v>
                </c:pt>
                <c:pt idx="173">
                  <c:v>277</c:v>
                </c:pt>
                <c:pt idx="174">
                  <c:v>278</c:v>
                </c:pt>
                <c:pt idx="175">
                  <c:v>279</c:v>
                </c:pt>
                <c:pt idx="176">
                  <c:v>280</c:v>
                </c:pt>
                <c:pt idx="177">
                  <c:v>281</c:v>
                </c:pt>
                <c:pt idx="178">
                  <c:v>282</c:v>
                </c:pt>
                <c:pt idx="179">
                  <c:v>283</c:v>
                </c:pt>
                <c:pt idx="180">
                  <c:v>284</c:v>
                </c:pt>
                <c:pt idx="181">
                  <c:v>285</c:v>
                </c:pt>
                <c:pt idx="182">
                  <c:v>286</c:v>
                </c:pt>
                <c:pt idx="183">
                  <c:v>287</c:v>
                </c:pt>
                <c:pt idx="184">
                  <c:v>288</c:v>
                </c:pt>
                <c:pt idx="185">
                  <c:v>289</c:v>
                </c:pt>
                <c:pt idx="186">
                  <c:v>290</c:v>
                </c:pt>
                <c:pt idx="187">
                  <c:v>291</c:v>
                </c:pt>
                <c:pt idx="188">
                  <c:v>292</c:v>
                </c:pt>
                <c:pt idx="189">
                  <c:v>293</c:v>
                </c:pt>
                <c:pt idx="190">
                  <c:v>294</c:v>
                </c:pt>
                <c:pt idx="191">
                  <c:v>295</c:v>
                </c:pt>
                <c:pt idx="192">
                  <c:v>296</c:v>
                </c:pt>
                <c:pt idx="193">
                  <c:v>297</c:v>
                </c:pt>
                <c:pt idx="194">
                  <c:v>298</c:v>
                </c:pt>
                <c:pt idx="195">
                  <c:v>299</c:v>
                </c:pt>
                <c:pt idx="196">
                  <c:v>300</c:v>
                </c:pt>
                <c:pt idx="197">
                  <c:v>301</c:v>
                </c:pt>
                <c:pt idx="198">
                  <c:v>302</c:v>
                </c:pt>
                <c:pt idx="199">
                  <c:v>303</c:v>
                </c:pt>
                <c:pt idx="200">
                  <c:v>304</c:v>
                </c:pt>
                <c:pt idx="201">
                  <c:v>305</c:v>
                </c:pt>
                <c:pt idx="202">
                  <c:v>306</c:v>
                </c:pt>
                <c:pt idx="203">
                  <c:v>307</c:v>
                </c:pt>
                <c:pt idx="204">
                  <c:v>308</c:v>
                </c:pt>
                <c:pt idx="205">
                  <c:v>309</c:v>
                </c:pt>
                <c:pt idx="206">
                  <c:v>310</c:v>
                </c:pt>
                <c:pt idx="207">
                  <c:v>311</c:v>
                </c:pt>
                <c:pt idx="208">
                  <c:v>312</c:v>
                </c:pt>
                <c:pt idx="209">
                  <c:v>313</c:v>
                </c:pt>
                <c:pt idx="210">
                  <c:v>314</c:v>
                </c:pt>
                <c:pt idx="211">
                  <c:v>315</c:v>
                </c:pt>
                <c:pt idx="212">
                  <c:v>316</c:v>
                </c:pt>
                <c:pt idx="213">
                  <c:v>317</c:v>
                </c:pt>
                <c:pt idx="214">
                  <c:v>318</c:v>
                </c:pt>
                <c:pt idx="215">
                  <c:v>319</c:v>
                </c:pt>
                <c:pt idx="216">
                  <c:v>320</c:v>
                </c:pt>
                <c:pt idx="217">
                  <c:v>321</c:v>
                </c:pt>
                <c:pt idx="218">
                  <c:v>322</c:v>
                </c:pt>
                <c:pt idx="219">
                  <c:v>323</c:v>
                </c:pt>
                <c:pt idx="220">
                  <c:v>324</c:v>
                </c:pt>
                <c:pt idx="221">
                  <c:v>325</c:v>
                </c:pt>
                <c:pt idx="222">
                  <c:v>326</c:v>
                </c:pt>
                <c:pt idx="223">
                  <c:v>327</c:v>
                </c:pt>
                <c:pt idx="224">
                  <c:v>328</c:v>
                </c:pt>
                <c:pt idx="225">
                  <c:v>329</c:v>
                </c:pt>
                <c:pt idx="226">
                  <c:v>330</c:v>
                </c:pt>
                <c:pt idx="227">
                  <c:v>331</c:v>
                </c:pt>
                <c:pt idx="228">
                  <c:v>332</c:v>
                </c:pt>
                <c:pt idx="229">
                  <c:v>333</c:v>
                </c:pt>
                <c:pt idx="230">
                  <c:v>334</c:v>
                </c:pt>
                <c:pt idx="231">
                  <c:v>335</c:v>
                </c:pt>
                <c:pt idx="232">
                  <c:v>336</c:v>
                </c:pt>
                <c:pt idx="233">
                  <c:v>337</c:v>
                </c:pt>
                <c:pt idx="234">
                  <c:v>338</c:v>
                </c:pt>
                <c:pt idx="235">
                  <c:v>339</c:v>
                </c:pt>
                <c:pt idx="236">
                  <c:v>340</c:v>
                </c:pt>
                <c:pt idx="237">
                  <c:v>341</c:v>
                </c:pt>
                <c:pt idx="238">
                  <c:v>342</c:v>
                </c:pt>
                <c:pt idx="239">
                  <c:v>343</c:v>
                </c:pt>
                <c:pt idx="240">
                  <c:v>344</c:v>
                </c:pt>
                <c:pt idx="241">
                  <c:v>345</c:v>
                </c:pt>
                <c:pt idx="242">
                  <c:v>346</c:v>
                </c:pt>
                <c:pt idx="243">
                  <c:v>347</c:v>
                </c:pt>
                <c:pt idx="244">
                  <c:v>348</c:v>
                </c:pt>
                <c:pt idx="245">
                  <c:v>349</c:v>
                </c:pt>
                <c:pt idx="246">
                  <c:v>350</c:v>
                </c:pt>
                <c:pt idx="247">
                  <c:v>351</c:v>
                </c:pt>
                <c:pt idx="248">
                  <c:v>352</c:v>
                </c:pt>
                <c:pt idx="249">
                  <c:v>353</c:v>
                </c:pt>
                <c:pt idx="250">
                  <c:v>354</c:v>
                </c:pt>
                <c:pt idx="251">
                  <c:v>355</c:v>
                </c:pt>
                <c:pt idx="252">
                  <c:v>356</c:v>
                </c:pt>
                <c:pt idx="253">
                  <c:v>357</c:v>
                </c:pt>
                <c:pt idx="254">
                  <c:v>358</c:v>
                </c:pt>
                <c:pt idx="255">
                  <c:v>359</c:v>
                </c:pt>
                <c:pt idx="256">
                  <c:v>360</c:v>
                </c:pt>
                <c:pt idx="257">
                  <c:v>361</c:v>
                </c:pt>
                <c:pt idx="258">
                  <c:v>362</c:v>
                </c:pt>
                <c:pt idx="259">
                  <c:v>363</c:v>
                </c:pt>
                <c:pt idx="260">
                  <c:v>364</c:v>
                </c:pt>
                <c:pt idx="261">
                  <c:v>365</c:v>
                </c:pt>
                <c:pt idx="262">
                  <c:v>366</c:v>
                </c:pt>
                <c:pt idx="263">
                  <c:v>367</c:v>
                </c:pt>
                <c:pt idx="264">
                  <c:v>368</c:v>
                </c:pt>
                <c:pt idx="265">
                  <c:v>369</c:v>
                </c:pt>
                <c:pt idx="266">
                  <c:v>370</c:v>
                </c:pt>
                <c:pt idx="267">
                  <c:v>371</c:v>
                </c:pt>
                <c:pt idx="268">
                  <c:v>372</c:v>
                </c:pt>
                <c:pt idx="269">
                  <c:v>373</c:v>
                </c:pt>
                <c:pt idx="270">
                  <c:v>374</c:v>
                </c:pt>
                <c:pt idx="271">
                  <c:v>375</c:v>
                </c:pt>
                <c:pt idx="272">
                  <c:v>376</c:v>
                </c:pt>
                <c:pt idx="273">
                  <c:v>377</c:v>
                </c:pt>
                <c:pt idx="274">
                  <c:v>378</c:v>
                </c:pt>
                <c:pt idx="275">
                  <c:v>379</c:v>
                </c:pt>
                <c:pt idx="276">
                  <c:v>380</c:v>
                </c:pt>
                <c:pt idx="277">
                  <c:v>381</c:v>
                </c:pt>
                <c:pt idx="278">
                  <c:v>382</c:v>
                </c:pt>
                <c:pt idx="279">
                  <c:v>383</c:v>
                </c:pt>
                <c:pt idx="280">
                  <c:v>384</c:v>
                </c:pt>
                <c:pt idx="281">
                  <c:v>385</c:v>
                </c:pt>
                <c:pt idx="282">
                  <c:v>386</c:v>
                </c:pt>
                <c:pt idx="283">
                  <c:v>387</c:v>
                </c:pt>
                <c:pt idx="284">
                  <c:v>388</c:v>
                </c:pt>
                <c:pt idx="285">
                  <c:v>389</c:v>
                </c:pt>
                <c:pt idx="286">
                  <c:v>390</c:v>
                </c:pt>
                <c:pt idx="287">
                  <c:v>391</c:v>
                </c:pt>
                <c:pt idx="288">
                  <c:v>392</c:v>
                </c:pt>
                <c:pt idx="289">
                  <c:v>393</c:v>
                </c:pt>
                <c:pt idx="290">
                  <c:v>394</c:v>
                </c:pt>
                <c:pt idx="291">
                  <c:v>395</c:v>
                </c:pt>
                <c:pt idx="292">
                  <c:v>396</c:v>
                </c:pt>
                <c:pt idx="293">
                  <c:v>397</c:v>
                </c:pt>
                <c:pt idx="294">
                  <c:v>398</c:v>
                </c:pt>
                <c:pt idx="295">
                  <c:v>399</c:v>
                </c:pt>
                <c:pt idx="296">
                  <c:v>400</c:v>
                </c:pt>
                <c:pt idx="297">
                  <c:v>401</c:v>
                </c:pt>
                <c:pt idx="298">
                  <c:v>402</c:v>
                </c:pt>
                <c:pt idx="299">
                  <c:v>403</c:v>
                </c:pt>
                <c:pt idx="300">
                  <c:v>404</c:v>
                </c:pt>
                <c:pt idx="301">
                  <c:v>405</c:v>
                </c:pt>
                <c:pt idx="302">
                  <c:v>406</c:v>
                </c:pt>
                <c:pt idx="303">
                  <c:v>407</c:v>
                </c:pt>
                <c:pt idx="304">
                  <c:v>408</c:v>
                </c:pt>
                <c:pt idx="305">
                  <c:v>409</c:v>
                </c:pt>
                <c:pt idx="306">
                  <c:v>410</c:v>
                </c:pt>
                <c:pt idx="307">
                  <c:v>411</c:v>
                </c:pt>
                <c:pt idx="308">
                  <c:v>412</c:v>
                </c:pt>
                <c:pt idx="309">
                  <c:v>413</c:v>
                </c:pt>
                <c:pt idx="310">
                  <c:v>414</c:v>
                </c:pt>
                <c:pt idx="311">
                  <c:v>415</c:v>
                </c:pt>
                <c:pt idx="312">
                  <c:v>416</c:v>
                </c:pt>
                <c:pt idx="313">
                  <c:v>417</c:v>
                </c:pt>
                <c:pt idx="314">
                  <c:v>418</c:v>
                </c:pt>
                <c:pt idx="315">
                  <c:v>419</c:v>
                </c:pt>
                <c:pt idx="316">
                  <c:v>420</c:v>
                </c:pt>
                <c:pt idx="317">
                  <c:v>421</c:v>
                </c:pt>
                <c:pt idx="318">
                  <c:v>422</c:v>
                </c:pt>
                <c:pt idx="319">
                  <c:v>423</c:v>
                </c:pt>
                <c:pt idx="320">
                  <c:v>424</c:v>
                </c:pt>
                <c:pt idx="321">
                  <c:v>425</c:v>
                </c:pt>
                <c:pt idx="322">
                  <c:v>426</c:v>
                </c:pt>
                <c:pt idx="323">
                  <c:v>427</c:v>
                </c:pt>
                <c:pt idx="324">
                  <c:v>428</c:v>
                </c:pt>
                <c:pt idx="325">
                  <c:v>429</c:v>
                </c:pt>
                <c:pt idx="326">
                  <c:v>430</c:v>
                </c:pt>
                <c:pt idx="327">
                  <c:v>431</c:v>
                </c:pt>
                <c:pt idx="328">
                  <c:v>432</c:v>
                </c:pt>
                <c:pt idx="329">
                  <c:v>433</c:v>
                </c:pt>
                <c:pt idx="330">
                  <c:v>434</c:v>
                </c:pt>
                <c:pt idx="331">
                  <c:v>435</c:v>
                </c:pt>
                <c:pt idx="332">
                  <c:v>436</c:v>
                </c:pt>
                <c:pt idx="333">
                  <c:v>437</c:v>
                </c:pt>
                <c:pt idx="334">
                  <c:v>438</c:v>
                </c:pt>
                <c:pt idx="335">
                  <c:v>439</c:v>
                </c:pt>
                <c:pt idx="336">
                  <c:v>440</c:v>
                </c:pt>
                <c:pt idx="337">
                  <c:v>441</c:v>
                </c:pt>
                <c:pt idx="338">
                  <c:v>442</c:v>
                </c:pt>
                <c:pt idx="339">
                  <c:v>443</c:v>
                </c:pt>
                <c:pt idx="340">
                  <c:v>444</c:v>
                </c:pt>
                <c:pt idx="341">
                  <c:v>445</c:v>
                </c:pt>
                <c:pt idx="342">
                  <c:v>446</c:v>
                </c:pt>
                <c:pt idx="343">
                  <c:v>447</c:v>
                </c:pt>
                <c:pt idx="344">
                  <c:v>448</c:v>
                </c:pt>
                <c:pt idx="345">
                  <c:v>449</c:v>
                </c:pt>
                <c:pt idx="346">
                  <c:v>450</c:v>
                </c:pt>
                <c:pt idx="347">
                  <c:v>451</c:v>
                </c:pt>
                <c:pt idx="348">
                  <c:v>452</c:v>
                </c:pt>
                <c:pt idx="349">
                  <c:v>453</c:v>
                </c:pt>
                <c:pt idx="350">
                  <c:v>454</c:v>
                </c:pt>
                <c:pt idx="351">
                  <c:v>455</c:v>
                </c:pt>
                <c:pt idx="352">
                  <c:v>456</c:v>
                </c:pt>
                <c:pt idx="353">
                  <c:v>457</c:v>
                </c:pt>
                <c:pt idx="354">
                  <c:v>458</c:v>
                </c:pt>
                <c:pt idx="355">
                  <c:v>459</c:v>
                </c:pt>
                <c:pt idx="356">
                  <c:v>460</c:v>
                </c:pt>
                <c:pt idx="357">
                  <c:v>461</c:v>
                </c:pt>
                <c:pt idx="358">
                  <c:v>462</c:v>
                </c:pt>
                <c:pt idx="359">
                  <c:v>463</c:v>
                </c:pt>
                <c:pt idx="360">
                  <c:v>464</c:v>
                </c:pt>
                <c:pt idx="361">
                  <c:v>465</c:v>
                </c:pt>
                <c:pt idx="362">
                  <c:v>466</c:v>
                </c:pt>
                <c:pt idx="363">
                  <c:v>467</c:v>
                </c:pt>
                <c:pt idx="364">
                  <c:v>468</c:v>
                </c:pt>
                <c:pt idx="365">
                  <c:v>469</c:v>
                </c:pt>
                <c:pt idx="366">
                  <c:v>470</c:v>
                </c:pt>
                <c:pt idx="367">
                  <c:v>471</c:v>
                </c:pt>
                <c:pt idx="368">
                  <c:v>472</c:v>
                </c:pt>
                <c:pt idx="369">
                  <c:v>473</c:v>
                </c:pt>
                <c:pt idx="370">
                  <c:v>474</c:v>
                </c:pt>
                <c:pt idx="371">
                  <c:v>475</c:v>
                </c:pt>
                <c:pt idx="372">
                  <c:v>476</c:v>
                </c:pt>
                <c:pt idx="373">
                  <c:v>477</c:v>
                </c:pt>
                <c:pt idx="374">
                  <c:v>478</c:v>
                </c:pt>
                <c:pt idx="375">
                  <c:v>479</c:v>
                </c:pt>
                <c:pt idx="376">
                  <c:v>480</c:v>
                </c:pt>
                <c:pt idx="377">
                  <c:v>481</c:v>
                </c:pt>
                <c:pt idx="378">
                  <c:v>482</c:v>
                </c:pt>
                <c:pt idx="379">
                  <c:v>483</c:v>
                </c:pt>
                <c:pt idx="380">
                  <c:v>484</c:v>
                </c:pt>
                <c:pt idx="381">
                  <c:v>485</c:v>
                </c:pt>
                <c:pt idx="382">
                  <c:v>486</c:v>
                </c:pt>
                <c:pt idx="383">
                  <c:v>487</c:v>
                </c:pt>
                <c:pt idx="384">
                  <c:v>488</c:v>
                </c:pt>
                <c:pt idx="385">
                  <c:v>489</c:v>
                </c:pt>
                <c:pt idx="386">
                  <c:v>490</c:v>
                </c:pt>
                <c:pt idx="387">
                  <c:v>491</c:v>
                </c:pt>
                <c:pt idx="388">
                  <c:v>492</c:v>
                </c:pt>
                <c:pt idx="389">
                  <c:v>493</c:v>
                </c:pt>
                <c:pt idx="390">
                  <c:v>494</c:v>
                </c:pt>
                <c:pt idx="391">
                  <c:v>495</c:v>
                </c:pt>
                <c:pt idx="392">
                  <c:v>496</c:v>
                </c:pt>
                <c:pt idx="393">
                  <c:v>497</c:v>
                </c:pt>
                <c:pt idx="394">
                  <c:v>498</c:v>
                </c:pt>
                <c:pt idx="395">
                  <c:v>499</c:v>
                </c:pt>
                <c:pt idx="396">
                  <c:v>500</c:v>
                </c:pt>
                <c:pt idx="397">
                  <c:v>501</c:v>
                </c:pt>
                <c:pt idx="398">
                  <c:v>502</c:v>
                </c:pt>
                <c:pt idx="399">
                  <c:v>503</c:v>
                </c:pt>
                <c:pt idx="400">
                  <c:v>504</c:v>
                </c:pt>
                <c:pt idx="401">
                  <c:v>505</c:v>
                </c:pt>
                <c:pt idx="402">
                  <c:v>506</c:v>
                </c:pt>
                <c:pt idx="403">
                  <c:v>507</c:v>
                </c:pt>
                <c:pt idx="404">
                  <c:v>508</c:v>
                </c:pt>
                <c:pt idx="405">
                  <c:v>509</c:v>
                </c:pt>
                <c:pt idx="406">
                  <c:v>510</c:v>
                </c:pt>
                <c:pt idx="407">
                  <c:v>511</c:v>
                </c:pt>
                <c:pt idx="408">
                  <c:v>512</c:v>
                </c:pt>
                <c:pt idx="409">
                  <c:v>513</c:v>
                </c:pt>
                <c:pt idx="410">
                  <c:v>514</c:v>
                </c:pt>
                <c:pt idx="411">
                  <c:v>515</c:v>
                </c:pt>
                <c:pt idx="412">
                  <c:v>516</c:v>
                </c:pt>
                <c:pt idx="413">
                  <c:v>517</c:v>
                </c:pt>
                <c:pt idx="414">
                  <c:v>518</c:v>
                </c:pt>
                <c:pt idx="415">
                  <c:v>519</c:v>
                </c:pt>
                <c:pt idx="416">
                  <c:v>520</c:v>
                </c:pt>
                <c:pt idx="417">
                  <c:v>521</c:v>
                </c:pt>
                <c:pt idx="418">
                  <c:v>522</c:v>
                </c:pt>
                <c:pt idx="419">
                  <c:v>523</c:v>
                </c:pt>
                <c:pt idx="420">
                  <c:v>524</c:v>
                </c:pt>
                <c:pt idx="421">
                  <c:v>525</c:v>
                </c:pt>
                <c:pt idx="422">
                  <c:v>526</c:v>
                </c:pt>
                <c:pt idx="423">
                  <c:v>527</c:v>
                </c:pt>
                <c:pt idx="424">
                  <c:v>528</c:v>
                </c:pt>
                <c:pt idx="425">
                  <c:v>529</c:v>
                </c:pt>
                <c:pt idx="426">
                  <c:v>530</c:v>
                </c:pt>
                <c:pt idx="427">
                  <c:v>531</c:v>
                </c:pt>
                <c:pt idx="428">
                  <c:v>532</c:v>
                </c:pt>
                <c:pt idx="429">
                  <c:v>533</c:v>
                </c:pt>
                <c:pt idx="430">
                  <c:v>534</c:v>
                </c:pt>
                <c:pt idx="431">
                  <c:v>535</c:v>
                </c:pt>
                <c:pt idx="432">
                  <c:v>536</c:v>
                </c:pt>
                <c:pt idx="433">
                  <c:v>537</c:v>
                </c:pt>
                <c:pt idx="434">
                  <c:v>538</c:v>
                </c:pt>
                <c:pt idx="435">
                  <c:v>539</c:v>
                </c:pt>
                <c:pt idx="436">
                  <c:v>540</c:v>
                </c:pt>
                <c:pt idx="437">
                  <c:v>541</c:v>
                </c:pt>
                <c:pt idx="438">
                  <c:v>542</c:v>
                </c:pt>
                <c:pt idx="439">
                  <c:v>543</c:v>
                </c:pt>
                <c:pt idx="440">
                  <c:v>544</c:v>
                </c:pt>
                <c:pt idx="441">
                  <c:v>545</c:v>
                </c:pt>
                <c:pt idx="442">
                  <c:v>546</c:v>
                </c:pt>
                <c:pt idx="443">
                  <c:v>547</c:v>
                </c:pt>
                <c:pt idx="444">
                  <c:v>548</c:v>
                </c:pt>
                <c:pt idx="445">
                  <c:v>549</c:v>
                </c:pt>
                <c:pt idx="446">
                  <c:v>550</c:v>
                </c:pt>
                <c:pt idx="447">
                  <c:v>551</c:v>
                </c:pt>
                <c:pt idx="448">
                  <c:v>552</c:v>
                </c:pt>
                <c:pt idx="449">
                  <c:v>553</c:v>
                </c:pt>
                <c:pt idx="450">
                  <c:v>554</c:v>
                </c:pt>
                <c:pt idx="451">
                  <c:v>555</c:v>
                </c:pt>
                <c:pt idx="452">
                  <c:v>556</c:v>
                </c:pt>
                <c:pt idx="453">
                  <c:v>557</c:v>
                </c:pt>
                <c:pt idx="454">
                  <c:v>558</c:v>
                </c:pt>
                <c:pt idx="455">
                  <c:v>559</c:v>
                </c:pt>
                <c:pt idx="456">
                  <c:v>560</c:v>
                </c:pt>
                <c:pt idx="457">
                  <c:v>575</c:v>
                </c:pt>
                <c:pt idx="458">
                  <c:v>576</c:v>
                </c:pt>
                <c:pt idx="459">
                  <c:v>577</c:v>
                </c:pt>
                <c:pt idx="460">
                  <c:v>578</c:v>
                </c:pt>
                <c:pt idx="461">
                  <c:v>579</c:v>
                </c:pt>
                <c:pt idx="462">
                  <c:v>580</c:v>
                </c:pt>
                <c:pt idx="463">
                  <c:v>581</c:v>
                </c:pt>
                <c:pt idx="464">
                  <c:v>582</c:v>
                </c:pt>
                <c:pt idx="465">
                  <c:v>583</c:v>
                </c:pt>
                <c:pt idx="466">
                  <c:v>584</c:v>
                </c:pt>
                <c:pt idx="467">
                  <c:v>585</c:v>
                </c:pt>
                <c:pt idx="468">
                  <c:v>586</c:v>
                </c:pt>
                <c:pt idx="469">
                  <c:v>587</c:v>
                </c:pt>
                <c:pt idx="470">
                  <c:v>588</c:v>
                </c:pt>
                <c:pt idx="471">
                  <c:v>589</c:v>
                </c:pt>
                <c:pt idx="472">
                  <c:v>590</c:v>
                </c:pt>
                <c:pt idx="473">
                  <c:v>591</c:v>
                </c:pt>
                <c:pt idx="474">
                  <c:v>592</c:v>
                </c:pt>
                <c:pt idx="475">
                  <c:v>593</c:v>
                </c:pt>
                <c:pt idx="476">
                  <c:v>594</c:v>
                </c:pt>
                <c:pt idx="477">
                  <c:v>595</c:v>
                </c:pt>
                <c:pt idx="478">
                  <c:v>596</c:v>
                </c:pt>
                <c:pt idx="479">
                  <c:v>597</c:v>
                </c:pt>
                <c:pt idx="480">
                  <c:v>598</c:v>
                </c:pt>
                <c:pt idx="481">
                  <c:v>599</c:v>
                </c:pt>
                <c:pt idx="482">
                  <c:v>600</c:v>
                </c:pt>
                <c:pt idx="483">
                  <c:v>601</c:v>
                </c:pt>
                <c:pt idx="484">
                  <c:v>602</c:v>
                </c:pt>
                <c:pt idx="485">
                  <c:v>603</c:v>
                </c:pt>
                <c:pt idx="486">
                  <c:v>604</c:v>
                </c:pt>
                <c:pt idx="487">
                  <c:v>605</c:v>
                </c:pt>
                <c:pt idx="488">
                  <c:v>606</c:v>
                </c:pt>
                <c:pt idx="489">
                  <c:v>607</c:v>
                </c:pt>
                <c:pt idx="490">
                  <c:v>608</c:v>
                </c:pt>
                <c:pt idx="491">
                  <c:v>609</c:v>
                </c:pt>
                <c:pt idx="492">
                  <c:v>610</c:v>
                </c:pt>
                <c:pt idx="493">
                  <c:v>611</c:v>
                </c:pt>
                <c:pt idx="494">
                  <c:v>612</c:v>
                </c:pt>
                <c:pt idx="495">
                  <c:v>613</c:v>
                </c:pt>
                <c:pt idx="496">
                  <c:v>614</c:v>
                </c:pt>
                <c:pt idx="497">
                  <c:v>615</c:v>
                </c:pt>
                <c:pt idx="498">
                  <c:v>616</c:v>
                </c:pt>
                <c:pt idx="499">
                  <c:v>617</c:v>
                </c:pt>
                <c:pt idx="500">
                  <c:v>618</c:v>
                </c:pt>
                <c:pt idx="501">
                  <c:v>619</c:v>
                </c:pt>
                <c:pt idx="502">
                  <c:v>620</c:v>
                </c:pt>
                <c:pt idx="503">
                  <c:v>621</c:v>
                </c:pt>
                <c:pt idx="504">
                  <c:v>622</c:v>
                </c:pt>
                <c:pt idx="505">
                  <c:v>623</c:v>
                </c:pt>
                <c:pt idx="506">
                  <c:v>624</c:v>
                </c:pt>
                <c:pt idx="507">
                  <c:v>625</c:v>
                </c:pt>
                <c:pt idx="508">
                  <c:v>626</c:v>
                </c:pt>
                <c:pt idx="509">
                  <c:v>627</c:v>
                </c:pt>
                <c:pt idx="510">
                  <c:v>628</c:v>
                </c:pt>
                <c:pt idx="511">
                  <c:v>629</c:v>
                </c:pt>
                <c:pt idx="512">
                  <c:v>630</c:v>
                </c:pt>
                <c:pt idx="513">
                  <c:v>631</c:v>
                </c:pt>
                <c:pt idx="514">
                  <c:v>632</c:v>
                </c:pt>
                <c:pt idx="515">
                  <c:v>633</c:v>
                </c:pt>
                <c:pt idx="516">
                  <c:v>634</c:v>
                </c:pt>
                <c:pt idx="517">
                  <c:v>635</c:v>
                </c:pt>
                <c:pt idx="518">
                  <c:v>636</c:v>
                </c:pt>
                <c:pt idx="519">
                  <c:v>637</c:v>
                </c:pt>
                <c:pt idx="520">
                  <c:v>638</c:v>
                </c:pt>
                <c:pt idx="521">
                  <c:v>639</c:v>
                </c:pt>
                <c:pt idx="522">
                  <c:v>640</c:v>
                </c:pt>
                <c:pt idx="523">
                  <c:v>641</c:v>
                </c:pt>
                <c:pt idx="524">
                  <c:v>642</c:v>
                </c:pt>
                <c:pt idx="525">
                  <c:v>643</c:v>
                </c:pt>
                <c:pt idx="526">
                  <c:v>644</c:v>
                </c:pt>
                <c:pt idx="527">
                  <c:v>645</c:v>
                </c:pt>
                <c:pt idx="528">
                  <c:v>646</c:v>
                </c:pt>
                <c:pt idx="529">
                  <c:v>647</c:v>
                </c:pt>
                <c:pt idx="530">
                  <c:v>648</c:v>
                </c:pt>
                <c:pt idx="531">
                  <c:v>649</c:v>
                </c:pt>
                <c:pt idx="532">
                  <c:v>650</c:v>
                </c:pt>
                <c:pt idx="533">
                  <c:v>651</c:v>
                </c:pt>
                <c:pt idx="534">
                  <c:v>652</c:v>
                </c:pt>
                <c:pt idx="535">
                  <c:v>653</c:v>
                </c:pt>
                <c:pt idx="536">
                  <c:v>654</c:v>
                </c:pt>
                <c:pt idx="537">
                  <c:v>655</c:v>
                </c:pt>
                <c:pt idx="538">
                  <c:v>656</c:v>
                </c:pt>
                <c:pt idx="539">
                  <c:v>657</c:v>
                </c:pt>
                <c:pt idx="540">
                  <c:v>658</c:v>
                </c:pt>
                <c:pt idx="541">
                  <c:v>659</c:v>
                </c:pt>
                <c:pt idx="542">
                  <c:v>660</c:v>
                </c:pt>
                <c:pt idx="543">
                  <c:v>661</c:v>
                </c:pt>
                <c:pt idx="544">
                  <c:v>662</c:v>
                </c:pt>
                <c:pt idx="545">
                  <c:v>663</c:v>
                </c:pt>
                <c:pt idx="546">
                  <c:v>664</c:v>
                </c:pt>
                <c:pt idx="547">
                  <c:v>665</c:v>
                </c:pt>
                <c:pt idx="548">
                  <c:v>666</c:v>
                </c:pt>
                <c:pt idx="549">
                  <c:v>667</c:v>
                </c:pt>
                <c:pt idx="550">
                  <c:v>668</c:v>
                </c:pt>
                <c:pt idx="551">
                  <c:v>669</c:v>
                </c:pt>
                <c:pt idx="552">
                  <c:v>670</c:v>
                </c:pt>
                <c:pt idx="553">
                  <c:v>671</c:v>
                </c:pt>
                <c:pt idx="554">
                  <c:v>672</c:v>
                </c:pt>
                <c:pt idx="555">
                  <c:v>673</c:v>
                </c:pt>
                <c:pt idx="556">
                  <c:v>674</c:v>
                </c:pt>
                <c:pt idx="557">
                  <c:v>675</c:v>
                </c:pt>
                <c:pt idx="558">
                  <c:v>676</c:v>
                </c:pt>
                <c:pt idx="559">
                  <c:v>677</c:v>
                </c:pt>
                <c:pt idx="560">
                  <c:v>678</c:v>
                </c:pt>
                <c:pt idx="561">
                  <c:v>679</c:v>
                </c:pt>
                <c:pt idx="562">
                  <c:v>680</c:v>
                </c:pt>
                <c:pt idx="563">
                  <c:v>681</c:v>
                </c:pt>
                <c:pt idx="564">
                  <c:v>682</c:v>
                </c:pt>
                <c:pt idx="565">
                  <c:v>683</c:v>
                </c:pt>
                <c:pt idx="566">
                  <c:v>684</c:v>
                </c:pt>
                <c:pt idx="567">
                  <c:v>685</c:v>
                </c:pt>
                <c:pt idx="568">
                  <c:v>686</c:v>
                </c:pt>
                <c:pt idx="569">
                  <c:v>687</c:v>
                </c:pt>
                <c:pt idx="570">
                  <c:v>688</c:v>
                </c:pt>
                <c:pt idx="571">
                  <c:v>689</c:v>
                </c:pt>
                <c:pt idx="572">
                  <c:v>690</c:v>
                </c:pt>
                <c:pt idx="573">
                  <c:v>691</c:v>
                </c:pt>
                <c:pt idx="574">
                  <c:v>692</c:v>
                </c:pt>
                <c:pt idx="575">
                  <c:v>693</c:v>
                </c:pt>
                <c:pt idx="576">
                  <c:v>694</c:v>
                </c:pt>
                <c:pt idx="577">
                  <c:v>695</c:v>
                </c:pt>
                <c:pt idx="578">
                  <c:v>696</c:v>
                </c:pt>
                <c:pt idx="579">
                  <c:v>697</c:v>
                </c:pt>
                <c:pt idx="580">
                  <c:v>698</c:v>
                </c:pt>
                <c:pt idx="581">
                  <c:v>699</c:v>
                </c:pt>
                <c:pt idx="582">
                  <c:v>700</c:v>
                </c:pt>
                <c:pt idx="583">
                  <c:v>701</c:v>
                </c:pt>
                <c:pt idx="584">
                  <c:v>702</c:v>
                </c:pt>
                <c:pt idx="585">
                  <c:v>703</c:v>
                </c:pt>
                <c:pt idx="586">
                  <c:v>704</c:v>
                </c:pt>
                <c:pt idx="587">
                  <c:v>705</c:v>
                </c:pt>
                <c:pt idx="588">
                  <c:v>706</c:v>
                </c:pt>
                <c:pt idx="589">
                  <c:v>707</c:v>
                </c:pt>
                <c:pt idx="590">
                  <c:v>708</c:v>
                </c:pt>
                <c:pt idx="591">
                  <c:v>709</c:v>
                </c:pt>
                <c:pt idx="592">
                  <c:v>710</c:v>
                </c:pt>
                <c:pt idx="593">
                  <c:v>711</c:v>
                </c:pt>
                <c:pt idx="594">
                  <c:v>712</c:v>
                </c:pt>
                <c:pt idx="595">
                  <c:v>713</c:v>
                </c:pt>
                <c:pt idx="596">
                  <c:v>714</c:v>
                </c:pt>
                <c:pt idx="597">
                  <c:v>715</c:v>
                </c:pt>
                <c:pt idx="598">
                  <c:v>716</c:v>
                </c:pt>
                <c:pt idx="599">
                  <c:v>717</c:v>
                </c:pt>
                <c:pt idx="600">
                  <c:v>718</c:v>
                </c:pt>
                <c:pt idx="601">
                  <c:v>719</c:v>
                </c:pt>
                <c:pt idx="602">
                  <c:v>720</c:v>
                </c:pt>
                <c:pt idx="603">
                  <c:v>721</c:v>
                </c:pt>
                <c:pt idx="604">
                  <c:v>722</c:v>
                </c:pt>
                <c:pt idx="605">
                  <c:v>723</c:v>
                </c:pt>
                <c:pt idx="606">
                  <c:v>724</c:v>
                </c:pt>
                <c:pt idx="607">
                  <c:v>725</c:v>
                </c:pt>
                <c:pt idx="608">
                  <c:v>726</c:v>
                </c:pt>
                <c:pt idx="609">
                  <c:v>727</c:v>
                </c:pt>
                <c:pt idx="610">
                  <c:v>728</c:v>
                </c:pt>
                <c:pt idx="611">
                  <c:v>729</c:v>
                </c:pt>
                <c:pt idx="612">
                  <c:v>730</c:v>
                </c:pt>
                <c:pt idx="613">
                  <c:v>731</c:v>
                </c:pt>
                <c:pt idx="614">
                  <c:v>732</c:v>
                </c:pt>
                <c:pt idx="615">
                  <c:v>733</c:v>
                </c:pt>
                <c:pt idx="616">
                  <c:v>734</c:v>
                </c:pt>
                <c:pt idx="617">
                  <c:v>735</c:v>
                </c:pt>
                <c:pt idx="618">
                  <c:v>736</c:v>
                </c:pt>
                <c:pt idx="619">
                  <c:v>737</c:v>
                </c:pt>
                <c:pt idx="620">
                  <c:v>738</c:v>
                </c:pt>
                <c:pt idx="621">
                  <c:v>739</c:v>
                </c:pt>
                <c:pt idx="622">
                  <c:v>740</c:v>
                </c:pt>
                <c:pt idx="623">
                  <c:v>741</c:v>
                </c:pt>
                <c:pt idx="624">
                  <c:v>742</c:v>
                </c:pt>
                <c:pt idx="625">
                  <c:v>743</c:v>
                </c:pt>
                <c:pt idx="626">
                  <c:v>744</c:v>
                </c:pt>
                <c:pt idx="627">
                  <c:v>745</c:v>
                </c:pt>
                <c:pt idx="628">
                  <c:v>746</c:v>
                </c:pt>
                <c:pt idx="629">
                  <c:v>747</c:v>
                </c:pt>
                <c:pt idx="630">
                  <c:v>748</c:v>
                </c:pt>
                <c:pt idx="631">
                  <c:v>749</c:v>
                </c:pt>
                <c:pt idx="632">
                  <c:v>750</c:v>
                </c:pt>
                <c:pt idx="633">
                  <c:v>751</c:v>
                </c:pt>
                <c:pt idx="634">
                  <c:v>752</c:v>
                </c:pt>
                <c:pt idx="635">
                  <c:v>753</c:v>
                </c:pt>
                <c:pt idx="636">
                  <c:v>754</c:v>
                </c:pt>
                <c:pt idx="637">
                  <c:v>755</c:v>
                </c:pt>
                <c:pt idx="638">
                  <c:v>756</c:v>
                </c:pt>
                <c:pt idx="639">
                  <c:v>757</c:v>
                </c:pt>
                <c:pt idx="640">
                  <c:v>758</c:v>
                </c:pt>
                <c:pt idx="641">
                  <c:v>759</c:v>
                </c:pt>
                <c:pt idx="642">
                  <c:v>760</c:v>
                </c:pt>
                <c:pt idx="643">
                  <c:v>761</c:v>
                </c:pt>
                <c:pt idx="644">
                  <c:v>762</c:v>
                </c:pt>
                <c:pt idx="645">
                  <c:v>763</c:v>
                </c:pt>
                <c:pt idx="646">
                  <c:v>764</c:v>
                </c:pt>
                <c:pt idx="647">
                  <c:v>765</c:v>
                </c:pt>
                <c:pt idx="648">
                  <c:v>766</c:v>
                </c:pt>
                <c:pt idx="649">
                  <c:v>767</c:v>
                </c:pt>
                <c:pt idx="650">
                  <c:v>768</c:v>
                </c:pt>
                <c:pt idx="651">
                  <c:v>769</c:v>
                </c:pt>
                <c:pt idx="652">
                  <c:v>770</c:v>
                </c:pt>
                <c:pt idx="653">
                  <c:v>771</c:v>
                </c:pt>
                <c:pt idx="654">
                  <c:v>772</c:v>
                </c:pt>
                <c:pt idx="655">
                  <c:v>773</c:v>
                </c:pt>
                <c:pt idx="656">
                  <c:v>774</c:v>
                </c:pt>
                <c:pt idx="657">
                  <c:v>775</c:v>
                </c:pt>
                <c:pt idx="658">
                  <c:v>776</c:v>
                </c:pt>
                <c:pt idx="659">
                  <c:v>777</c:v>
                </c:pt>
                <c:pt idx="660">
                  <c:v>778</c:v>
                </c:pt>
                <c:pt idx="661">
                  <c:v>779</c:v>
                </c:pt>
                <c:pt idx="662">
                  <c:v>780</c:v>
                </c:pt>
                <c:pt idx="663">
                  <c:v>781</c:v>
                </c:pt>
                <c:pt idx="664">
                  <c:v>782</c:v>
                </c:pt>
                <c:pt idx="665">
                  <c:v>783</c:v>
                </c:pt>
                <c:pt idx="666">
                  <c:v>784</c:v>
                </c:pt>
                <c:pt idx="667">
                  <c:v>785</c:v>
                </c:pt>
                <c:pt idx="668">
                  <c:v>786</c:v>
                </c:pt>
                <c:pt idx="669">
                  <c:v>787</c:v>
                </c:pt>
                <c:pt idx="670">
                  <c:v>788</c:v>
                </c:pt>
                <c:pt idx="671">
                  <c:v>789</c:v>
                </c:pt>
                <c:pt idx="672">
                  <c:v>790</c:v>
                </c:pt>
                <c:pt idx="673">
                  <c:v>791</c:v>
                </c:pt>
                <c:pt idx="674">
                  <c:v>792</c:v>
                </c:pt>
                <c:pt idx="675">
                  <c:v>793</c:v>
                </c:pt>
                <c:pt idx="676">
                  <c:v>794</c:v>
                </c:pt>
                <c:pt idx="677">
                  <c:v>795</c:v>
                </c:pt>
                <c:pt idx="678">
                  <c:v>796</c:v>
                </c:pt>
                <c:pt idx="679">
                  <c:v>797</c:v>
                </c:pt>
                <c:pt idx="680">
                  <c:v>798</c:v>
                </c:pt>
                <c:pt idx="681">
                  <c:v>799</c:v>
                </c:pt>
                <c:pt idx="682">
                  <c:v>800</c:v>
                </c:pt>
                <c:pt idx="683">
                  <c:v>801</c:v>
                </c:pt>
                <c:pt idx="684">
                  <c:v>802</c:v>
                </c:pt>
                <c:pt idx="685">
                  <c:v>803</c:v>
                </c:pt>
                <c:pt idx="686">
                  <c:v>804</c:v>
                </c:pt>
                <c:pt idx="687">
                  <c:v>805</c:v>
                </c:pt>
                <c:pt idx="688">
                  <c:v>806</c:v>
                </c:pt>
                <c:pt idx="689">
                  <c:v>807</c:v>
                </c:pt>
                <c:pt idx="690">
                  <c:v>808</c:v>
                </c:pt>
                <c:pt idx="691">
                  <c:v>809</c:v>
                </c:pt>
                <c:pt idx="692">
                  <c:v>810</c:v>
                </c:pt>
                <c:pt idx="693">
                  <c:v>811</c:v>
                </c:pt>
                <c:pt idx="694">
                  <c:v>812</c:v>
                </c:pt>
                <c:pt idx="695">
                  <c:v>813</c:v>
                </c:pt>
                <c:pt idx="696">
                  <c:v>814</c:v>
                </c:pt>
                <c:pt idx="697">
                  <c:v>815</c:v>
                </c:pt>
                <c:pt idx="698">
                  <c:v>816</c:v>
                </c:pt>
                <c:pt idx="699">
                  <c:v>817</c:v>
                </c:pt>
                <c:pt idx="700">
                  <c:v>818</c:v>
                </c:pt>
                <c:pt idx="701">
                  <c:v>819</c:v>
                </c:pt>
                <c:pt idx="702">
                  <c:v>820</c:v>
                </c:pt>
                <c:pt idx="703">
                  <c:v>821</c:v>
                </c:pt>
                <c:pt idx="704">
                  <c:v>822</c:v>
                </c:pt>
                <c:pt idx="705">
                  <c:v>823</c:v>
                </c:pt>
                <c:pt idx="706">
                  <c:v>824</c:v>
                </c:pt>
                <c:pt idx="707">
                  <c:v>825</c:v>
                </c:pt>
                <c:pt idx="708">
                  <c:v>826</c:v>
                </c:pt>
                <c:pt idx="709">
                  <c:v>827</c:v>
                </c:pt>
                <c:pt idx="710">
                  <c:v>828</c:v>
                </c:pt>
                <c:pt idx="711">
                  <c:v>829</c:v>
                </c:pt>
                <c:pt idx="712">
                  <c:v>830</c:v>
                </c:pt>
                <c:pt idx="713">
                  <c:v>831</c:v>
                </c:pt>
                <c:pt idx="714">
                  <c:v>832</c:v>
                </c:pt>
                <c:pt idx="715">
                  <c:v>833</c:v>
                </c:pt>
                <c:pt idx="716">
                  <c:v>834</c:v>
                </c:pt>
                <c:pt idx="717">
                  <c:v>835</c:v>
                </c:pt>
                <c:pt idx="718">
                  <c:v>836</c:v>
                </c:pt>
                <c:pt idx="719">
                  <c:v>837</c:v>
                </c:pt>
                <c:pt idx="720">
                  <c:v>838</c:v>
                </c:pt>
                <c:pt idx="721">
                  <c:v>839</c:v>
                </c:pt>
                <c:pt idx="722">
                  <c:v>840</c:v>
                </c:pt>
                <c:pt idx="723">
                  <c:v>841</c:v>
                </c:pt>
                <c:pt idx="724">
                  <c:v>842</c:v>
                </c:pt>
                <c:pt idx="725">
                  <c:v>843</c:v>
                </c:pt>
                <c:pt idx="726">
                  <c:v>844</c:v>
                </c:pt>
                <c:pt idx="727">
                  <c:v>845</c:v>
                </c:pt>
                <c:pt idx="728">
                  <c:v>846</c:v>
                </c:pt>
              </c:numCache>
            </c:numRef>
          </c:xVal>
          <c:yVal>
            <c:numRef>
              <c:f>'Well Test'!$D$5:$D$997</c:f>
              <c:numCache>
                <c:formatCode>0.00</c:formatCode>
                <c:ptCount val="993"/>
                <c:pt idx="0">
                  <c:v>45</c:v>
                </c:pt>
                <c:pt idx="1">
                  <c:v>45</c:v>
                </c:pt>
                <c:pt idx="2">
                  <c:v>60</c:v>
                </c:pt>
                <c:pt idx="3">
                  <c:v>60</c:v>
                </c:pt>
                <c:pt idx="4">
                  <c:v>60</c:v>
                </c:pt>
                <c:pt idx="5">
                  <c:v>60</c:v>
                </c:pt>
                <c:pt idx="6">
                  <c:v>60</c:v>
                </c:pt>
                <c:pt idx="7">
                  <c:v>60</c:v>
                </c:pt>
                <c:pt idx="8">
                  <c:v>60</c:v>
                </c:pt>
                <c:pt idx="9">
                  <c:v>60</c:v>
                </c:pt>
                <c:pt idx="10">
                  <c:v>60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42</c:v>
                </c:pt>
                <c:pt idx="29">
                  <c:v>42</c:v>
                </c:pt>
                <c:pt idx="30">
                  <c:v>42</c:v>
                </c:pt>
                <c:pt idx="31">
                  <c:v>42</c:v>
                </c:pt>
                <c:pt idx="32">
                  <c:v>42</c:v>
                </c:pt>
                <c:pt idx="33">
                  <c:v>42</c:v>
                </c:pt>
                <c:pt idx="34">
                  <c:v>42</c:v>
                </c:pt>
                <c:pt idx="35">
                  <c:v>42</c:v>
                </c:pt>
                <c:pt idx="36">
                  <c:v>42</c:v>
                </c:pt>
                <c:pt idx="37">
                  <c:v>42</c:v>
                </c:pt>
                <c:pt idx="38">
                  <c:v>42</c:v>
                </c:pt>
                <c:pt idx="39">
                  <c:v>42</c:v>
                </c:pt>
                <c:pt idx="40">
                  <c:v>42</c:v>
                </c:pt>
                <c:pt idx="41">
                  <c:v>42</c:v>
                </c:pt>
                <c:pt idx="42">
                  <c:v>42</c:v>
                </c:pt>
                <c:pt idx="43">
                  <c:v>42</c:v>
                </c:pt>
                <c:pt idx="44">
                  <c:v>42</c:v>
                </c:pt>
                <c:pt idx="45">
                  <c:v>42</c:v>
                </c:pt>
                <c:pt idx="46">
                  <c:v>42</c:v>
                </c:pt>
                <c:pt idx="47">
                  <c:v>42</c:v>
                </c:pt>
                <c:pt idx="48">
                  <c:v>42</c:v>
                </c:pt>
                <c:pt idx="49">
                  <c:v>42</c:v>
                </c:pt>
                <c:pt idx="50">
                  <c:v>42</c:v>
                </c:pt>
                <c:pt idx="51">
                  <c:v>42</c:v>
                </c:pt>
                <c:pt idx="52">
                  <c:v>42</c:v>
                </c:pt>
                <c:pt idx="53">
                  <c:v>42</c:v>
                </c:pt>
                <c:pt idx="54">
                  <c:v>42</c:v>
                </c:pt>
                <c:pt idx="55">
                  <c:v>42</c:v>
                </c:pt>
                <c:pt idx="56">
                  <c:v>42</c:v>
                </c:pt>
                <c:pt idx="57">
                  <c:v>42</c:v>
                </c:pt>
                <c:pt idx="58">
                  <c:v>42</c:v>
                </c:pt>
                <c:pt idx="59">
                  <c:v>42</c:v>
                </c:pt>
                <c:pt idx="60">
                  <c:v>42</c:v>
                </c:pt>
                <c:pt idx="61">
                  <c:v>42</c:v>
                </c:pt>
                <c:pt idx="62">
                  <c:v>42</c:v>
                </c:pt>
                <c:pt idx="63">
                  <c:v>42</c:v>
                </c:pt>
                <c:pt idx="64">
                  <c:v>42</c:v>
                </c:pt>
                <c:pt idx="65">
                  <c:v>42</c:v>
                </c:pt>
                <c:pt idx="66">
                  <c:v>42</c:v>
                </c:pt>
                <c:pt idx="67">
                  <c:v>42</c:v>
                </c:pt>
                <c:pt idx="68">
                  <c:v>42</c:v>
                </c:pt>
                <c:pt idx="69">
                  <c:v>42</c:v>
                </c:pt>
                <c:pt idx="70">
                  <c:v>42</c:v>
                </c:pt>
                <c:pt idx="71">
                  <c:v>42</c:v>
                </c:pt>
                <c:pt idx="72">
                  <c:v>42</c:v>
                </c:pt>
                <c:pt idx="73">
                  <c:v>42</c:v>
                </c:pt>
                <c:pt idx="74">
                  <c:v>42</c:v>
                </c:pt>
                <c:pt idx="75">
                  <c:v>42</c:v>
                </c:pt>
                <c:pt idx="76">
                  <c:v>42</c:v>
                </c:pt>
                <c:pt idx="77">
                  <c:v>42</c:v>
                </c:pt>
                <c:pt idx="78">
                  <c:v>42</c:v>
                </c:pt>
                <c:pt idx="79">
                  <c:v>42</c:v>
                </c:pt>
                <c:pt idx="80">
                  <c:v>42</c:v>
                </c:pt>
                <c:pt idx="81">
                  <c:v>42</c:v>
                </c:pt>
                <c:pt idx="82">
                  <c:v>42</c:v>
                </c:pt>
                <c:pt idx="83">
                  <c:v>42</c:v>
                </c:pt>
                <c:pt idx="84">
                  <c:v>42</c:v>
                </c:pt>
                <c:pt idx="85">
                  <c:v>42</c:v>
                </c:pt>
                <c:pt idx="86">
                  <c:v>42</c:v>
                </c:pt>
                <c:pt idx="87">
                  <c:v>42</c:v>
                </c:pt>
                <c:pt idx="88">
                  <c:v>42</c:v>
                </c:pt>
                <c:pt idx="89">
                  <c:v>42</c:v>
                </c:pt>
                <c:pt idx="90">
                  <c:v>0</c:v>
                </c:pt>
                <c:pt idx="91">
                  <c:v>0</c:v>
                </c:pt>
                <c:pt idx="92">
                  <c:v>0</c:v>
                </c:pt>
                <c:pt idx="93">
                  <c:v>0</c:v>
                </c:pt>
                <c:pt idx="94">
                  <c:v>0</c:v>
                </c:pt>
                <c:pt idx="95">
                  <c:v>0</c:v>
                </c:pt>
                <c:pt idx="96">
                  <c:v>0</c:v>
                </c:pt>
                <c:pt idx="97">
                  <c:v>0</c:v>
                </c:pt>
                <c:pt idx="98">
                  <c:v>0</c:v>
                </c:pt>
                <c:pt idx="100">
                  <c:v>0</c:v>
                </c:pt>
                <c:pt idx="101">
                  <c:v>53</c:v>
                </c:pt>
                <c:pt idx="102">
                  <c:v>53</c:v>
                </c:pt>
                <c:pt idx="103">
                  <c:v>53</c:v>
                </c:pt>
                <c:pt idx="104">
                  <c:v>53</c:v>
                </c:pt>
                <c:pt idx="105">
                  <c:v>53</c:v>
                </c:pt>
                <c:pt idx="106">
                  <c:v>42</c:v>
                </c:pt>
                <c:pt idx="107">
                  <c:v>42</c:v>
                </c:pt>
                <c:pt idx="108">
                  <c:v>42</c:v>
                </c:pt>
                <c:pt idx="109">
                  <c:v>42</c:v>
                </c:pt>
                <c:pt idx="110">
                  <c:v>42</c:v>
                </c:pt>
                <c:pt idx="111">
                  <c:v>42</c:v>
                </c:pt>
                <c:pt idx="112">
                  <c:v>42</c:v>
                </c:pt>
                <c:pt idx="113">
                  <c:v>42</c:v>
                </c:pt>
                <c:pt idx="114">
                  <c:v>42</c:v>
                </c:pt>
                <c:pt idx="115">
                  <c:v>42</c:v>
                </c:pt>
                <c:pt idx="116">
                  <c:v>42</c:v>
                </c:pt>
                <c:pt idx="117">
                  <c:v>42</c:v>
                </c:pt>
                <c:pt idx="118">
                  <c:v>42</c:v>
                </c:pt>
                <c:pt idx="119">
                  <c:v>42</c:v>
                </c:pt>
                <c:pt idx="120">
                  <c:v>42</c:v>
                </c:pt>
                <c:pt idx="121">
                  <c:v>42</c:v>
                </c:pt>
                <c:pt idx="122">
                  <c:v>42</c:v>
                </c:pt>
                <c:pt idx="123">
                  <c:v>42</c:v>
                </c:pt>
                <c:pt idx="124">
                  <c:v>42</c:v>
                </c:pt>
                <c:pt idx="125">
                  <c:v>42</c:v>
                </c:pt>
                <c:pt idx="126">
                  <c:v>42</c:v>
                </c:pt>
                <c:pt idx="127">
                  <c:v>42</c:v>
                </c:pt>
                <c:pt idx="128">
                  <c:v>42</c:v>
                </c:pt>
                <c:pt idx="129">
                  <c:v>42</c:v>
                </c:pt>
                <c:pt idx="130">
                  <c:v>42</c:v>
                </c:pt>
                <c:pt idx="131">
                  <c:v>42</c:v>
                </c:pt>
                <c:pt idx="132">
                  <c:v>42</c:v>
                </c:pt>
                <c:pt idx="133">
                  <c:v>42</c:v>
                </c:pt>
                <c:pt idx="134">
                  <c:v>42</c:v>
                </c:pt>
                <c:pt idx="135">
                  <c:v>42</c:v>
                </c:pt>
                <c:pt idx="136">
                  <c:v>42</c:v>
                </c:pt>
                <c:pt idx="137">
                  <c:v>42</c:v>
                </c:pt>
                <c:pt idx="138">
                  <c:v>42</c:v>
                </c:pt>
                <c:pt idx="139">
                  <c:v>42</c:v>
                </c:pt>
                <c:pt idx="140">
                  <c:v>42</c:v>
                </c:pt>
                <c:pt idx="141">
                  <c:v>42</c:v>
                </c:pt>
                <c:pt idx="142">
                  <c:v>42</c:v>
                </c:pt>
                <c:pt idx="143">
                  <c:v>42</c:v>
                </c:pt>
                <c:pt idx="144">
                  <c:v>42</c:v>
                </c:pt>
                <c:pt idx="145">
                  <c:v>42</c:v>
                </c:pt>
                <c:pt idx="146">
                  <c:v>42</c:v>
                </c:pt>
                <c:pt idx="147">
                  <c:v>42</c:v>
                </c:pt>
                <c:pt idx="148">
                  <c:v>42</c:v>
                </c:pt>
                <c:pt idx="149">
                  <c:v>42</c:v>
                </c:pt>
                <c:pt idx="150">
                  <c:v>42</c:v>
                </c:pt>
                <c:pt idx="151">
                  <c:v>42</c:v>
                </c:pt>
                <c:pt idx="152">
                  <c:v>42</c:v>
                </c:pt>
                <c:pt idx="153">
                  <c:v>42</c:v>
                </c:pt>
                <c:pt idx="154">
                  <c:v>42</c:v>
                </c:pt>
                <c:pt idx="155">
                  <c:v>42</c:v>
                </c:pt>
                <c:pt idx="156">
                  <c:v>42</c:v>
                </c:pt>
                <c:pt idx="157">
                  <c:v>42</c:v>
                </c:pt>
                <c:pt idx="158">
                  <c:v>42</c:v>
                </c:pt>
                <c:pt idx="159">
                  <c:v>42</c:v>
                </c:pt>
                <c:pt idx="160">
                  <c:v>42</c:v>
                </c:pt>
                <c:pt idx="161">
                  <c:v>42</c:v>
                </c:pt>
                <c:pt idx="162">
                  <c:v>42</c:v>
                </c:pt>
                <c:pt idx="163">
                  <c:v>42</c:v>
                </c:pt>
                <c:pt idx="164">
                  <c:v>38.299999999999997</c:v>
                </c:pt>
                <c:pt idx="165">
                  <c:v>38.299999999999997</c:v>
                </c:pt>
                <c:pt idx="166">
                  <c:v>38.299999999999997</c:v>
                </c:pt>
                <c:pt idx="167">
                  <c:v>38.299999999999997</c:v>
                </c:pt>
                <c:pt idx="168">
                  <c:v>38.299999999999997</c:v>
                </c:pt>
                <c:pt idx="169">
                  <c:v>38.299999999999997</c:v>
                </c:pt>
                <c:pt idx="170">
                  <c:v>38.299999999999997</c:v>
                </c:pt>
                <c:pt idx="171">
                  <c:v>38.299999999999997</c:v>
                </c:pt>
                <c:pt idx="172">
                  <c:v>38.299999999999997</c:v>
                </c:pt>
                <c:pt idx="173">
                  <c:v>38.299999999999997</c:v>
                </c:pt>
                <c:pt idx="174">
                  <c:v>38.299999999999997</c:v>
                </c:pt>
                <c:pt idx="175">
                  <c:v>38.299999999999997</c:v>
                </c:pt>
                <c:pt idx="176">
                  <c:v>38.299999999999997</c:v>
                </c:pt>
                <c:pt idx="177">
                  <c:v>38.299999999999997</c:v>
                </c:pt>
                <c:pt idx="178">
                  <c:v>38.299999999999997</c:v>
                </c:pt>
                <c:pt idx="179">
                  <c:v>38.299999999999997</c:v>
                </c:pt>
                <c:pt idx="180">
                  <c:v>38.299999999999997</c:v>
                </c:pt>
                <c:pt idx="181">
                  <c:v>38.299999999999997</c:v>
                </c:pt>
                <c:pt idx="182">
                  <c:v>38.299999999999997</c:v>
                </c:pt>
                <c:pt idx="183">
                  <c:v>38.299999999999997</c:v>
                </c:pt>
                <c:pt idx="184">
                  <c:v>38.299999999999997</c:v>
                </c:pt>
                <c:pt idx="185">
                  <c:v>38.299999999999997</c:v>
                </c:pt>
                <c:pt idx="186">
                  <c:v>38.299999999999997</c:v>
                </c:pt>
                <c:pt idx="187">
                  <c:v>38.299999999999997</c:v>
                </c:pt>
                <c:pt idx="188">
                  <c:v>38.299999999999997</c:v>
                </c:pt>
                <c:pt idx="189">
                  <c:v>38.299999999999997</c:v>
                </c:pt>
                <c:pt idx="190">
                  <c:v>38.299999999999997</c:v>
                </c:pt>
                <c:pt idx="191">
                  <c:v>38.299999999999997</c:v>
                </c:pt>
                <c:pt idx="192">
                  <c:v>38.299999999999997</c:v>
                </c:pt>
                <c:pt idx="193">
                  <c:v>38.299999999999997</c:v>
                </c:pt>
                <c:pt idx="194">
                  <c:v>38.299999999999997</c:v>
                </c:pt>
                <c:pt idx="195">
                  <c:v>38.299999999999997</c:v>
                </c:pt>
                <c:pt idx="196">
                  <c:v>38.299999999999997</c:v>
                </c:pt>
                <c:pt idx="197">
                  <c:v>38.299999999999997</c:v>
                </c:pt>
                <c:pt idx="198">
                  <c:v>38.299999999999997</c:v>
                </c:pt>
                <c:pt idx="199">
                  <c:v>38.299999999999997</c:v>
                </c:pt>
                <c:pt idx="200">
                  <c:v>38.299999999999997</c:v>
                </c:pt>
                <c:pt idx="201">
                  <c:v>38.299999999999997</c:v>
                </c:pt>
                <c:pt idx="202">
                  <c:v>38.299999999999997</c:v>
                </c:pt>
                <c:pt idx="203">
                  <c:v>38.299999999999997</c:v>
                </c:pt>
                <c:pt idx="204">
                  <c:v>38.299999999999997</c:v>
                </c:pt>
                <c:pt idx="205">
                  <c:v>38.299999999999997</c:v>
                </c:pt>
                <c:pt idx="206">
                  <c:v>38.299999999999997</c:v>
                </c:pt>
                <c:pt idx="207">
                  <c:v>38.299999999999997</c:v>
                </c:pt>
                <c:pt idx="208">
                  <c:v>38.299999999999997</c:v>
                </c:pt>
                <c:pt idx="209">
                  <c:v>38.299999999999997</c:v>
                </c:pt>
                <c:pt idx="210">
                  <c:v>38.299999999999997</c:v>
                </c:pt>
                <c:pt idx="211">
                  <c:v>38.299999999999997</c:v>
                </c:pt>
                <c:pt idx="212">
                  <c:v>38.299999999999997</c:v>
                </c:pt>
                <c:pt idx="213">
                  <c:v>38.299999999999997</c:v>
                </c:pt>
                <c:pt idx="214">
                  <c:v>38.299999999999997</c:v>
                </c:pt>
                <c:pt idx="215">
                  <c:v>38.299999999999997</c:v>
                </c:pt>
                <c:pt idx="216">
                  <c:v>38.299999999999997</c:v>
                </c:pt>
                <c:pt idx="217">
                  <c:v>38.299999999999997</c:v>
                </c:pt>
                <c:pt idx="218">
                  <c:v>38.299999999999997</c:v>
                </c:pt>
                <c:pt idx="219">
                  <c:v>38.299999999999997</c:v>
                </c:pt>
                <c:pt idx="220">
                  <c:v>38.299999999999997</c:v>
                </c:pt>
                <c:pt idx="221">
                  <c:v>38.299999999999997</c:v>
                </c:pt>
                <c:pt idx="222">
                  <c:v>38.299999999999997</c:v>
                </c:pt>
                <c:pt idx="223">
                  <c:v>38.299999999999997</c:v>
                </c:pt>
                <c:pt idx="224">
                  <c:v>38.299999999999997</c:v>
                </c:pt>
                <c:pt idx="225">
                  <c:v>38.299999999999997</c:v>
                </c:pt>
                <c:pt idx="226">
                  <c:v>38.299999999999997</c:v>
                </c:pt>
                <c:pt idx="227">
                  <c:v>38.299999999999997</c:v>
                </c:pt>
                <c:pt idx="228">
                  <c:v>38.299999999999997</c:v>
                </c:pt>
                <c:pt idx="229">
                  <c:v>36</c:v>
                </c:pt>
                <c:pt idx="230">
                  <c:v>36</c:v>
                </c:pt>
                <c:pt idx="231">
                  <c:v>36</c:v>
                </c:pt>
                <c:pt idx="232">
                  <c:v>36</c:v>
                </c:pt>
                <c:pt idx="233">
                  <c:v>36</c:v>
                </c:pt>
                <c:pt idx="234">
                  <c:v>36</c:v>
                </c:pt>
                <c:pt idx="235">
                  <c:v>36</c:v>
                </c:pt>
                <c:pt idx="236">
                  <c:v>36</c:v>
                </c:pt>
                <c:pt idx="237">
                  <c:v>36</c:v>
                </c:pt>
                <c:pt idx="238">
                  <c:v>36</c:v>
                </c:pt>
                <c:pt idx="239">
                  <c:v>36</c:v>
                </c:pt>
                <c:pt idx="240">
                  <c:v>36</c:v>
                </c:pt>
                <c:pt idx="241">
                  <c:v>36</c:v>
                </c:pt>
                <c:pt idx="242">
                  <c:v>36</c:v>
                </c:pt>
                <c:pt idx="243">
                  <c:v>36</c:v>
                </c:pt>
                <c:pt idx="244">
                  <c:v>36</c:v>
                </c:pt>
                <c:pt idx="245">
                  <c:v>36</c:v>
                </c:pt>
                <c:pt idx="246">
                  <c:v>36</c:v>
                </c:pt>
                <c:pt idx="247">
                  <c:v>36</c:v>
                </c:pt>
                <c:pt idx="248">
                  <c:v>36</c:v>
                </c:pt>
                <c:pt idx="249">
                  <c:v>36</c:v>
                </c:pt>
                <c:pt idx="250">
                  <c:v>36</c:v>
                </c:pt>
                <c:pt idx="251">
                  <c:v>36</c:v>
                </c:pt>
                <c:pt idx="252">
                  <c:v>36</c:v>
                </c:pt>
                <c:pt idx="253">
                  <c:v>36</c:v>
                </c:pt>
                <c:pt idx="254">
                  <c:v>36</c:v>
                </c:pt>
                <c:pt idx="255">
                  <c:v>36</c:v>
                </c:pt>
                <c:pt idx="256">
                  <c:v>36</c:v>
                </c:pt>
                <c:pt idx="257">
                  <c:v>36</c:v>
                </c:pt>
                <c:pt idx="258">
                  <c:v>36</c:v>
                </c:pt>
                <c:pt idx="259">
                  <c:v>36</c:v>
                </c:pt>
                <c:pt idx="260">
                  <c:v>36</c:v>
                </c:pt>
                <c:pt idx="261">
                  <c:v>36</c:v>
                </c:pt>
                <c:pt idx="262">
                  <c:v>36</c:v>
                </c:pt>
                <c:pt idx="263">
                  <c:v>36</c:v>
                </c:pt>
                <c:pt idx="264">
                  <c:v>36</c:v>
                </c:pt>
                <c:pt idx="265">
                  <c:v>36</c:v>
                </c:pt>
                <c:pt idx="266">
                  <c:v>36</c:v>
                </c:pt>
                <c:pt idx="267">
                  <c:v>36</c:v>
                </c:pt>
                <c:pt idx="268">
                  <c:v>36</c:v>
                </c:pt>
                <c:pt idx="269">
                  <c:v>36</c:v>
                </c:pt>
                <c:pt idx="270">
                  <c:v>36</c:v>
                </c:pt>
                <c:pt idx="271">
                  <c:v>36</c:v>
                </c:pt>
                <c:pt idx="272">
                  <c:v>36</c:v>
                </c:pt>
                <c:pt idx="273">
                  <c:v>36</c:v>
                </c:pt>
                <c:pt idx="274">
                  <c:v>36</c:v>
                </c:pt>
                <c:pt idx="275">
                  <c:v>36</c:v>
                </c:pt>
                <c:pt idx="276">
                  <c:v>36</c:v>
                </c:pt>
                <c:pt idx="277">
                  <c:v>36</c:v>
                </c:pt>
                <c:pt idx="278">
                  <c:v>36</c:v>
                </c:pt>
                <c:pt idx="279">
                  <c:v>36</c:v>
                </c:pt>
                <c:pt idx="280">
                  <c:v>36</c:v>
                </c:pt>
                <c:pt idx="281">
                  <c:v>36</c:v>
                </c:pt>
                <c:pt idx="282">
                  <c:v>36</c:v>
                </c:pt>
                <c:pt idx="283">
                  <c:v>36</c:v>
                </c:pt>
                <c:pt idx="284">
                  <c:v>36</c:v>
                </c:pt>
                <c:pt idx="285">
                  <c:v>36</c:v>
                </c:pt>
                <c:pt idx="286">
                  <c:v>36</c:v>
                </c:pt>
                <c:pt idx="287">
                  <c:v>36</c:v>
                </c:pt>
                <c:pt idx="288">
                  <c:v>36</c:v>
                </c:pt>
                <c:pt idx="289">
                  <c:v>36</c:v>
                </c:pt>
                <c:pt idx="290">
                  <c:v>36</c:v>
                </c:pt>
                <c:pt idx="291">
                  <c:v>36</c:v>
                </c:pt>
                <c:pt idx="292">
                  <c:v>36</c:v>
                </c:pt>
                <c:pt idx="293">
                  <c:v>36</c:v>
                </c:pt>
                <c:pt idx="294">
                  <c:v>36</c:v>
                </c:pt>
                <c:pt idx="295">
                  <c:v>36</c:v>
                </c:pt>
                <c:pt idx="296">
                  <c:v>36</c:v>
                </c:pt>
                <c:pt idx="297">
                  <c:v>36</c:v>
                </c:pt>
                <c:pt idx="298">
                  <c:v>36</c:v>
                </c:pt>
                <c:pt idx="299">
                  <c:v>36</c:v>
                </c:pt>
                <c:pt idx="300">
                  <c:v>36</c:v>
                </c:pt>
                <c:pt idx="301">
                  <c:v>36</c:v>
                </c:pt>
                <c:pt idx="302">
                  <c:v>36</c:v>
                </c:pt>
                <c:pt idx="303">
                  <c:v>36</c:v>
                </c:pt>
                <c:pt idx="304">
                  <c:v>36</c:v>
                </c:pt>
                <c:pt idx="305">
                  <c:v>36</c:v>
                </c:pt>
                <c:pt idx="306">
                  <c:v>36</c:v>
                </c:pt>
                <c:pt idx="307">
                  <c:v>36</c:v>
                </c:pt>
                <c:pt idx="308">
                  <c:v>36</c:v>
                </c:pt>
                <c:pt idx="309">
                  <c:v>36</c:v>
                </c:pt>
                <c:pt idx="310">
                  <c:v>36</c:v>
                </c:pt>
                <c:pt idx="311">
                  <c:v>36</c:v>
                </c:pt>
                <c:pt idx="312">
                  <c:v>36</c:v>
                </c:pt>
                <c:pt idx="313">
                  <c:v>36</c:v>
                </c:pt>
                <c:pt idx="314">
                  <c:v>36</c:v>
                </c:pt>
                <c:pt idx="315">
                  <c:v>36</c:v>
                </c:pt>
                <c:pt idx="316">
                  <c:v>36</c:v>
                </c:pt>
                <c:pt idx="317">
                  <c:v>36</c:v>
                </c:pt>
                <c:pt idx="318">
                  <c:v>36</c:v>
                </c:pt>
                <c:pt idx="319">
                  <c:v>36</c:v>
                </c:pt>
                <c:pt idx="320">
                  <c:v>35.200000000000003</c:v>
                </c:pt>
                <c:pt idx="321">
                  <c:v>35.200000000000003</c:v>
                </c:pt>
                <c:pt idx="322">
                  <c:v>35.200000000000003</c:v>
                </c:pt>
                <c:pt idx="323">
                  <c:v>35.200000000000003</c:v>
                </c:pt>
                <c:pt idx="324">
                  <c:v>35.200000000000003</c:v>
                </c:pt>
                <c:pt idx="325">
                  <c:v>35.200000000000003</c:v>
                </c:pt>
                <c:pt idx="326">
                  <c:v>35.200000000000003</c:v>
                </c:pt>
                <c:pt idx="327">
                  <c:v>35.200000000000003</c:v>
                </c:pt>
                <c:pt idx="328">
                  <c:v>35.200000000000003</c:v>
                </c:pt>
                <c:pt idx="329">
                  <c:v>35.200000000000003</c:v>
                </c:pt>
                <c:pt idx="330">
                  <c:v>35.200000000000003</c:v>
                </c:pt>
                <c:pt idx="331">
                  <c:v>33.799999999999997</c:v>
                </c:pt>
                <c:pt idx="332">
                  <c:v>33.799999999999997</c:v>
                </c:pt>
                <c:pt idx="333">
                  <c:v>33.799999999999997</c:v>
                </c:pt>
                <c:pt idx="334">
                  <c:v>33.799999999999997</c:v>
                </c:pt>
                <c:pt idx="335">
                  <c:v>33.799999999999997</c:v>
                </c:pt>
                <c:pt idx="336">
                  <c:v>33.799999999999997</c:v>
                </c:pt>
                <c:pt idx="337">
                  <c:v>33.799999999999997</c:v>
                </c:pt>
                <c:pt idx="338">
                  <c:v>33.799999999999997</c:v>
                </c:pt>
                <c:pt idx="339">
                  <c:v>33.799999999999997</c:v>
                </c:pt>
                <c:pt idx="340">
                  <c:v>33.799999999999997</c:v>
                </c:pt>
                <c:pt idx="341">
                  <c:v>33.799999999999997</c:v>
                </c:pt>
                <c:pt idx="342">
                  <c:v>33.799999999999997</c:v>
                </c:pt>
                <c:pt idx="343">
                  <c:v>33.799999999999997</c:v>
                </c:pt>
                <c:pt idx="344">
                  <c:v>33.799999999999997</c:v>
                </c:pt>
                <c:pt idx="345">
                  <c:v>33.799999999999997</c:v>
                </c:pt>
                <c:pt idx="346">
                  <c:v>33.799999999999997</c:v>
                </c:pt>
                <c:pt idx="347">
                  <c:v>33.799999999999997</c:v>
                </c:pt>
                <c:pt idx="348">
                  <c:v>33.799999999999997</c:v>
                </c:pt>
                <c:pt idx="349">
                  <c:v>33.799999999999997</c:v>
                </c:pt>
                <c:pt idx="350">
                  <c:v>33.799999999999997</c:v>
                </c:pt>
                <c:pt idx="351">
                  <c:v>33.799999999999997</c:v>
                </c:pt>
                <c:pt idx="352">
                  <c:v>33.799999999999997</c:v>
                </c:pt>
                <c:pt idx="353">
                  <c:v>33.799999999999997</c:v>
                </c:pt>
                <c:pt idx="354">
                  <c:v>33.799999999999997</c:v>
                </c:pt>
                <c:pt idx="355">
                  <c:v>33.799999999999997</c:v>
                </c:pt>
                <c:pt idx="356">
                  <c:v>33.799999999999997</c:v>
                </c:pt>
                <c:pt idx="357">
                  <c:v>33.799999999999997</c:v>
                </c:pt>
                <c:pt idx="358">
                  <c:v>33.799999999999997</c:v>
                </c:pt>
                <c:pt idx="359">
                  <c:v>33.799999999999997</c:v>
                </c:pt>
                <c:pt idx="360">
                  <c:v>33.799999999999997</c:v>
                </c:pt>
                <c:pt idx="361">
                  <c:v>33.799999999999997</c:v>
                </c:pt>
                <c:pt idx="362">
                  <c:v>33.799999999999997</c:v>
                </c:pt>
                <c:pt idx="363">
                  <c:v>33.799999999999997</c:v>
                </c:pt>
                <c:pt idx="364">
                  <c:v>33.799999999999997</c:v>
                </c:pt>
                <c:pt idx="365">
                  <c:v>33.799999999999997</c:v>
                </c:pt>
                <c:pt idx="366">
                  <c:v>33.799999999999997</c:v>
                </c:pt>
                <c:pt idx="367">
                  <c:v>33.799999999999997</c:v>
                </c:pt>
                <c:pt idx="368">
                  <c:v>33.799999999999997</c:v>
                </c:pt>
                <c:pt idx="369">
                  <c:v>33.799999999999997</c:v>
                </c:pt>
                <c:pt idx="370">
                  <c:v>33.799999999999997</c:v>
                </c:pt>
                <c:pt idx="371">
                  <c:v>33.799999999999997</c:v>
                </c:pt>
                <c:pt idx="372">
                  <c:v>33.799999999999997</c:v>
                </c:pt>
                <c:pt idx="373">
                  <c:v>33.799999999999997</c:v>
                </c:pt>
                <c:pt idx="374">
                  <c:v>33.799999999999997</c:v>
                </c:pt>
                <c:pt idx="375">
                  <c:v>33.799999999999997</c:v>
                </c:pt>
                <c:pt idx="376">
                  <c:v>33.799999999999997</c:v>
                </c:pt>
                <c:pt idx="377">
                  <c:v>33.799999999999997</c:v>
                </c:pt>
                <c:pt idx="378">
                  <c:v>33.799999999999997</c:v>
                </c:pt>
                <c:pt idx="379">
                  <c:v>33.799999999999997</c:v>
                </c:pt>
                <c:pt idx="380">
                  <c:v>33.799999999999997</c:v>
                </c:pt>
                <c:pt idx="381">
                  <c:v>33.799999999999997</c:v>
                </c:pt>
                <c:pt idx="382">
                  <c:v>33.799999999999997</c:v>
                </c:pt>
                <c:pt idx="383">
                  <c:v>33.799999999999997</c:v>
                </c:pt>
                <c:pt idx="384">
                  <c:v>33.799999999999997</c:v>
                </c:pt>
                <c:pt idx="385">
                  <c:v>33.799999999999997</c:v>
                </c:pt>
                <c:pt idx="386">
                  <c:v>33.799999999999997</c:v>
                </c:pt>
                <c:pt idx="387">
                  <c:v>33.799999999999997</c:v>
                </c:pt>
                <c:pt idx="388">
                  <c:v>33.799999999999997</c:v>
                </c:pt>
                <c:pt idx="389">
                  <c:v>33.799999999999997</c:v>
                </c:pt>
                <c:pt idx="390">
                  <c:v>33.799999999999997</c:v>
                </c:pt>
                <c:pt idx="391">
                  <c:v>33.799999999999997</c:v>
                </c:pt>
                <c:pt idx="392">
                  <c:v>33.799999999999997</c:v>
                </c:pt>
                <c:pt idx="393">
                  <c:v>33.799999999999997</c:v>
                </c:pt>
                <c:pt idx="394">
                  <c:v>33.799999999999997</c:v>
                </c:pt>
                <c:pt idx="395">
                  <c:v>33.799999999999997</c:v>
                </c:pt>
                <c:pt idx="396">
                  <c:v>33.799999999999997</c:v>
                </c:pt>
                <c:pt idx="397">
                  <c:v>33.799999999999997</c:v>
                </c:pt>
                <c:pt idx="398">
                  <c:v>33.799999999999997</c:v>
                </c:pt>
                <c:pt idx="399">
                  <c:v>33.799999999999997</c:v>
                </c:pt>
                <c:pt idx="400">
                  <c:v>33.799999999999997</c:v>
                </c:pt>
                <c:pt idx="401">
                  <c:v>33.799999999999997</c:v>
                </c:pt>
                <c:pt idx="402">
                  <c:v>33.799999999999997</c:v>
                </c:pt>
                <c:pt idx="403">
                  <c:v>33.799999999999997</c:v>
                </c:pt>
                <c:pt idx="404">
                  <c:v>33.799999999999997</c:v>
                </c:pt>
                <c:pt idx="405">
                  <c:v>33.799999999999997</c:v>
                </c:pt>
                <c:pt idx="406">
                  <c:v>33.799999999999997</c:v>
                </c:pt>
                <c:pt idx="407">
                  <c:v>33.799999999999997</c:v>
                </c:pt>
                <c:pt idx="408">
                  <c:v>33.799999999999997</c:v>
                </c:pt>
                <c:pt idx="409">
                  <c:v>33.799999999999997</c:v>
                </c:pt>
                <c:pt idx="410">
                  <c:v>33.799999999999997</c:v>
                </c:pt>
                <c:pt idx="411">
                  <c:v>33.799999999999997</c:v>
                </c:pt>
                <c:pt idx="412">
                  <c:v>33.799999999999997</c:v>
                </c:pt>
                <c:pt idx="413">
                  <c:v>33.799999999999997</c:v>
                </c:pt>
                <c:pt idx="414">
                  <c:v>33.799999999999997</c:v>
                </c:pt>
                <c:pt idx="415">
                  <c:v>33.799999999999997</c:v>
                </c:pt>
                <c:pt idx="416">
                  <c:v>33.799999999999997</c:v>
                </c:pt>
                <c:pt idx="417">
                  <c:v>33.799999999999997</c:v>
                </c:pt>
                <c:pt idx="418">
                  <c:v>33.799999999999997</c:v>
                </c:pt>
                <c:pt idx="419">
                  <c:v>33.799999999999997</c:v>
                </c:pt>
                <c:pt idx="420">
                  <c:v>33.799999999999997</c:v>
                </c:pt>
                <c:pt idx="421">
                  <c:v>33.799999999999997</c:v>
                </c:pt>
                <c:pt idx="422">
                  <c:v>33.799999999999997</c:v>
                </c:pt>
                <c:pt idx="423">
                  <c:v>33.799999999999997</c:v>
                </c:pt>
                <c:pt idx="424">
                  <c:v>33.799999999999997</c:v>
                </c:pt>
                <c:pt idx="425">
                  <c:v>33.799999999999997</c:v>
                </c:pt>
                <c:pt idx="426">
                  <c:v>33.799999999999997</c:v>
                </c:pt>
                <c:pt idx="427">
                  <c:v>33.799999999999997</c:v>
                </c:pt>
                <c:pt idx="428">
                  <c:v>33.799999999999997</c:v>
                </c:pt>
                <c:pt idx="429">
                  <c:v>33.799999999999997</c:v>
                </c:pt>
                <c:pt idx="430">
                  <c:v>33.799999999999997</c:v>
                </c:pt>
                <c:pt idx="431">
                  <c:v>33.799999999999997</c:v>
                </c:pt>
                <c:pt idx="432">
                  <c:v>33.799999999999997</c:v>
                </c:pt>
                <c:pt idx="433">
                  <c:v>33.799999999999997</c:v>
                </c:pt>
                <c:pt idx="434">
                  <c:v>33.799999999999997</c:v>
                </c:pt>
                <c:pt idx="435">
                  <c:v>33.799999999999997</c:v>
                </c:pt>
                <c:pt idx="436">
                  <c:v>33.799999999999997</c:v>
                </c:pt>
                <c:pt idx="437">
                  <c:v>33.799999999999997</c:v>
                </c:pt>
                <c:pt idx="438">
                  <c:v>33</c:v>
                </c:pt>
                <c:pt idx="439">
                  <c:v>33</c:v>
                </c:pt>
                <c:pt idx="440">
                  <c:v>33</c:v>
                </c:pt>
                <c:pt idx="441">
                  <c:v>33</c:v>
                </c:pt>
                <c:pt idx="442">
                  <c:v>33</c:v>
                </c:pt>
                <c:pt idx="443">
                  <c:v>33</c:v>
                </c:pt>
                <c:pt idx="444">
                  <c:v>33</c:v>
                </c:pt>
                <c:pt idx="445">
                  <c:v>33</c:v>
                </c:pt>
                <c:pt idx="446">
                  <c:v>33</c:v>
                </c:pt>
                <c:pt idx="447">
                  <c:v>33</c:v>
                </c:pt>
                <c:pt idx="448">
                  <c:v>33</c:v>
                </c:pt>
                <c:pt idx="449">
                  <c:v>33</c:v>
                </c:pt>
                <c:pt idx="450">
                  <c:v>33</c:v>
                </c:pt>
                <c:pt idx="451">
                  <c:v>33</c:v>
                </c:pt>
                <c:pt idx="452">
                  <c:v>33</c:v>
                </c:pt>
                <c:pt idx="453">
                  <c:v>33</c:v>
                </c:pt>
                <c:pt idx="454">
                  <c:v>33</c:v>
                </c:pt>
                <c:pt idx="455">
                  <c:v>33</c:v>
                </c:pt>
                <c:pt idx="456">
                  <c:v>33</c:v>
                </c:pt>
                <c:pt idx="457">
                  <c:v>33</c:v>
                </c:pt>
                <c:pt idx="458">
                  <c:v>33</c:v>
                </c:pt>
                <c:pt idx="459">
                  <c:v>0</c:v>
                </c:pt>
              </c:numCache>
            </c:numRef>
          </c:yVal>
          <c:smooth val="0"/>
          <c:extLst>
            <c:ext xmlns:c16="http://schemas.microsoft.com/office/drawing/2014/chart" uri="{C3380CC4-5D6E-409C-BE32-E72D297353CC}">
              <c16:uniqueId val="{00000001-F405-4AA7-90A9-727345877041}"/>
            </c:ext>
          </c:extLst>
        </c:ser>
        <c:dLbls>
          <c:showLegendKey val="0"/>
          <c:showVal val="0"/>
          <c:showCatName val="0"/>
          <c:showSerName val="0"/>
          <c:showPercent val="0"/>
          <c:showBubbleSize val="0"/>
        </c:dLbls>
        <c:axId val="676122264"/>
        <c:axId val="676116776"/>
      </c:scatterChart>
      <c:valAx>
        <c:axId val="676123048"/>
        <c:scaling>
          <c:orientation val="minMax"/>
          <c:max val="1000"/>
          <c:min val="0"/>
        </c:scaling>
        <c:delete val="0"/>
        <c:axPos val="b"/>
        <c:majorGridlines/>
        <c:title>
          <c:tx>
            <c:rich>
              <a:bodyPr/>
              <a:lstStyle/>
              <a:p>
                <a:pPr>
                  <a:defRPr/>
                </a:pPr>
                <a:r>
                  <a:rPr lang="en-US"/>
                  <a:t>Time (minutes)</a:t>
                </a:r>
              </a:p>
            </c:rich>
          </c:tx>
          <c:overlay val="0"/>
        </c:title>
        <c:numFmt formatCode="#,##0" sourceLinked="0"/>
        <c:majorTickMark val="out"/>
        <c:minorTickMark val="none"/>
        <c:tickLblPos val="nextTo"/>
        <c:crossAx val="676119128"/>
        <c:crosses val="autoZero"/>
        <c:crossBetween val="midCat"/>
        <c:majorUnit val="100"/>
      </c:valAx>
      <c:valAx>
        <c:axId val="676119128"/>
        <c:scaling>
          <c:orientation val="minMax"/>
          <c:max val="45"/>
          <c:min val="0"/>
        </c:scaling>
        <c:delete val="0"/>
        <c:axPos val="l"/>
        <c:majorGridlines/>
        <c:title>
          <c:tx>
            <c:rich>
              <a:bodyPr rot="-5400000" vert="horz"/>
              <a:lstStyle/>
              <a:p>
                <a:pPr>
                  <a:defRPr/>
                </a:pPr>
                <a:r>
                  <a:rPr lang="en-US"/>
                  <a:t>Head (ft) </a:t>
                </a:r>
              </a:p>
            </c:rich>
          </c:tx>
          <c:overlay val="0"/>
        </c:title>
        <c:numFmt formatCode="#,##0" sourceLinked="0"/>
        <c:majorTickMark val="out"/>
        <c:minorTickMark val="none"/>
        <c:tickLblPos val="nextTo"/>
        <c:crossAx val="676123048"/>
        <c:crosses val="autoZero"/>
        <c:crossBetween val="midCat"/>
        <c:majorUnit val="5"/>
      </c:valAx>
      <c:valAx>
        <c:axId val="676116776"/>
        <c:scaling>
          <c:orientation val="minMax"/>
          <c:max val="90"/>
          <c:min val="0"/>
        </c:scaling>
        <c:delete val="0"/>
        <c:axPos val="r"/>
        <c:title>
          <c:tx>
            <c:rich>
              <a:bodyPr rot="-5400000" vert="horz"/>
              <a:lstStyle/>
              <a:p>
                <a:pPr>
                  <a:defRPr/>
                </a:pPr>
                <a:r>
                  <a:rPr lang="en-US"/>
                  <a:t>Flow (GPM)</a:t>
                </a:r>
              </a:p>
            </c:rich>
          </c:tx>
          <c:overlay val="0"/>
        </c:title>
        <c:numFmt formatCode="0" sourceLinked="0"/>
        <c:majorTickMark val="out"/>
        <c:minorTickMark val="none"/>
        <c:tickLblPos val="nextTo"/>
        <c:crossAx val="676122264"/>
        <c:crosses val="max"/>
        <c:crossBetween val="midCat"/>
        <c:majorUnit val="10"/>
      </c:valAx>
      <c:valAx>
        <c:axId val="676122264"/>
        <c:scaling>
          <c:orientation val="minMax"/>
        </c:scaling>
        <c:delete val="1"/>
        <c:axPos val="b"/>
        <c:numFmt formatCode="0.0" sourceLinked="1"/>
        <c:majorTickMark val="out"/>
        <c:minorTickMark val="none"/>
        <c:tickLblPos val="nextTo"/>
        <c:crossAx val="676116776"/>
        <c:crosses val="autoZero"/>
        <c:crossBetween val="midCat"/>
      </c:valAx>
      <c:spPr>
        <a:ln>
          <a:solidFill>
            <a:schemeClr val="tx1"/>
          </a:solidFill>
        </a:ln>
      </c:spPr>
    </c:plotArea>
    <c:legend>
      <c:legendPos val="b"/>
      <c:overlay val="0"/>
    </c:legend>
    <c:plotVisOnly val="1"/>
    <c:dispBlanksAs val="gap"/>
    <c:showDLblsOverMax val="0"/>
  </c:chart>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28576</xdr:colOff>
      <xdr:row>30</xdr:row>
      <xdr:rowOff>176894</xdr:rowOff>
    </xdr:from>
    <xdr:to>
      <xdr:col>13</xdr:col>
      <xdr:colOff>647700</xdr:colOff>
      <xdr:row>52</xdr:row>
      <xdr:rowOff>66675</xdr:rowOff>
    </xdr:to>
    <xdr:graphicFrame macro="">
      <xdr:nvGraphicFramePr>
        <xdr:cNvPr id="2" name="Chart 1">
          <a:extLst>
            <a:ext uri="{FF2B5EF4-FFF2-40B4-BE49-F238E27FC236}">
              <a16:creationId xmlns:a16="http://schemas.microsoft.com/office/drawing/2014/main" id="{9393AEFB-27D0-48F3-AF43-D211F159F0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38101</xdr:colOff>
      <xdr:row>34</xdr:row>
      <xdr:rowOff>119744</xdr:rowOff>
    </xdr:from>
    <xdr:to>
      <xdr:col>13</xdr:col>
      <xdr:colOff>657225</xdr:colOff>
      <xdr:row>56</xdr:row>
      <xdr:rowOff>9525</xdr:rowOff>
    </xdr:to>
    <xdr:graphicFrame macro="">
      <xdr:nvGraphicFramePr>
        <xdr:cNvPr id="2" name="Chart 1">
          <a:extLst>
            <a:ext uri="{FF2B5EF4-FFF2-40B4-BE49-F238E27FC236}">
              <a16:creationId xmlns:a16="http://schemas.microsoft.com/office/drawing/2014/main" id="{D86957E7-7BBB-4D0A-B74A-136BFFE8B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257175</xdr:colOff>
      <xdr:row>3</xdr:row>
      <xdr:rowOff>0</xdr:rowOff>
    </xdr:from>
    <xdr:to>
      <xdr:col>12</xdr:col>
      <xdr:colOff>533400</xdr:colOff>
      <xdr:row>15</xdr:row>
      <xdr:rowOff>457200</xdr:rowOff>
    </xdr:to>
    <xdr:grpSp>
      <xdr:nvGrpSpPr>
        <xdr:cNvPr id="2" name="Group 1">
          <a:extLst>
            <a:ext uri="{FF2B5EF4-FFF2-40B4-BE49-F238E27FC236}">
              <a16:creationId xmlns:a16="http://schemas.microsoft.com/office/drawing/2014/main" id="{942DE0B0-D996-4936-A9DA-CE91945289E7}"/>
            </a:ext>
          </a:extLst>
        </xdr:cNvPr>
        <xdr:cNvGrpSpPr/>
      </xdr:nvGrpSpPr>
      <xdr:grpSpPr>
        <a:xfrm>
          <a:off x="3940175" y="787400"/>
          <a:ext cx="6626225" cy="2908300"/>
          <a:chOff x="3295650" y="495300"/>
          <a:chExt cx="7905750" cy="3125051"/>
        </a:xfrm>
      </xdr:grpSpPr>
      <xdr:pic>
        <xdr:nvPicPr>
          <xdr:cNvPr id="3" name="Picture 2">
            <a:extLst>
              <a:ext uri="{FF2B5EF4-FFF2-40B4-BE49-F238E27FC236}">
                <a16:creationId xmlns:a16="http://schemas.microsoft.com/office/drawing/2014/main" id="{A7A8C716-89EB-4292-A092-AFC3743A510F}"/>
              </a:ext>
            </a:extLst>
          </xdr:cNvPr>
          <xdr:cNvPicPr>
            <a:picLocks noChangeAspect="1"/>
          </xdr:cNvPicPr>
        </xdr:nvPicPr>
        <xdr:blipFill>
          <a:blip xmlns:r="http://schemas.openxmlformats.org/officeDocument/2006/relationships" r:embed="rId1"/>
          <a:stretch>
            <a:fillRect/>
          </a:stretch>
        </xdr:blipFill>
        <xdr:spPr>
          <a:xfrm>
            <a:off x="3295650" y="495300"/>
            <a:ext cx="7903048" cy="3124200"/>
          </a:xfrm>
          <a:prstGeom prst="rect">
            <a:avLst/>
          </a:prstGeom>
          <a:ln>
            <a:solidFill>
              <a:schemeClr val="tx1"/>
            </a:solidFill>
          </a:ln>
        </xdr:spPr>
      </xdr:pic>
      <xdr:pic>
        <xdr:nvPicPr>
          <xdr:cNvPr id="4" name="Picture 3">
            <a:extLst>
              <a:ext uri="{FF2B5EF4-FFF2-40B4-BE49-F238E27FC236}">
                <a16:creationId xmlns:a16="http://schemas.microsoft.com/office/drawing/2014/main" id="{8B65F089-9160-4AD3-A70B-AB9024B58175}"/>
              </a:ext>
            </a:extLst>
          </xdr:cNvPr>
          <xdr:cNvPicPr>
            <a:picLocks noChangeAspect="1"/>
          </xdr:cNvPicPr>
        </xdr:nvPicPr>
        <xdr:blipFill>
          <a:blip xmlns:r="http://schemas.openxmlformats.org/officeDocument/2006/relationships" r:embed="rId2"/>
          <a:stretch>
            <a:fillRect/>
          </a:stretch>
        </xdr:blipFill>
        <xdr:spPr>
          <a:xfrm>
            <a:off x="9105900" y="3209927"/>
            <a:ext cx="2095500" cy="410424"/>
          </a:xfrm>
          <a:prstGeom prst="rect">
            <a:avLst/>
          </a:prstGeom>
          <a:ln>
            <a:solidFill>
              <a:schemeClr val="tx1"/>
            </a:solidFill>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219075</xdr:colOff>
      <xdr:row>4</xdr:row>
      <xdr:rowOff>95250</xdr:rowOff>
    </xdr:from>
    <xdr:to>
      <xdr:col>23</xdr:col>
      <xdr:colOff>361950</xdr:colOff>
      <xdr:row>13</xdr:row>
      <xdr:rowOff>66676</xdr:rowOff>
    </xdr:to>
    <xdr:grpSp>
      <xdr:nvGrpSpPr>
        <xdr:cNvPr id="2" name="Group 1">
          <a:extLst>
            <a:ext uri="{FF2B5EF4-FFF2-40B4-BE49-F238E27FC236}">
              <a16:creationId xmlns:a16="http://schemas.microsoft.com/office/drawing/2014/main" id="{F8ED8A66-B1AF-467C-8F45-6E27AA8B7E71}"/>
            </a:ext>
          </a:extLst>
        </xdr:cNvPr>
        <xdr:cNvGrpSpPr/>
      </xdr:nvGrpSpPr>
      <xdr:grpSpPr>
        <a:xfrm>
          <a:off x="3057525" y="1066800"/>
          <a:ext cx="5629275" cy="2105026"/>
          <a:chOff x="3295650" y="495300"/>
          <a:chExt cx="7905750" cy="3125051"/>
        </a:xfrm>
      </xdr:grpSpPr>
      <xdr:pic>
        <xdr:nvPicPr>
          <xdr:cNvPr id="3" name="Picture 2">
            <a:extLst>
              <a:ext uri="{FF2B5EF4-FFF2-40B4-BE49-F238E27FC236}">
                <a16:creationId xmlns:a16="http://schemas.microsoft.com/office/drawing/2014/main" id="{3EB9CE1E-EFC9-493D-9326-F502E321D14B}"/>
              </a:ext>
            </a:extLst>
          </xdr:cNvPr>
          <xdr:cNvPicPr>
            <a:picLocks noChangeAspect="1"/>
          </xdr:cNvPicPr>
        </xdr:nvPicPr>
        <xdr:blipFill>
          <a:blip xmlns:r="http://schemas.openxmlformats.org/officeDocument/2006/relationships" r:embed="rId1"/>
          <a:stretch>
            <a:fillRect/>
          </a:stretch>
        </xdr:blipFill>
        <xdr:spPr>
          <a:xfrm>
            <a:off x="3295650" y="495300"/>
            <a:ext cx="7903048" cy="3124200"/>
          </a:xfrm>
          <a:prstGeom prst="rect">
            <a:avLst/>
          </a:prstGeom>
          <a:ln>
            <a:solidFill>
              <a:schemeClr val="tx1"/>
            </a:solidFill>
          </a:ln>
        </xdr:spPr>
      </xdr:pic>
      <xdr:pic>
        <xdr:nvPicPr>
          <xdr:cNvPr id="4" name="Picture 3">
            <a:extLst>
              <a:ext uri="{FF2B5EF4-FFF2-40B4-BE49-F238E27FC236}">
                <a16:creationId xmlns:a16="http://schemas.microsoft.com/office/drawing/2014/main" id="{280CE6C6-2EC8-4B74-969D-ADDCBCA31D81}"/>
              </a:ext>
            </a:extLst>
          </xdr:cNvPr>
          <xdr:cNvPicPr>
            <a:picLocks noChangeAspect="1"/>
          </xdr:cNvPicPr>
        </xdr:nvPicPr>
        <xdr:blipFill>
          <a:blip xmlns:r="http://schemas.openxmlformats.org/officeDocument/2006/relationships" r:embed="rId2"/>
          <a:stretch>
            <a:fillRect/>
          </a:stretch>
        </xdr:blipFill>
        <xdr:spPr>
          <a:xfrm>
            <a:off x="9105900" y="3209927"/>
            <a:ext cx="2095500" cy="410424"/>
          </a:xfrm>
          <a:prstGeom prst="rect">
            <a:avLst/>
          </a:prstGeom>
          <a:ln>
            <a:solidFill>
              <a:schemeClr val="tx1"/>
            </a:solid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710B1-5235-49DD-9E2A-1D146FB389F8}">
  <dimension ref="A1:H20"/>
  <sheetViews>
    <sheetView zoomScale="150" zoomScaleNormal="150" workbookViewId="0">
      <selection activeCell="A11" sqref="A11"/>
    </sheetView>
  </sheetViews>
  <sheetFormatPr defaultRowHeight="15"/>
  <cols>
    <col min="1" max="1" width="100.5703125" style="6" customWidth="1"/>
    <col min="2" max="16384" width="9.140625" style="6"/>
  </cols>
  <sheetData>
    <row r="1" spans="1:8">
      <c r="A1" s="218" t="s">
        <v>217</v>
      </c>
    </row>
    <row r="2" spans="1:8" ht="30">
      <c r="A2" s="219" t="s">
        <v>215</v>
      </c>
    </row>
    <row r="3" spans="1:8">
      <c r="A3" s="6" t="s">
        <v>216</v>
      </c>
    </row>
    <row r="5" spans="1:8" ht="105">
      <c r="A5" s="219" t="s">
        <v>244</v>
      </c>
    </row>
    <row r="7" spans="1:8">
      <c r="A7" s="19" t="s">
        <v>218</v>
      </c>
    </row>
    <row r="8" spans="1:8">
      <c r="A8" s="58" t="s">
        <v>30</v>
      </c>
      <c r="B8" s="58"/>
      <c r="C8" s="58"/>
      <c r="D8" s="58"/>
      <c r="E8" s="58"/>
      <c r="F8" s="58"/>
      <c r="G8" s="58"/>
      <c r="H8" s="58"/>
    </row>
    <row r="9" spans="1:8">
      <c r="A9" s="58"/>
      <c r="B9" s="58"/>
      <c r="C9" s="58"/>
      <c r="D9" s="58"/>
      <c r="E9" s="58"/>
      <c r="F9" s="58"/>
      <c r="G9" s="58"/>
      <c r="H9" s="58"/>
    </row>
    <row r="11" spans="1:8">
      <c r="A11" s="6" t="s">
        <v>223</v>
      </c>
    </row>
    <row r="13" spans="1:8" ht="16.5">
      <c r="A13" s="6" t="s">
        <v>226</v>
      </c>
    </row>
    <row r="14" spans="1:8" ht="16.5">
      <c r="A14" s="6" t="s">
        <v>225</v>
      </c>
    </row>
    <row r="15" spans="1:8" ht="16.5">
      <c r="A15" s="6" t="s">
        <v>224</v>
      </c>
    </row>
    <row r="16" spans="1:8">
      <c r="A16" s="6" t="s">
        <v>228</v>
      </c>
    </row>
    <row r="17" spans="1:1">
      <c r="A17" s="6" t="s">
        <v>227</v>
      </c>
    </row>
    <row r="18" spans="1:1" ht="30">
      <c r="A18" s="220" t="s">
        <v>254</v>
      </c>
    </row>
    <row r="19" spans="1:1" ht="16.5">
      <c r="A19" s="6" t="s">
        <v>242</v>
      </c>
    </row>
    <row r="20" spans="1:1">
      <c r="A20" s="6" t="s">
        <v>243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56DB4-FF53-45B5-BF78-E9D0D048592E}">
  <sheetPr>
    <pageSetUpPr fitToPage="1"/>
  </sheetPr>
  <dimension ref="A1:P942"/>
  <sheetViews>
    <sheetView zoomScale="60" zoomScaleNormal="60" zoomScalePageLayoutView="50" workbookViewId="0">
      <selection activeCell="L29" sqref="L29"/>
    </sheetView>
  </sheetViews>
  <sheetFormatPr defaultRowHeight="15"/>
  <cols>
    <col min="1" max="1" width="14.85546875" style="60" customWidth="1"/>
    <col min="2" max="2" width="9.140625" style="61"/>
    <col min="3" max="3" width="11" style="58" customWidth="1"/>
    <col min="4" max="4" width="10" style="6" customWidth="1"/>
    <col min="5" max="5" width="11.42578125" style="28" customWidth="1"/>
    <col min="6" max="6" width="13.42578125" style="58" customWidth="1"/>
    <col min="7" max="7" width="9.140625" style="6"/>
    <col min="8" max="8" width="11.7109375" style="6" customWidth="1"/>
    <col min="9" max="9" width="4.140625" style="6" customWidth="1"/>
    <col min="10" max="10" width="4.42578125" style="6" customWidth="1"/>
    <col min="11" max="11" width="36.42578125" style="6" customWidth="1"/>
    <col min="12" max="12" width="18" style="7" customWidth="1"/>
    <col min="13" max="13" width="20.140625" style="6" customWidth="1"/>
    <col min="14" max="14" width="17.85546875" style="8" customWidth="1"/>
    <col min="15" max="16384" width="9.140625" style="8"/>
  </cols>
  <sheetData>
    <row r="1" spans="1:14" ht="31.5" customHeight="1">
      <c r="A1" s="228" t="s">
        <v>209</v>
      </c>
      <c r="B1" s="228"/>
      <c r="C1" s="228"/>
      <c r="D1" s="228"/>
      <c r="E1" s="228"/>
      <c r="F1" s="228"/>
      <c r="G1" s="228"/>
      <c r="H1" s="228"/>
      <c r="I1" s="228"/>
      <c r="J1" s="228"/>
      <c r="K1" s="228"/>
      <c r="L1" s="228"/>
      <c r="M1" s="228"/>
      <c r="N1" s="228"/>
    </row>
    <row r="2" spans="1:14" ht="15" customHeight="1">
      <c r="A2" s="230" t="s">
        <v>30</v>
      </c>
      <c r="B2" s="230"/>
      <c r="C2" s="230"/>
      <c r="D2" s="230"/>
      <c r="E2" s="230"/>
      <c r="F2" s="230"/>
      <c r="G2" s="230"/>
      <c r="H2" s="230"/>
    </row>
    <row r="3" spans="1:14" s="187" customFormat="1" ht="29.25" customHeight="1">
      <c r="A3" s="231" t="s">
        <v>160</v>
      </c>
      <c r="B3" s="232"/>
      <c r="C3" s="233" t="s">
        <v>67</v>
      </c>
      <c r="D3" s="234"/>
      <c r="E3" s="185" t="s">
        <v>68</v>
      </c>
      <c r="F3" s="192" t="s">
        <v>161</v>
      </c>
      <c r="G3" s="191">
        <v>44355</v>
      </c>
      <c r="H3" s="9"/>
      <c r="I3" s="10"/>
      <c r="J3" s="6"/>
      <c r="K3" s="194" t="s">
        <v>210</v>
      </c>
      <c r="L3" s="193">
        <v>300</v>
      </c>
      <c r="M3" s="11"/>
      <c r="N3" s="186"/>
    </row>
    <row r="4" spans="1:14" s="190" customFormat="1" ht="30" customHeight="1">
      <c r="A4" s="188" t="s">
        <v>23</v>
      </c>
      <c r="B4" s="189" t="s">
        <v>0</v>
      </c>
      <c r="C4" s="13" t="s">
        <v>1</v>
      </c>
      <c r="D4" s="14" t="s">
        <v>2</v>
      </c>
      <c r="E4" s="15" t="s">
        <v>33</v>
      </c>
      <c r="F4" s="16" t="s">
        <v>6</v>
      </c>
      <c r="G4" s="14" t="s">
        <v>7</v>
      </c>
      <c r="H4" s="17"/>
      <c r="I4" s="18"/>
      <c r="J4" s="19"/>
      <c r="K4" s="20" t="s">
        <v>163</v>
      </c>
      <c r="L4" s="21"/>
      <c r="M4" s="21"/>
      <c r="N4" s="21"/>
    </row>
    <row r="5" spans="1:14">
      <c r="A5" s="22">
        <v>44355.425000000003</v>
      </c>
      <c r="B5" s="23">
        <v>0</v>
      </c>
      <c r="C5" s="24">
        <f>ROUND((A5-A$5)*24*60,0)</f>
        <v>0</v>
      </c>
      <c r="D5" s="184">
        <v>12</v>
      </c>
      <c r="E5" s="26">
        <f t="shared" ref="E5:E36" si="0">B5+L$7</f>
        <v>0.05</v>
      </c>
      <c r="F5" s="13"/>
      <c r="G5" s="27">
        <f>D5*60*24/7.48</f>
        <v>2310.1604278074865</v>
      </c>
      <c r="H5" s="26"/>
      <c r="I5" s="28"/>
      <c r="K5" s="29" t="s">
        <v>69</v>
      </c>
      <c r="L5" s="30">
        <v>7.5</v>
      </c>
      <c r="M5" s="35"/>
      <c r="N5" s="35"/>
    </row>
    <row r="6" spans="1:14">
      <c r="A6" s="22">
        <v>44355.425694444442</v>
      </c>
      <c r="B6" s="23">
        <v>0.20100000000000001</v>
      </c>
      <c r="C6" s="24">
        <f t="shared" ref="C6:C69" si="1">ROUND((A6-A$5)*24*60,0)</f>
        <v>1</v>
      </c>
      <c r="D6" s="184">
        <v>12</v>
      </c>
      <c r="E6" s="26">
        <f t="shared" si="0"/>
        <v>0.251</v>
      </c>
      <c r="F6" s="31">
        <f>F5+D5*(C6-C5)</f>
        <v>12</v>
      </c>
      <c r="G6" s="27">
        <f t="shared" ref="G6:G69" si="2">D6*60*24/7.48</f>
        <v>2310.1604278074865</v>
      </c>
      <c r="H6" s="26"/>
      <c r="I6" s="28"/>
      <c r="K6" s="29" t="s">
        <v>70</v>
      </c>
      <c r="L6" s="32" t="s">
        <v>71</v>
      </c>
      <c r="M6" s="69"/>
      <c r="N6" s="69"/>
    </row>
    <row r="7" spans="1:14">
      <c r="A7" s="22">
        <v>44355.426388888889</v>
      </c>
      <c r="B7" s="23">
        <v>0.29399999999999998</v>
      </c>
      <c r="C7" s="24">
        <f t="shared" si="1"/>
        <v>2</v>
      </c>
      <c r="D7" s="184">
        <v>12</v>
      </c>
      <c r="E7" s="26">
        <f t="shared" si="0"/>
        <v>0.34399999999999997</v>
      </c>
      <c r="F7" s="31">
        <f t="shared" ref="F7:F70" si="3">F6+D6*(C7-C6)</f>
        <v>24</v>
      </c>
      <c r="G7" s="27">
        <f t="shared" si="2"/>
        <v>2310.1604278074865</v>
      </c>
      <c r="H7" s="26"/>
      <c r="I7" s="28"/>
      <c r="K7" s="29" t="s">
        <v>47</v>
      </c>
      <c r="L7" s="33">
        <v>0.05</v>
      </c>
      <c r="M7" s="65"/>
      <c r="N7" s="65"/>
    </row>
    <row r="8" spans="1:14">
      <c r="A8" s="22">
        <v>44355.427083333336</v>
      </c>
      <c r="B8" s="23">
        <v>0.32100000000000001</v>
      </c>
      <c r="C8" s="24">
        <f t="shared" si="1"/>
        <v>3</v>
      </c>
      <c r="D8" s="184">
        <v>12</v>
      </c>
      <c r="E8" s="26">
        <f t="shared" si="0"/>
        <v>0.371</v>
      </c>
      <c r="F8" s="31">
        <f t="shared" si="3"/>
        <v>36</v>
      </c>
      <c r="G8" s="27">
        <f t="shared" si="2"/>
        <v>2310.1604278074865</v>
      </c>
      <c r="H8" s="26"/>
      <c r="I8" s="28"/>
      <c r="K8" s="29" t="s">
        <v>72</v>
      </c>
      <c r="L8" s="34">
        <v>6.5</v>
      </c>
      <c r="M8" s="70"/>
      <c r="N8" s="70"/>
    </row>
    <row r="9" spans="1:14">
      <c r="A9" s="22">
        <v>44355.427777777775</v>
      </c>
      <c r="B9" s="23">
        <v>0.36899999999999999</v>
      </c>
      <c r="C9" s="24">
        <f t="shared" si="1"/>
        <v>4</v>
      </c>
      <c r="D9" s="184">
        <v>12</v>
      </c>
      <c r="E9" s="26">
        <f t="shared" si="0"/>
        <v>0.41899999999999998</v>
      </c>
      <c r="F9" s="31">
        <f t="shared" si="3"/>
        <v>48</v>
      </c>
      <c r="G9" s="27">
        <f t="shared" si="2"/>
        <v>2310.1604278074865</v>
      </c>
      <c r="H9" s="26"/>
      <c r="I9" s="28"/>
      <c r="K9" s="29" t="s">
        <v>73</v>
      </c>
      <c r="L9" s="34">
        <v>4</v>
      </c>
      <c r="M9" s="70"/>
      <c r="N9" s="70"/>
    </row>
    <row r="10" spans="1:14">
      <c r="A10" s="22">
        <v>44355.428472222222</v>
      </c>
      <c r="B10" s="23">
        <v>0.42799999999999999</v>
      </c>
      <c r="C10" s="24">
        <f t="shared" si="1"/>
        <v>5</v>
      </c>
      <c r="D10" s="184">
        <v>12</v>
      </c>
      <c r="E10" s="26">
        <f t="shared" si="0"/>
        <v>0.47799999999999998</v>
      </c>
      <c r="F10" s="31">
        <f t="shared" si="3"/>
        <v>60</v>
      </c>
      <c r="G10" s="27">
        <f t="shared" si="2"/>
        <v>2310.1604278074865</v>
      </c>
      <c r="H10" s="26"/>
      <c r="I10" s="28"/>
      <c r="K10" s="29" t="s">
        <v>172</v>
      </c>
      <c r="L10" s="35">
        <f>SQRT((L8*L9)/3.14)</f>
        <v>2.8775431842233163</v>
      </c>
      <c r="M10" s="70"/>
      <c r="N10" s="70"/>
    </row>
    <row r="11" spans="1:14">
      <c r="A11" s="22">
        <v>44355.429166666669</v>
      </c>
      <c r="B11" s="23">
        <v>0.47699999999999998</v>
      </c>
      <c r="C11" s="24">
        <f t="shared" si="1"/>
        <v>6</v>
      </c>
      <c r="D11" s="184">
        <v>12</v>
      </c>
      <c r="E11" s="26">
        <f t="shared" si="0"/>
        <v>0.52700000000000002</v>
      </c>
      <c r="F11" s="31">
        <f t="shared" si="3"/>
        <v>72</v>
      </c>
      <c r="G11" s="27">
        <f t="shared" si="2"/>
        <v>2310.1604278074865</v>
      </c>
      <c r="H11" s="26"/>
      <c r="I11" s="28"/>
      <c r="K11" s="29" t="s">
        <v>211</v>
      </c>
      <c r="L11" s="36">
        <f>MAX($F5:$F103)</f>
        <v>297.18999999999966</v>
      </c>
      <c r="M11" s="36"/>
      <c r="N11" s="36"/>
    </row>
    <row r="12" spans="1:14">
      <c r="A12" s="22">
        <v>44355.429861111108</v>
      </c>
      <c r="B12" s="23">
        <v>0.52600000000000002</v>
      </c>
      <c r="C12" s="24">
        <f t="shared" si="1"/>
        <v>7</v>
      </c>
      <c r="D12" s="184">
        <v>12</v>
      </c>
      <c r="E12" s="26">
        <f t="shared" si="0"/>
        <v>0.57600000000000007</v>
      </c>
      <c r="F12" s="31">
        <f t="shared" si="3"/>
        <v>84</v>
      </c>
      <c r="G12" s="27">
        <f t="shared" si="2"/>
        <v>2310.1604278074865</v>
      </c>
      <c r="H12" s="26"/>
      <c r="I12" s="28"/>
      <c r="K12" s="64" t="s">
        <v>164</v>
      </c>
      <c r="L12" s="199">
        <f>C371</f>
        <v>366</v>
      </c>
      <c r="M12" s="36"/>
      <c r="N12" s="198"/>
    </row>
    <row r="13" spans="1:14">
      <c r="A13" s="22">
        <v>44355.430555555555</v>
      </c>
      <c r="B13" s="23">
        <v>0.57000000000000006</v>
      </c>
      <c r="C13" s="24">
        <f t="shared" si="1"/>
        <v>8</v>
      </c>
      <c r="D13" s="184">
        <v>12</v>
      </c>
      <c r="E13" s="26">
        <f t="shared" si="0"/>
        <v>0.62000000000000011</v>
      </c>
      <c r="F13" s="31">
        <f t="shared" si="3"/>
        <v>96</v>
      </c>
      <c r="G13" s="27">
        <f t="shared" si="2"/>
        <v>2310.1604278074865</v>
      </c>
      <c r="H13" s="26"/>
      <c r="I13" s="28"/>
      <c r="K13" s="37" t="s">
        <v>178</v>
      </c>
      <c r="L13" s="42">
        <f>VLOOKUP(L$12,$C$5:$E$3001,3)</f>
        <v>0.97500000000000009</v>
      </c>
      <c r="M13" s="36"/>
      <c r="N13" s="71"/>
    </row>
    <row r="14" spans="1:14">
      <c r="A14" s="22">
        <v>44355.431250000001</v>
      </c>
      <c r="B14" s="23">
        <v>0.6080000000000001</v>
      </c>
      <c r="C14" s="24">
        <f t="shared" si="1"/>
        <v>9</v>
      </c>
      <c r="D14" s="184">
        <v>12</v>
      </c>
      <c r="E14" s="26">
        <f t="shared" si="0"/>
        <v>0.65800000000000014</v>
      </c>
      <c r="F14" s="31">
        <f t="shared" si="3"/>
        <v>108</v>
      </c>
      <c r="G14" s="27">
        <f t="shared" si="2"/>
        <v>2310.1604278074865</v>
      </c>
      <c r="H14" s="26"/>
      <c r="I14" s="28"/>
      <c r="K14" s="37" t="s">
        <v>179</v>
      </c>
      <c r="L14" s="42">
        <f>VLOOKUP(L$12,$C$5:$E$3001,2)</f>
        <v>0.24</v>
      </c>
      <c r="M14" s="43"/>
      <c r="N14" s="43"/>
    </row>
    <row r="15" spans="1:14">
      <c r="A15" s="22">
        <v>44355.431944444441</v>
      </c>
      <c r="B15" s="23">
        <v>0.64600000000000002</v>
      </c>
      <c r="C15" s="24">
        <f t="shared" si="1"/>
        <v>10</v>
      </c>
      <c r="D15" s="184">
        <v>12</v>
      </c>
      <c r="E15" s="26">
        <f t="shared" si="0"/>
        <v>0.69600000000000006</v>
      </c>
      <c r="F15" s="31">
        <f t="shared" si="3"/>
        <v>120</v>
      </c>
      <c r="G15" s="27">
        <f t="shared" si="2"/>
        <v>2310.1604278074865</v>
      </c>
      <c r="H15" s="26"/>
      <c r="I15" s="28"/>
      <c r="K15" s="37" t="s">
        <v>173</v>
      </c>
      <c r="L15" s="39">
        <f>L14*60*24/7.48</f>
        <v>46.203208556149725</v>
      </c>
      <c r="M15" s="39"/>
      <c r="N15" s="39"/>
    </row>
    <row r="16" spans="1:14">
      <c r="A16" s="22">
        <v>44355.432638888888</v>
      </c>
      <c r="B16" s="23">
        <v>0.68400000000000005</v>
      </c>
      <c r="C16" s="24">
        <f t="shared" si="1"/>
        <v>11</v>
      </c>
      <c r="D16" s="184">
        <v>12</v>
      </c>
      <c r="E16" s="26">
        <f t="shared" si="0"/>
        <v>0.7340000000000001</v>
      </c>
      <c r="F16" s="31">
        <f>F15+D15*(C16-C15)</f>
        <v>132</v>
      </c>
      <c r="G16" s="27">
        <f t="shared" si="2"/>
        <v>2310.1604278074865</v>
      </c>
      <c r="H16" s="26"/>
      <c r="I16" s="28"/>
      <c r="K16" s="29" t="s">
        <v>50</v>
      </c>
      <c r="L16" s="40" t="s">
        <v>4</v>
      </c>
      <c r="M16" s="70"/>
      <c r="N16" s="70"/>
    </row>
    <row r="17" spans="1:15">
      <c r="A17" s="22">
        <v>44355.433333333334</v>
      </c>
      <c r="B17" s="23">
        <v>0.72300000000000009</v>
      </c>
      <c r="C17" s="24">
        <f t="shared" si="1"/>
        <v>12</v>
      </c>
      <c r="D17" s="184">
        <v>12</v>
      </c>
      <c r="E17" s="26">
        <f t="shared" si="0"/>
        <v>0.77300000000000013</v>
      </c>
      <c r="F17" s="31">
        <f t="shared" si="3"/>
        <v>144</v>
      </c>
      <c r="G17" s="27">
        <f t="shared" si="2"/>
        <v>2310.1604278074865</v>
      </c>
      <c r="H17" s="26"/>
      <c r="I17" s="28"/>
      <c r="K17" s="29" t="s">
        <v>51</v>
      </c>
      <c r="L17" s="41" t="s">
        <v>27</v>
      </c>
      <c r="M17" s="69"/>
      <c r="N17" s="69"/>
    </row>
    <row r="18" spans="1:15">
      <c r="A18" s="22">
        <v>44355.434027777781</v>
      </c>
      <c r="B18" s="23">
        <v>0.72400000000000009</v>
      </c>
      <c r="C18" s="24">
        <f t="shared" si="1"/>
        <v>13</v>
      </c>
      <c r="D18" s="184">
        <v>12</v>
      </c>
      <c r="E18" s="26">
        <f t="shared" si="0"/>
        <v>0.77400000000000013</v>
      </c>
      <c r="F18" s="31">
        <f t="shared" si="3"/>
        <v>156</v>
      </c>
      <c r="G18" s="27">
        <f t="shared" si="2"/>
        <v>2310.1604278074865</v>
      </c>
      <c r="H18" s="26"/>
      <c r="I18" s="28"/>
      <c r="K18" s="37" t="s">
        <v>167</v>
      </c>
      <c r="L18" s="42">
        <f>VLOOKUP(L17,'Fitting Parameters'!$A$27:$C$36,3,FALSE)</f>
        <v>1.6775</v>
      </c>
      <c r="M18" s="42"/>
      <c r="N18" s="42"/>
    </row>
    <row r="19" spans="1:15">
      <c r="A19" s="22">
        <v>44355.43472222222</v>
      </c>
      <c r="B19" s="23">
        <v>0.71300000000000008</v>
      </c>
      <c r="C19" s="24">
        <f t="shared" si="1"/>
        <v>14</v>
      </c>
      <c r="D19" s="184">
        <v>12</v>
      </c>
      <c r="E19" s="26">
        <f t="shared" si="0"/>
        <v>0.76300000000000012</v>
      </c>
      <c r="F19" s="31">
        <f t="shared" si="3"/>
        <v>168</v>
      </c>
      <c r="G19" s="27">
        <f t="shared" si="2"/>
        <v>2310.1604278074865</v>
      </c>
      <c r="H19" s="26"/>
      <c r="I19" s="28"/>
      <c r="K19" s="37" t="s">
        <v>52</v>
      </c>
      <c r="L19" s="43" t="s">
        <v>75</v>
      </c>
      <c r="M19" s="43"/>
      <c r="N19" s="43"/>
    </row>
    <row r="20" spans="1:15">
      <c r="A20" s="22">
        <v>44355.435416666667</v>
      </c>
      <c r="B20" s="23">
        <v>0.70200000000000007</v>
      </c>
      <c r="C20" s="24">
        <f t="shared" si="1"/>
        <v>15</v>
      </c>
      <c r="D20" s="184">
        <v>0</v>
      </c>
      <c r="E20" s="26">
        <f t="shared" si="0"/>
        <v>0.75200000000000011</v>
      </c>
      <c r="F20" s="31">
        <f t="shared" si="3"/>
        <v>180</v>
      </c>
      <c r="G20" s="27">
        <f t="shared" si="2"/>
        <v>0</v>
      </c>
      <c r="H20" s="26"/>
      <c r="I20" s="28"/>
      <c r="K20" s="37" t="s">
        <v>166</v>
      </c>
      <c r="L20" s="43">
        <f>L13/L10</f>
        <v>0.33883070994229558</v>
      </c>
      <c r="M20" s="43"/>
      <c r="N20" s="43"/>
    </row>
    <row r="21" spans="1:15">
      <c r="A21" s="22">
        <v>44355.436111111114</v>
      </c>
      <c r="B21" s="23">
        <v>0.70100000000000007</v>
      </c>
      <c r="C21" s="24">
        <f t="shared" si="1"/>
        <v>16</v>
      </c>
      <c r="D21" s="184">
        <v>0</v>
      </c>
      <c r="E21" s="26">
        <f t="shared" si="0"/>
        <v>0.75100000000000011</v>
      </c>
      <c r="F21" s="31">
        <f t="shared" si="3"/>
        <v>180</v>
      </c>
      <c r="G21" s="27">
        <f t="shared" si="2"/>
        <v>0</v>
      </c>
      <c r="H21" s="26"/>
      <c r="I21" s="28"/>
      <c r="K21" s="200" t="s">
        <v>245</v>
      </c>
      <c r="L21" s="42">
        <f>IF(L$19="Uncased",IF(L$20&lt;=20,HLOOKUP(L$16,'Fitting Parameters'!$B$4:$K$7,2,FALSE),HLOOKUP(L$16,'Fitting Parameters'!$B$9:$K$12,2,FALSE)),"Error")</f>
        <v>2.0299999999999998</v>
      </c>
      <c r="M21" s="42"/>
      <c r="N21" s="42"/>
    </row>
    <row r="22" spans="1:15">
      <c r="A22" s="22">
        <v>44355.436805555553</v>
      </c>
      <c r="B22" s="23">
        <v>0.69000000000000006</v>
      </c>
      <c r="C22" s="24">
        <f t="shared" si="1"/>
        <v>17</v>
      </c>
      <c r="D22" s="184">
        <v>0</v>
      </c>
      <c r="E22" s="26">
        <f t="shared" si="0"/>
        <v>0.7400000000000001</v>
      </c>
      <c r="F22" s="31">
        <f t="shared" si="3"/>
        <v>180</v>
      </c>
      <c r="G22" s="27">
        <f t="shared" si="2"/>
        <v>0</v>
      </c>
      <c r="H22" s="26"/>
      <c r="I22" s="28"/>
      <c r="K22" s="200" t="s">
        <v>246</v>
      </c>
      <c r="L22" s="44">
        <f>IF(L$19="Uncased",IF(L$20&lt;=20,HLOOKUP(L$16,'Fitting Parameters'!$B$4:$K$7,3,FALSE),HLOOKUP(L$16,'Fitting Parameters'!$B$9:$K$12,3,FALSE)),"Error")</f>
        <v>0.20699999999999999</v>
      </c>
      <c r="M22" s="44"/>
      <c r="N22" s="44"/>
    </row>
    <row r="23" spans="1:15">
      <c r="A23" s="22">
        <v>44355.4375</v>
      </c>
      <c r="B23" s="23">
        <v>0.68800000000000006</v>
      </c>
      <c r="C23" s="24">
        <f t="shared" si="1"/>
        <v>18</v>
      </c>
      <c r="D23" s="184">
        <v>0</v>
      </c>
      <c r="E23" s="26">
        <f t="shared" si="0"/>
        <v>0.7380000000000001</v>
      </c>
      <c r="F23" s="31">
        <f t="shared" si="3"/>
        <v>180</v>
      </c>
      <c r="G23" s="27">
        <f t="shared" si="2"/>
        <v>0</v>
      </c>
      <c r="H23" s="26"/>
      <c r="I23" s="28"/>
      <c r="K23" s="200" t="s">
        <v>247</v>
      </c>
      <c r="L23" s="45">
        <f>IF(L$19="Uncased",IF(L$20&lt;=20,HLOOKUP(L$16,'Fitting Parameters'!$B$4:$K$7,4,FALSE),HLOOKUP(L$16,'Fitting Parameters'!$B$9:$K$12,4,FALSE)),"Error")</f>
        <v>0.98</v>
      </c>
      <c r="M23" s="45"/>
      <c r="N23" s="45"/>
    </row>
    <row r="24" spans="1:15">
      <c r="A24" s="22">
        <v>44355.438194444447</v>
      </c>
      <c r="B24" s="23">
        <v>0.68800000000000006</v>
      </c>
      <c r="C24" s="24">
        <f t="shared" si="1"/>
        <v>19</v>
      </c>
      <c r="D24" s="184">
        <v>0</v>
      </c>
      <c r="E24" s="26">
        <f t="shared" si="0"/>
        <v>0.7380000000000001</v>
      </c>
      <c r="F24" s="31">
        <f t="shared" si="3"/>
        <v>180</v>
      </c>
      <c r="G24" s="27">
        <f t="shared" si="2"/>
        <v>0</v>
      </c>
      <c r="H24" s="26"/>
      <c r="I24" s="28"/>
      <c r="K24" s="46" t="s">
        <v>168</v>
      </c>
      <c r="L24" s="47">
        <f>((L20)/(L21+L22*L20))^L23</f>
        <v>0.16733247806645685</v>
      </c>
      <c r="M24" s="47"/>
      <c r="N24" s="47"/>
    </row>
    <row r="25" spans="1:15">
      <c r="A25" s="22">
        <v>44355.438888888886</v>
      </c>
      <c r="B25" s="23">
        <v>0.67900000000000005</v>
      </c>
      <c r="C25" s="24">
        <f t="shared" si="1"/>
        <v>20</v>
      </c>
      <c r="D25" s="184">
        <v>0</v>
      </c>
      <c r="E25" s="26">
        <f t="shared" si="0"/>
        <v>0.72900000000000009</v>
      </c>
      <c r="F25" s="31">
        <f t="shared" si="3"/>
        <v>180</v>
      </c>
      <c r="G25" s="27">
        <f t="shared" si="2"/>
        <v>0</v>
      </c>
      <c r="H25" s="26"/>
      <c r="I25" s="28"/>
      <c r="K25" s="48" t="s">
        <v>78</v>
      </c>
      <c r="L25" s="8"/>
      <c r="M25" s="8"/>
    </row>
    <row r="26" spans="1:15">
      <c r="A26" s="22">
        <v>44355.439583333333</v>
      </c>
      <c r="B26" s="23">
        <v>0.67800000000000005</v>
      </c>
      <c r="C26" s="24">
        <f t="shared" si="1"/>
        <v>21</v>
      </c>
      <c r="D26" s="184">
        <v>0</v>
      </c>
      <c r="E26" s="26">
        <f t="shared" si="0"/>
        <v>0.72800000000000009</v>
      </c>
      <c r="F26" s="31">
        <f t="shared" si="3"/>
        <v>180</v>
      </c>
      <c r="G26" s="27">
        <f t="shared" si="2"/>
        <v>0</v>
      </c>
      <c r="H26" s="26"/>
      <c r="I26" s="28"/>
      <c r="K26" s="73" t="s">
        <v>159</v>
      </c>
      <c r="L26" s="183">
        <f>IF(L19="uncased",L24*L15/(2*3.14*L13^2+3.14*L10^2*L24+2*3.14*L13/L18),"Error")</f>
        <v>0.55339592165904894</v>
      </c>
      <c r="M26" s="43"/>
      <c r="N26" s="43"/>
    </row>
    <row r="27" spans="1:15">
      <c r="A27" s="22">
        <v>44355.44027777778</v>
      </c>
      <c r="B27" s="23">
        <v>0.66800000000000004</v>
      </c>
      <c r="C27" s="24">
        <f t="shared" si="1"/>
        <v>22</v>
      </c>
      <c r="D27" s="184">
        <v>0</v>
      </c>
      <c r="E27" s="26">
        <f t="shared" si="0"/>
        <v>0.71800000000000008</v>
      </c>
      <c r="F27" s="31">
        <f t="shared" si="3"/>
        <v>180</v>
      </c>
      <c r="G27" s="27">
        <f t="shared" si="2"/>
        <v>0</v>
      </c>
      <c r="H27" s="26"/>
      <c r="I27" s="28"/>
      <c r="K27" s="49" t="s">
        <v>176</v>
      </c>
      <c r="L27" s="205">
        <f>(VLOOKUP(L$12,$C$5:$E$3001,3)-VLOOKUP(L$12-60,$C$5:$E$3001,3))/VLOOKUP(L$12-60,$C$5:$E$3001,3)</f>
        <v>4.8387096774193589E-2</v>
      </c>
      <c r="M27" s="204"/>
      <c r="N27" s="204"/>
    </row>
    <row r="28" spans="1:15">
      <c r="A28" s="22">
        <v>44355.440972222219</v>
      </c>
      <c r="B28" s="23">
        <v>0.67100000000000004</v>
      </c>
      <c r="C28" s="24">
        <f t="shared" si="1"/>
        <v>23</v>
      </c>
      <c r="D28" s="184">
        <v>0</v>
      </c>
      <c r="E28" s="26">
        <f t="shared" si="0"/>
        <v>0.72100000000000009</v>
      </c>
      <c r="F28" s="31">
        <f t="shared" si="3"/>
        <v>180</v>
      </c>
      <c r="G28" s="27">
        <f t="shared" si="2"/>
        <v>0</v>
      </c>
      <c r="H28" s="26"/>
      <c r="I28" s="28"/>
      <c r="K28" s="49" t="s">
        <v>177</v>
      </c>
      <c r="L28" s="205">
        <f>(VLOOKUP(L$12,$C$5:$E$3001,2)-VLOOKUP(L$12-60,$C$5:$E$3001,2))/VLOOKUP(L$12-60,$C$5:$E$3001,2)</f>
        <v>9.090909090909087E-2</v>
      </c>
      <c r="M28" s="43"/>
      <c r="N28" s="43"/>
    </row>
    <row r="29" spans="1:15">
      <c r="A29" s="22">
        <v>44355.441666666666</v>
      </c>
      <c r="B29" s="23">
        <v>0.66100000000000003</v>
      </c>
      <c r="C29" s="24">
        <f t="shared" si="1"/>
        <v>24</v>
      </c>
      <c r="D29" s="184">
        <v>0</v>
      </c>
      <c r="E29" s="26">
        <f t="shared" si="0"/>
        <v>0.71100000000000008</v>
      </c>
      <c r="F29" s="31">
        <f t="shared" si="3"/>
        <v>180</v>
      </c>
      <c r="G29" s="27">
        <f t="shared" si="2"/>
        <v>0</v>
      </c>
      <c r="H29" s="26"/>
      <c r="I29" s="28"/>
      <c r="K29" s="181" t="s">
        <v>85</v>
      </c>
      <c r="L29" s="42">
        <f>IF(L27-L28&lt;0.05,1,IF(L27-L28&lt;0.1,0.95,0.9))</f>
        <v>1</v>
      </c>
      <c r="M29" s="43"/>
      <c r="N29" s="43"/>
    </row>
    <row r="30" spans="1:15">
      <c r="A30" s="22">
        <v>44355.442361111112</v>
      </c>
      <c r="B30" s="23">
        <v>0.67200000000000004</v>
      </c>
      <c r="C30" s="24">
        <f t="shared" si="1"/>
        <v>25</v>
      </c>
      <c r="D30" s="184">
        <v>0</v>
      </c>
      <c r="E30" s="26">
        <f t="shared" si="0"/>
        <v>0.72200000000000009</v>
      </c>
      <c r="F30" s="31">
        <f t="shared" si="3"/>
        <v>180</v>
      </c>
      <c r="G30" s="27">
        <f t="shared" si="2"/>
        <v>0</v>
      </c>
      <c r="H30" s="26"/>
      <c r="I30" s="28"/>
      <c r="K30" s="182" t="s">
        <v>86</v>
      </c>
      <c r="L30" s="42">
        <f>IF(L26&lt;2,1,IF(L26&lt;10,0.95,0.9))</f>
        <v>1</v>
      </c>
      <c r="M30" s="43"/>
      <c r="N30" s="43"/>
    </row>
    <row r="31" spans="1:15">
      <c r="A31" s="22">
        <v>44355.443055555559</v>
      </c>
      <c r="B31" s="23">
        <v>0.67200000000000004</v>
      </c>
      <c r="C31" s="24">
        <f t="shared" si="1"/>
        <v>26</v>
      </c>
      <c r="D31" s="184">
        <v>0</v>
      </c>
      <c r="E31" s="26">
        <f t="shared" si="0"/>
        <v>0.72200000000000009</v>
      </c>
      <c r="F31" s="31">
        <f t="shared" si="3"/>
        <v>180</v>
      </c>
      <c r="G31" s="27">
        <f t="shared" si="2"/>
        <v>0</v>
      </c>
      <c r="H31" s="26"/>
      <c r="I31" s="28"/>
      <c r="L31" s="52"/>
    </row>
    <row r="32" spans="1:15">
      <c r="A32" s="22">
        <v>44355.443749999999</v>
      </c>
      <c r="B32" s="23">
        <v>0.67300000000000004</v>
      </c>
      <c r="C32" s="24">
        <f t="shared" si="1"/>
        <v>27</v>
      </c>
      <c r="D32" s="184">
        <v>1.74</v>
      </c>
      <c r="E32" s="26">
        <f t="shared" si="0"/>
        <v>0.72300000000000009</v>
      </c>
      <c r="F32" s="31">
        <f t="shared" si="3"/>
        <v>180</v>
      </c>
      <c r="G32" s="27">
        <f t="shared" si="2"/>
        <v>334.97326203208559</v>
      </c>
      <c r="H32" s="26"/>
      <c r="I32" s="28"/>
      <c r="O32" s="12"/>
    </row>
    <row r="33" spans="1:15">
      <c r="A33" s="22">
        <v>44355.444444444445</v>
      </c>
      <c r="B33" s="23">
        <v>0.66800000000000004</v>
      </c>
      <c r="C33" s="24">
        <f t="shared" si="1"/>
        <v>28</v>
      </c>
      <c r="D33" s="184">
        <v>1.74</v>
      </c>
      <c r="E33" s="26">
        <f t="shared" si="0"/>
        <v>0.71800000000000008</v>
      </c>
      <c r="F33" s="31">
        <f t="shared" si="3"/>
        <v>181.74</v>
      </c>
      <c r="G33" s="27">
        <f t="shared" si="2"/>
        <v>334.97326203208559</v>
      </c>
      <c r="H33" s="26"/>
      <c r="I33" s="28"/>
    </row>
    <row r="34" spans="1:15">
      <c r="A34" s="22">
        <v>44355.445138888892</v>
      </c>
      <c r="B34" s="23">
        <v>0.66800000000000004</v>
      </c>
      <c r="C34" s="24">
        <f t="shared" si="1"/>
        <v>29</v>
      </c>
      <c r="D34" s="184">
        <v>1.74</v>
      </c>
      <c r="E34" s="26">
        <f t="shared" si="0"/>
        <v>0.71800000000000008</v>
      </c>
      <c r="F34" s="31">
        <f t="shared" si="3"/>
        <v>183.48000000000002</v>
      </c>
      <c r="G34" s="27">
        <f t="shared" si="2"/>
        <v>334.97326203208559</v>
      </c>
      <c r="H34" s="26"/>
      <c r="I34" s="28"/>
    </row>
    <row r="35" spans="1:15">
      <c r="A35" s="22">
        <v>44355.445833333331</v>
      </c>
      <c r="B35" s="23">
        <v>0.67700000000000005</v>
      </c>
      <c r="C35" s="24">
        <f t="shared" si="1"/>
        <v>30</v>
      </c>
      <c r="D35" s="184">
        <v>1.74</v>
      </c>
      <c r="E35" s="26">
        <f t="shared" si="0"/>
        <v>0.72700000000000009</v>
      </c>
      <c r="F35" s="31">
        <f t="shared" si="3"/>
        <v>185.22000000000003</v>
      </c>
      <c r="G35" s="27">
        <f t="shared" si="2"/>
        <v>334.97326203208559</v>
      </c>
      <c r="H35" s="26"/>
      <c r="I35" s="28"/>
    </row>
    <row r="36" spans="1:15">
      <c r="A36" s="22">
        <v>44355.446527777778</v>
      </c>
      <c r="B36" s="23">
        <v>0.67700000000000005</v>
      </c>
      <c r="C36" s="24">
        <f t="shared" si="1"/>
        <v>31</v>
      </c>
      <c r="D36" s="184">
        <v>1.74</v>
      </c>
      <c r="E36" s="26">
        <f t="shared" si="0"/>
        <v>0.72700000000000009</v>
      </c>
      <c r="F36" s="31">
        <f t="shared" si="3"/>
        <v>186.96000000000004</v>
      </c>
      <c r="G36" s="27">
        <f t="shared" si="2"/>
        <v>334.97326203208559</v>
      </c>
      <c r="H36" s="26"/>
      <c r="I36" s="28"/>
      <c r="J36" s="50"/>
    </row>
    <row r="37" spans="1:15">
      <c r="A37" s="22">
        <v>44355.447222222225</v>
      </c>
      <c r="B37" s="23">
        <v>0.67600000000000005</v>
      </c>
      <c r="C37" s="24">
        <f t="shared" si="1"/>
        <v>32</v>
      </c>
      <c r="D37" s="184">
        <v>1.74</v>
      </c>
      <c r="E37" s="26">
        <f t="shared" ref="E37:E68" si="4">B37+L$7</f>
        <v>0.72600000000000009</v>
      </c>
      <c r="F37" s="31">
        <f t="shared" si="3"/>
        <v>188.70000000000005</v>
      </c>
      <c r="G37" s="27">
        <f t="shared" si="2"/>
        <v>334.97326203208559</v>
      </c>
      <c r="H37" s="26"/>
      <c r="I37" s="28"/>
    </row>
    <row r="38" spans="1:15">
      <c r="A38" s="22">
        <v>44355.447916666664</v>
      </c>
      <c r="B38" s="23">
        <v>0.69000000000000006</v>
      </c>
      <c r="C38" s="24">
        <f t="shared" si="1"/>
        <v>33</v>
      </c>
      <c r="D38" s="184">
        <v>1.74</v>
      </c>
      <c r="E38" s="26">
        <f t="shared" si="4"/>
        <v>0.7400000000000001</v>
      </c>
      <c r="F38" s="31">
        <f t="shared" si="3"/>
        <v>190.44000000000005</v>
      </c>
      <c r="G38" s="27">
        <f t="shared" si="2"/>
        <v>334.97326203208559</v>
      </c>
      <c r="H38" s="26"/>
      <c r="I38" s="28"/>
    </row>
    <row r="39" spans="1:15" s="12" customFormat="1">
      <c r="A39" s="22">
        <v>44355.448611111111</v>
      </c>
      <c r="B39" s="23">
        <v>0.69400000000000006</v>
      </c>
      <c r="C39" s="24">
        <f t="shared" si="1"/>
        <v>34</v>
      </c>
      <c r="D39" s="184">
        <v>1.74</v>
      </c>
      <c r="E39" s="26">
        <f t="shared" si="4"/>
        <v>0.74400000000000011</v>
      </c>
      <c r="F39" s="31">
        <f t="shared" si="3"/>
        <v>192.18000000000006</v>
      </c>
      <c r="G39" s="27">
        <f t="shared" si="2"/>
        <v>334.97326203208559</v>
      </c>
      <c r="H39" s="26"/>
      <c r="I39" s="28"/>
      <c r="J39" s="6"/>
      <c r="K39" s="6"/>
      <c r="L39" s="7"/>
      <c r="M39" s="6"/>
      <c r="N39" s="8"/>
      <c r="O39" s="8"/>
    </row>
    <row r="40" spans="1:15" s="12" customFormat="1">
      <c r="A40" s="22">
        <v>44355.449305555558</v>
      </c>
      <c r="B40" s="23">
        <v>0.69800000000000006</v>
      </c>
      <c r="C40" s="24">
        <f t="shared" si="1"/>
        <v>35</v>
      </c>
      <c r="D40" s="184">
        <v>1.74</v>
      </c>
      <c r="E40" s="26">
        <f t="shared" si="4"/>
        <v>0.74800000000000011</v>
      </c>
      <c r="F40" s="31">
        <f t="shared" si="3"/>
        <v>193.92000000000007</v>
      </c>
      <c r="G40" s="27">
        <f t="shared" si="2"/>
        <v>334.97326203208559</v>
      </c>
      <c r="H40" s="26"/>
      <c r="I40" s="28"/>
      <c r="J40" s="6"/>
      <c r="K40" s="6"/>
      <c r="L40" s="7"/>
      <c r="M40" s="6"/>
      <c r="N40" s="8"/>
      <c r="O40" s="8"/>
    </row>
    <row r="41" spans="1:15" s="12" customFormat="1">
      <c r="A41" s="22">
        <v>44355.45</v>
      </c>
      <c r="B41" s="23">
        <v>0.71100000000000008</v>
      </c>
      <c r="C41" s="24">
        <f t="shared" si="1"/>
        <v>36</v>
      </c>
      <c r="D41" s="184">
        <v>3.44</v>
      </c>
      <c r="E41" s="26">
        <f t="shared" si="4"/>
        <v>0.76100000000000012</v>
      </c>
      <c r="F41" s="31">
        <f t="shared" si="3"/>
        <v>195.66000000000008</v>
      </c>
      <c r="G41" s="27">
        <f t="shared" si="2"/>
        <v>662.24598930481284</v>
      </c>
      <c r="H41" s="26"/>
      <c r="I41" s="28"/>
      <c r="J41" s="6"/>
      <c r="K41" s="6"/>
      <c r="L41" s="7"/>
      <c r="M41" s="6"/>
      <c r="N41" s="8"/>
      <c r="O41" s="8"/>
    </row>
    <row r="42" spans="1:15" s="12" customFormat="1">
      <c r="A42" s="22">
        <v>44355.450694444444</v>
      </c>
      <c r="B42" s="23">
        <v>0.71500000000000008</v>
      </c>
      <c r="C42" s="24">
        <f t="shared" si="1"/>
        <v>37</v>
      </c>
      <c r="D42" s="184">
        <v>3.44</v>
      </c>
      <c r="E42" s="26">
        <f t="shared" si="4"/>
        <v>0.76500000000000012</v>
      </c>
      <c r="F42" s="31">
        <f t="shared" si="3"/>
        <v>199.10000000000008</v>
      </c>
      <c r="G42" s="27">
        <f t="shared" si="2"/>
        <v>662.24598930481284</v>
      </c>
      <c r="H42" s="26"/>
      <c r="I42" s="28"/>
      <c r="J42" s="6"/>
      <c r="K42" s="6"/>
      <c r="L42" s="7"/>
      <c r="M42" s="19"/>
      <c r="N42" s="8"/>
      <c r="O42" s="8"/>
    </row>
    <row r="43" spans="1:15">
      <c r="A43" s="22">
        <v>44355.451388888891</v>
      </c>
      <c r="B43" s="23">
        <v>0.69100000000000006</v>
      </c>
      <c r="C43" s="24">
        <f t="shared" si="1"/>
        <v>38</v>
      </c>
      <c r="D43" s="184">
        <v>3.44</v>
      </c>
      <c r="E43" s="26">
        <f t="shared" si="4"/>
        <v>0.7410000000000001</v>
      </c>
      <c r="F43" s="31">
        <f t="shared" si="3"/>
        <v>202.54000000000008</v>
      </c>
      <c r="G43" s="27">
        <f t="shared" si="2"/>
        <v>662.24598930481284</v>
      </c>
      <c r="H43" s="26"/>
      <c r="I43" s="28"/>
      <c r="N43" s="12"/>
    </row>
    <row r="44" spans="1:15">
      <c r="A44" s="22">
        <v>44355.45208333333</v>
      </c>
      <c r="B44" s="23">
        <v>0.69700000000000006</v>
      </c>
      <c r="C44" s="24">
        <f t="shared" si="1"/>
        <v>39</v>
      </c>
      <c r="D44" s="184">
        <v>3.44</v>
      </c>
      <c r="E44" s="26">
        <f t="shared" si="4"/>
        <v>0.74700000000000011</v>
      </c>
      <c r="F44" s="31">
        <f t="shared" si="3"/>
        <v>205.98000000000008</v>
      </c>
      <c r="G44" s="27">
        <f t="shared" si="2"/>
        <v>662.24598930481284</v>
      </c>
      <c r="H44" s="26"/>
      <c r="I44" s="28"/>
      <c r="N44" s="12"/>
    </row>
    <row r="45" spans="1:15">
      <c r="A45" s="22">
        <v>44355.452777777777</v>
      </c>
      <c r="B45" s="23">
        <v>0.70300000000000007</v>
      </c>
      <c r="C45" s="24">
        <f t="shared" si="1"/>
        <v>40</v>
      </c>
      <c r="D45" s="184">
        <v>3.44</v>
      </c>
      <c r="E45" s="26">
        <f t="shared" si="4"/>
        <v>0.75300000000000011</v>
      </c>
      <c r="F45" s="31">
        <f t="shared" si="3"/>
        <v>209.42000000000007</v>
      </c>
      <c r="G45" s="27">
        <f t="shared" si="2"/>
        <v>662.24598930481284</v>
      </c>
      <c r="H45" s="26"/>
      <c r="I45" s="28"/>
      <c r="N45" s="12"/>
    </row>
    <row r="46" spans="1:15">
      <c r="A46" s="22">
        <v>44355.453472222223</v>
      </c>
      <c r="B46" s="23">
        <v>0.70900000000000007</v>
      </c>
      <c r="C46" s="24">
        <f t="shared" si="1"/>
        <v>41</v>
      </c>
      <c r="D46" s="184">
        <v>3.44</v>
      </c>
      <c r="E46" s="26">
        <f t="shared" si="4"/>
        <v>0.75900000000000012</v>
      </c>
      <c r="F46" s="31">
        <f t="shared" si="3"/>
        <v>212.86000000000007</v>
      </c>
      <c r="G46" s="27">
        <f t="shared" si="2"/>
        <v>662.24598930481284</v>
      </c>
      <c r="H46" s="26"/>
      <c r="I46" s="28"/>
    </row>
    <row r="47" spans="1:15">
      <c r="A47" s="22">
        <v>44355.45416666667</v>
      </c>
      <c r="B47" s="23">
        <v>0.71400000000000008</v>
      </c>
      <c r="C47" s="24">
        <f t="shared" si="1"/>
        <v>42</v>
      </c>
      <c r="D47" s="184">
        <v>3.44</v>
      </c>
      <c r="E47" s="26">
        <f t="shared" si="4"/>
        <v>0.76400000000000012</v>
      </c>
      <c r="F47" s="31">
        <f t="shared" si="3"/>
        <v>216.30000000000007</v>
      </c>
      <c r="G47" s="27">
        <f t="shared" si="2"/>
        <v>662.24598930481284</v>
      </c>
      <c r="H47" s="26"/>
      <c r="I47" s="28"/>
    </row>
    <row r="48" spans="1:15">
      <c r="A48" s="22">
        <v>44355.454861111109</v>
      </c>
      <c r="B48" s="23">
        <v>0.76</v>
      </c>
      <c r="C48" s="24">
        <f t="shared" si="1"/>
        <v>43</v>
      </c>
      <c r="D48" s="184">
        <v>3.44</v>
      </c>
      <c r="E48" s="26">
        <f t="shared" si="4"/>
        <v>0.81</v>
      </c>
      <c r="F48" s="31">
        <f t="shared" si="3"/>
        <v>219.74000000000007</v>
      </c>
      <c r="G48" s="27">
        <f t="shared" si="2"/>
        <v>662.24598930481284</v>
      </c>
      <c r="H48" s="26"/>
      <c r="I48" s="28"/>
    </row>
    <row r="49" spans="1:14">
      <c r="A49" s="22">
        <v>44355.455555555556</v>
      </c>
      <c r="B49" s="23">
        <v>0.76900000000000002</v>
      </c>
      <c r="C49" s="24">
        <f t="shared" si="1"/>
        <v>44</v>
      </c>
      <c r="D49" s="184">
        <v>3.44</v>
      </c>
      <c r="E49" s="26">
        <f t="shared" si="4"/>
        <v>0.81900000000000006</v>
      </c>
      <c r="F49" s="31">
        <f t="shared" si="3"/>
        <v>223.18000000000006</v>
      </c>
      <c r="G49" s="27">
        <f t="shared" si="2"/>
        <v>662.24598930481284</v>
      </c>
      <c r="H49" s="26"/>
      <c r="I49" s="28"/>
    </row>
    <row r="50" spans="1:14" ht="15" customHeight="1">
      <c r="A50" s="22">
        <v>44355.456250000003</v>
      </c>
      <c r="B50" s="23">
        <v>0.77800000000000002</v>
      </c>
      <c r="C50" s="24">
        <f t="shared" si="1"/>
        <v>45</v>
      </c>
      <c r="D50" s="184">
        <v>2.46</v>
      </c>
      <c r="E50" s="26">
        <f t="shared" si="4"/>
        <v>0.82800000000000007</v>
      </c>
      <c r="F50" s="31">
        <f t="shared" si="3"/>
        <v>226.62000000000006</v>
      </c>
      <c r="G50" s="27">
        <f t="shared" si="2"/>
        <v>473.58288770053468</v>
      </c>
      <c r="H50" s="26"/>
      <c r="I50" s="28"/>
    </row>
    <row r="51" spans="1:14">
      <c r="A51" s="22">
        <v>44355.456944444442</v>
      </c>
      <c r="B51" s="23">
        <v>0.77600000000000002</v>
      </c>
      <c r="C51" s="24">
        <f t="shared" si="1"/>
        <v>46</v>
      </c>
      <c r="D51" s="184">
        <v>2.46</v>
      </c>
      <c r="E51" s="26">
        <f t="shared" si="4"/>
        <v>0.82600000000000007</v>
      </c>
      <c r="F51" s="31">
        <f t="shared" si="3"/>
        <v>229.08000000000007</v>
      </c>
      <c r="G51" s="27">
        <f t="shared" si="2"/>
        <v>473.58288770053468</v>
      </c>
      <c r="H51" s="26"/>
      <c r="I51" s="28"/>
      <c r="J51" s="53"/>
    </row>
    <row r="52" spans="1:14">
      <c r="A52" s="22">
        <v>44355.457638888889</v>
      </c>
      <c r="B52" s="23">
        <v>0.78500000000000003</v>
      </c>
      <c r="C52" s="24">
        <f t="shared" si="1"/>
        <v>47</v>
      </c>
      <c r="D52" s="184">
        <v>2.46</v>
      </c>
      <c r="E52" s="26">
        <f t="shared" si="4"/>
        <v>0.83500000000000008</v>
      </c>
      <c r="F52" s="31">
        <f t="shared" si="3"/>
        <v>231.54000000000008</v>
      </c>
      <c r="G52" s="27">
        <f t="shared" si="2"/>
        <v>473.58288770053468</v>
      </c>
      <c r="H52" s="26"/>
      <c r="I52" s="28"/>
      <c r="J52" s="53"/>
      <c r="K52" s="53"/>
      <c r="L52" s="53"/>
      <c r="M52" s="53"/>
      <c r="N52" s="53"/>
    </row>
    <row r="53" spans="1:14">
      <c r="A53" s="22">
        <v>44355.458333333336</v>
      </c>
      <c r="B53" s="23">
        <v>0.79600000000000004</v>
      </c>
      <c r="C53" s="24">
        <f t="shared" si="1"/>
        <v>48</v>
      </c>
      <c r="D53" s="184">
        <v>2.46</v>
      </c>
      <c r="E53" s="26">
        <f t="shared" si="4"/>
        <v>0.84600000000000009</v>
      </c>
      <c r="F53" s="31">
        <f t="shared" si="3"/>
        <v>234.00000000000009</v>
      </c>
      <c r="G53" s="27">
        <f t="shared" si="2"/>
        <v>473.58288770053468</v>
      </c>
      <c r="H53" s="26"/>
      <c r="I53" s="28"/>
      <c r="J53" s="53"/>
      <c r="K53" s="53"/>
      <c r="L53" s="53"/>
      <c r="M53" s="53"/>
      <c r="N53" s="53"/>
    </row>
    <row r="54" spans="1:14">
      <c r="A54" s="22">
        <v>44355.459027777775</v>
      </c>
      <c r="B54" s="23">
        <v>0.79200000000000004</v>
      </c>
      <c r="C54" s="24">
        <f t="shared" si="1"/>
        <v>49</v>
      </c>
      <c r="D54" s="184">
        <v>2.46</v>
      </c>
      <c r="E54" s="26">
        <f t="shared" si="4"/>
        <v>0.84200000000000008</v>
      </c>
      <c r="F54" s="31">
        <f t="shared" si="3"/>
        <v>236.46000000000009</v>
      </c>
      <c r="G54" s="27">
        <f t="shared" si="2"/>
        <v>473.58288770053468</v>
      </c>
      <c r="H54" s="26"/>
      <c r="I54" s="28"/>
      <c r="J54" s="53"/>
      <c r="K54" s="229" t="s">
        <v>255</v>
      </c>
      <c r="L54" s="229"/>
      <c r="M54" s="229"/>
      <c r="N54" s="229"/>
    </row>
    <row r="55" spans="1:14">
      <c r="A55" s="22">
        <v>44355.459722222222</v>
      </c>
      <c r="B55" s="23">
        <v>0.79900000000000004</v>
      </c>
      <c r="C55" s="24">
        <f t="shared" si="1"/>
        <v>50</v>
      </c>
      <c r="D55" s="184">
        <v>2.46</v>
      </c>
      <c r="E55" s="26">
        <f t="shared" si="4"/>
        <v>0.84900000000000009</v>
      </c>
      <c r="F55" s="31">
        <f t="shared" si="3"/>
        <v>238.9200000000001</v>
      </c>
      <c r="G55" s="27">
        <f t="shared" si="2"/>
        <v>473.58288770053468</v>
      </c>
      <c r="H55" s="26"/>
      <c r="I55" s="28"/>
      <c r="J55" s="53"/>
      <c r="K55" s="53"/>
      <c r="L55" s="53"/>
      <c r="M55" s="53"/>
      <c r="N55" s="53"/>
    </row>
    <row r="56" spans="1:14">
      <c r="A56" s="22">
        <v>44355.460416666669</v>
      </c>
      <c r="B56" s="23">
        <v>0.80400000000000005</v>
      </c>
      <c r="C56" s="24">
        <f t="shared" si="1"/>
        <v>51</v>
      </c>
      <c r="D56" s="184">
        <v>1.88</v>
      </c>
      <c r="E56" s="26">
        <f t="shared" si="4"/>
        <v>0.85400000000000009</v>
      </c>
      <c r="F56" s="31">
        <f t="shared" si="3"/>
        <v>241.38000000000011</v>
      </c>
      <c r="G56" s="27">
        <f t="shared" si="2"/>
        <v>361.92513368983953</v>
      </c>
      <c r="H56" s="26"/>
      <c r="I56" s="28"/>
      <c r="J56" s="53"/>
      <c r="K56" s="229" t="s">
        <v>32</v>
      </c>
      <c r="L56" s="229"/>
      <c r="M56" s="229"/>
      <c r="N56" s="229"/>
    </row>
    <row r="57" spans="1:14">
      <c r="A57" s="22">
        <v>44355.461111111108</v>
      </c>
      <c r="B57" s="23">
        <v>0.80100000000000005</v>
      </c>
      <c r="C57" s="24">
        <f t="shared" si="1"/>
        <v>52</v>
      </c>
      <c r="D57" s="184">
        <v>1.88</v>
      </c>
      <c r="E57" s="26">
        <f t="shared" si="4"/>
        <v>0.85100000000000009</v>
      </c>
      <c r="F57" s="31">
        <f t="shared" si="3"/>
        <v>243.2600000000001</v>
      </c>
      <c r="G57" s="27">
        <f t="shared" si="2"/>
        <v>361.92513368983953</v>
      </c>
      <c r="H57" s="26"/>
      <c r="I57" s="28"/>
      <c r="J57" s="53"/>
      <c r="K57" s="229" t="s">
        <v>74</v>
      </c>
      <c r="L57" s="229"/>
      <c r="M57" s="229"/>
      <c r="N57" s="229"/>
    </row>
    <row r="58" spans="1:14">
      <c r="A58" s="22">
        <v>44355.461805555555</v>
      </c>
      <c r="B58" s="23">
        <v>0.83200000000000007</v>
      </c>
      <c r="C58" s="24">
        <f t="shared" si="1"/>
        <v>53</v>
      </c>
      <c r="D58" s="184">
        <v>1.88</v>
      </c>
      <c r="E58" s="26">
        <f t="shared" si="4"/>
        <v>0.88200000000000012</v>
      </c>
      <c r="F58" s="31">
        <f t="shared" si="3"/>
        <v>245.1400000000001</v>
      </c>
      <c r="G58" s="27">
        <f t="shared" si="2"/>
        <v>361.92513368983953</v>
      </c>
      <c r="H58" s="26"/>
      <c r="I58" s="28"/>
      <c r="J58" s="53"/>
      <c r="K58" s="229"/>
      <c r="L58" s="229"/>
      <c r="M58" s="229"/>
      <c r="N58" s="229"/>
    </row>
    <row r="59" spans="1:14">
      <c r="A59" s="22">
        <v>44355.462500000001</v>
      </c>
      <c r="B59" s="23">
        <v>0.83700000000000008</v>
      </c>
      <c r="C59" s="24">
        <f t="shared" si="1"/>
        <v>54</v>
      </c>
      <c r="D59" s="184">
        <v>1.88</v>
      </c>
      <c r="E59" s="26">
        <f t="shared" si="4"/>
        <v>0.88700000000000012</v>
      </c>
      <c r="F59" s="31">
        <f t="shared" si="3"/>
        <v>247.0200000000001</v>
      </c>
      <c r="G59" s="27">
        <f t="shared" si="2"/>
        <v>361.92513368983953</v>
      </c>
      <c r="H59" s="26"/>
      <c r="I59" s="28"/>
      <c r="J59" s="53"/>
      <c r="K59" s="229"/>
      <c r="L59" s="229"/>
      <c r="M59" s="229"/>
      <c r="N59" s="229"/>
    </row>
    <row r="60" spans="1:14">
      <c r="A60" s="22">
        <v>44355.463194444441</v>
      </c>
      <c r="B60" s="23">
        <v>0.84100000000000008</v>
      </c>
      <c r="C60" s="24">
        <f t="shared" si="1"/>
        <v>55</v>
      </c>
      <c r="D60" s="184">
        <v>1.88</v>
      </c>
      <c r="E60" s="26">
        <f t="shared" si="4"/>
        <v>0.89100000000000013</v>
      </c>
      <c r="F60" s="31">
        <f t="shared" si="3"/>
        <v>248.90000000000009</v>
      </c>
      <c r="G60" s="27">
        <f t="shared" si="2"/>
        <v>361.92513368983953</v>
      </c>
      <c r="H60" s="26"/>
      <c r="I60" s="28"/>
      <c r="K60" s="229"/>
      <c r="L60" s="229"/>
      <c r="M60" s="229"/>
      <c r="N60" s="229"/>
    </row>
    <row r="61" spans="1:14">
      <c r="A61" s="22">
        <v>44355.463888888888</v>
      </c>
      <c r="B61" s="23">
        <v>0.85600000000000009</v>
      </c>
      <c r="C61" s="24">
        <f t="shared" si="1"/>
        <v>56</v>
      </c>
      <c r="D61" s="184">
        <v>1.88</v>
      </c>
      <c r="E61" s="26">
        <f t="shared" si="4"/>
        <v>0.90600000000000014</v>
      </c>
      <c r="F61" s="31">
        <f t="shared" si="3"/>
        <v>250.78000000000009</v>
      </c>
      <c r="G61" s="27">
        <f t="shared" si="2"/>
        <v>361.92513368983953</v>
      </c>
      <c r="H61" s="26"/>
      <c r="I61" s="28"/>
      <c r="K61" s="229"/>
      <c r="L61" s="229"/>
      <c r="M61" s="229"/>
      <c r="N61" s="229"/>
    </row>
    <row r="62" spans="1:14">
      <c r="A62" s="22">
        <v>44355.464583333334</v>
      </c>
      <c r="B62" s="23">
        <v>0.87</v>
      </c>
      <c r="C62" s="24">
        <f t="shared" si="1"/>
        <v>57</v>
      </c>
      <c r="D62" s="184">
        <v>1.88</v>
      </c>
      <c r="E62" s="26">
        <f t="shared" si="4"/>
        <v>0.92</v>
      </c>
      <c r="F62" s="31">
        <f t="shared" si="3"/>
        <v>252.66000000000008</v>
      </c>
      <c r="G62" s="27">
        <f t="shared" si="2"/>
        <v>361.92513368983953</v>
      </c>
      <c r="H62" s="26"/>
      <c r="I62" s="28"/>
      <c r="K62" s="229"/>
      <c r="L62" s="229"/>
      <c r="M62" s="229"/>
      <c r="N62" s="229"/>
    </row>
    <row r="63" spans="1:14" ht="15.75" customHeight="1">
      <c r="A63" s="22">
        <v>44355.465277777781</v>
      </c>
      <c r="B63" s="23">
        <v>0.83000000000000007</v>
      </c>
      <c r="C63" s="24">
        <f t="shared" si="1"/>
        <v>58</v>
      </c>
      <c r="D63" s="184">
        <v>1.88</v>
      </c>
      <c r="E63" s="26">
        <f t="shared" si="4"/>
        <v>0.88000000000000012</v>
      </c>
      <c r="F63" s="31">
        <f t="shared" si="3"/>
        <v>254.54000000000008</v>
      </c>
      <c r="G63" s="27">
        <f t="shared" si="2"/>
        <v>361.92513368983953</v>
      </c>
      <c r="H63" s="26"/>
      <c r="I63" s="28"/>
      <c r="K63" s="229"/>
      <c r="L63" s="229"/>
      <c r="M63" s="229"/>
      <c r="N63" s="229"/>
    </row>
    <row r="64" spans="1:14">
      <c r="A64" s="22">
        <v>44355.46597222222</v>
      </c>
      <c r="B64" s="23">
        <v>0.83000000000000007</v>
      </c>
      <c r="C64" s="24">
        <f t="shared" si="1"/>
        <v>59</v>
      </c>
      <c r="D64" s="184">
        <v>1.88</v>
      </c>
      <c r="E64" s="26">
        <f t="shared" si="4"/>
        <v>0.88000000000000012</v>
      </c>
      <c r="F64" s="31">
        <f t="shared" si="3"/>
        <v>256.42000000000007</v>
      </c>
      <c r="G64" s="27">
        <f t="shared" si="2"/>
        <v>361.92513368983953</v>
      </c>
      <c r="H64" s="26"/>
      <c r="I64" s="28"/>
      <c r="K64" s="229"/>
      <c r="L64" s="229"/>
      <c r="M64" s="229"/>
      <c r="N64" s="229"/>
    </row>
    <row r="65" spans="1:15">
      <c r="A65" s="22">
        <v>44355.466666666667</v>
      </c>
      <c r="B65" s="23">
        <v>0.83000000000000007</v>
      </c>
      <c r="C65" s="24">
        <f t="shared" si="1"/>
        <v>60</v>
      </c>
      <c r="D65" s="184">
        <v>1.88</v>
      </c>
      <c r="E65" s="26">
        <f t="shared" si="4"/>
        <v>0.88000000000000012</v>
      </c>
      <c r="F65" s="31">
        <f t="shared" si="3"/>
        <v>258.30000000000007</v>
      </c>
      <c r="G65" s="27">
        <f t="shared" si="2"/>
        <v>361.92513368983953</v>
      </c>
      <c r="H65" s="26"/>
      <c r="I65" s="28"/>
      <c r="K65" s="229"/>
      <c r="L65" s="229"/>
      <c r="M65" s="229"/>
      <c r="N65" s="229"/>
    </row>
    <row r="66" spans="1:15">
      <c r="A66" s="22">
        <v>44355.467361111114</v>
      </c>
      <c r="B66" s="23">
        <v>0.83000000000000007</v>
      </c>
      <c r="C66" s="24">
        <f t="shared" si="1"/>
        <v>61</v>
      </c>
      <c r="D66" s="184">
        <v>1.88</v>
      </c>
      <c r="E66" s="26">
        <f t="shared" si="4"/>
        <v>0.88000000000000012</v>
      </c>
      <c r="F66" s="31">
        <f t="shared" si="3"/>
        <v>260.18000000000006</v>
      </c>
      <c r="G66" s="27">
        <f t="shared" si="2"/>
        <v>361.92513368983953</v>
      </c>
      <c r="H66" s="26"/>
      <c r="I66" s="28"/>
      <c r="K66" s="229"/>
      <c r="L66" s="229"/>
      <c r="M66" s="229"/>
      <c r="N66" s="229"/>
    </row>
    <row r="67" spans="1:15">
      <c r="A67" s="22">
        <v>44355.468055555553</v>
      </c>
      <c r="B67" s="23">
        <v>0.83000000000000007</v>
      </c>
      <c r="C67" s="24">
        <f t="shared" si="1"/>
        <v>62</v>
      </c>
      <c r="D67" s="184">
        <v>1.88</v>
      </c>
      <c r="E67" s="26">
        <f t="shared" si="4"/>
        <v>0.88000000000000012</v>
      </c>
      <c r="F67" s="31">
        <f t="shared" si="3"/>
        <v>262.06000000000006</v>
      </c>
      <c r="G67" s="27">
        <f t="shared" si="2"/>
        <v>361.92513368983953</v>
      </c>
      <c r="H67" s="26"/>
      <c r="I67" s="28"/>
      <c r="K67" s="229"/>
      <c r="L67" s="229"/>
      <c r="M67" s="229"/>
      <c r="N67" s="229"/>
    </row>
    <row r="68" spans="1:15">
      <c r="A68" s="22">
        <v>44355.46875</v>
      </c>
      <c r="B68" s="23">
        <v>0.83900000000000008</v>
      </c>
      <c r="C68" s="24">
        <f t="shared" si="1"/>
        <v>63</v>
      </c>
      <c r="D68" s="184">
        <v>0.95</v>
      </c>
      <c r="E68" s="26">
        <f t="shared" si="4"/>
        <v>0.88900000000000012</v>
      </c>
      <c r="F68" s="31">
        <f t="shared" si="3"/>
        <v>263.94000000000005</v>
      </c>
      <c r="G68" s="27">
        <f t="shared" si="2"/>
        <v>182.88770053475935</v>
      </c>
      <c r="H68" s="26"/>
      <c r="I68" s="28"/>
      <c r="L68" s="54"/>
    </row>
    <row r="69" spans="1:15">
      <c r="A69" s="22">
        <v>44355.469444444447</v>
      </c>
      <c r="B69" s="23">
        <v>0.84200000000000008</v>
      </c>
      <c r="C69" s="24">
        <f t="shared" si="1"/>
        <v>64</v>
      </c>
      <c r="D69" s="184">
        <v>0.95</v>
      </c>
      <c r="E69" s="26">
        <f t="shared" ref="E69:E103" si="5">B69+L$7</f>
        <v>0.89200000000000013</v>
      </c>
      <c r="F69" s="31">
        <f t="shared" si="3"/>
        <v>264.89000000000004</v>
      </c>
      <c r="G69" s="27">
        <f t="shared" si="2"/>
        <v>182.88770053475935</v>
      </c>
      <c r="H69" s="26"/>
      <c r="I69" s="28"/>
      <c r="L69" s="54"/>
    </row>
    <row r="70" spans="1:15">
      <c r="A70" s="22">
        <v>44355.470138888886</v>
      </c>
      <c r="B70" s="23">
        <v>0.84400000000000008</v>
      </c>
      <c r="C70" s="24">
        <f t="shared" ref="C70:C133" si="6">ROUND((A70-A$5)*24*60,0)</f>
        <v>65</v>
      </c>
      <c r="D70" s="184">
        <v>0.95</v>
      </c>
      <c r="E70" s="26">
        <f t="shared" si="5"/>
        <v>0.89400000000000013</v>
      </c>
      <c r="F70" s="31">
        <f t="shared" si="3"/>
        <v>265.84000000000003</v>
      </c>
      <c r="G70" s="27">
        <f t="shared" ref="G70:G134" si="7">D70*60*24/7.48</f>
        <v>182.88770053475935</v>
      </c>
      <c r="H70" s="26"/>
      <c r="I70" s="28"/>
      <c r="L70" s="55"/>
    </row>
    <row r="71" spans="1:15">
      <c r="A71" s="22">
        <v>44355.470833333333</v>
      </c>
      <c r="B71" s="23">
        <v>0.84600000000000009</v>
      </c>
      <c r="C71" s="24">
        <f t="shared" si="6"/>
        <v>66</v>
      </c>
      <c r="D71" s="184">
        <v>0.95</v>
      </c>
      <c r="E71" s="26">
        <f t="shared" si="5"/>
        <v>0.89600000000000013</v>
      </c>
      <c r="F71" s="31">
        <f t="shared" ref="F71:F134" si="8">F70+D70*(C71-C70)</f>
        <v>266.79000000000002</v>
      </c>
      <c r="G71" s="27">
        <f t="shared" si="7"/>
        <v>182.88770053475935</v>
      </c>
      <c r="H71" s="26"/>
      <c r="I71" s="28"/>
      <c r="O71" s="6"/>
    </row>
    <row r="72" spans="1:15">
      <c r="A72" s="22">
        <v>44355.47152777778</v>
      </c>
      <c r="B72" s="23">
        <v>0.84800000000000009</v>
      </c>
      <c r="C72" s="24">
        <f t="shared" si="6"/>
        <v>67</v>
      </c>
      <c r="D72" s="184">
        <v>0.95</v>
      </c>
      <c r="E72" s="26">
        <f t="shared" si="5"/>
        <v>0.89800000000000013</v>
      </c>
      <c r="F72" s="31">
        <f t="shared" si="8"/>
        <v>267.74</v>
      </c>
      <c r="G72" s="27">
        <f t="shared" si="7"/>
        <v>182.88770053475935</v>
      </c>
      <c r="H72" s="26"/>
      <c r="I72" s="28"/>
      <c r="O72" s="6"/>
    </row>
    <row r="73" spans="1:15">
      <c r="A73" s="22">
        <v>44355.472222222219</v>
      </c>
      <c r="B73" s="23">
        <v>0.82800000000000007</v>
      </c>
      <c r="C73" s="24">
        <f t="shared" si="6"/>
        <v>68</v>
      </c>
      <c r="D73" s="184">
        <v>0.95</v>
      </c>
      <c r="E73" s="26">
        <f t="shared" si="5"/>
        <v>0.87800000000000011</v>
      </c>
      <c r="F73" s="31">
        <f t="shared" si="8"/>
        <v>268.69</v>
      </c>
      <c r="G73" s="27">
        <f t="shared" si="7"/>
        <v>182.88770053475935</v>
      </c>
      <c r="H73" s="26"/>
      <c r="I73" s="28"/>
      <c r="O73" s="6"/>
    </row>
    <row r="74" spans="1:15">
      <c r="A74" s="22">
        <v>44355.472916666666</v>
      </c>
      <c r="B74" s="23">
        <v>0.82800000000000007</v>
      </c>
      <c r="C74" s="24">
        <f t="shared" si="6"/>
        <v>69</v>
      </c>
      <c r="D74" s="184">
        <v>0.95</v>
      </c>
      <c r="E74" s="26">
        <f t="shared" si="5"/>
        <v>0.87800000000000011</v>
      </c>
      <c r="F74" s="31">
        <f t="shared" si="8"/>
        <v>269.64</v>
      </c>
      <c r="G74" s="27">
        <f t="shared" si="7"/>
        <v>182.88770053475935</v>
      </c>
      <c r="H74" s="26"/>
      <c r="I74" s="28"/>
      <c r="O74" s="6"/>
    </row>
    <row r="75" spans="1:15">
      <c r="A75" s="22">
        <v>44355.473611111112</v>
      </c>
      <c r="B75" s="23">
        <v>0.82700000000000007</v>
      </c>
      <c r="C75" s="24">
        <f t="shared" si="6"/>
        <v>70</v>
      </c>
      <c r="D75" s="184">
        <v>0.95</v>
      </c>
      <c r="E75" s="26">
        <f t="shared" si="5"/>
        <v>0.87700000000000011</v>
      </c>
      <c r="F75" s="31">
        <f t="shared" si="8"/>
        <v>270.58999999999997</v>
      </c>
      <c r="G75" s="27">
        <f t="shared" si="7"/>
        <v>182.88770053475935</v>
      </c>
      <c r="H75" s="26"/>
      <c r="I75" s="28"/>
      <c r="O75" s="6"/>
    </row>
    <row r="76" spans="1:15">
      <c r="A76" s="22">
        <v>44355.474305555559</v>
      </c>
      <c r="B76" s="23">
        <v>0.82700000000000007</v>
      </c>
      <c r="C76" s="24">
        <f t="shared" si="6"/>
        <v>71</v>
      </c>
      <c r="D76" s="184">
        <v>0.95</v>
      </c>
      <c r="E76" s="26">
        <f t="shared" si="5"/>
        <v>0.87700000000000011</v>
      </c>
      <c r="F76" s="31">
        <f t="shared" si="8"/>
        <v>271.53999999999996</v>
      </c>
      <c r="G76" s="27">
        <f t="shared" si="7"/>
        <v>182.88770053475935</v>
      </c>
      <c r="H76" s="26"/>
      <c r="I76" s="28"/>
      <c r="O76" s="6"/>
    </row>
    <row r="77" spans="1:15">
      <c r="A77" s="22">
        <v>44355.474999999999</v>
      </c>
      <c r="B77" s="23">
        <v>0.82700000000000007</v>
      </c>
      <c r="C77" s="24">
        <f t="shared" si="6"/>
        <v>72</v>
      </c>
      <c r="D77" s="184">
        <v>0.95</v>
      </c>
      <c r="E77" s="26">
        <f t="shared" si="5"/>
        <v>0.87700000000000011</v>
      </c>
      <c r="F77" s="31">
        <f t="shared" si="8"/>
        <v>272.48999999999995</v>
      </c>
      <c r="G77" s="27">
        <f t="shared" si="7"/>
        <v>182.88770053475935</v>
      </c>
      <c r="H77" s="26"/>
      <c r="I77" s="28"/>
      <c r="O77" s="6"/>
    </row>
    <row r="78" spans="1:15">
      <c r="A78" s="22">
        <v>44355.475694444445</v>
      </c>
      <c r="B78" s="23">
        <v>0.82900000000000007</v>
      </c>
      <c r="C78" s="24">
        <f t="shared" si="6"/>
        <v>73</v>
      </c>
      <c r="D78" s="184">
        <v>0.95</v>
      </c>
      <c r="E78" s="26">
        <f t="shared" si="5"/>
        <v>0.87900000000000011</v>
      </c>
      <c r="F78" s="31">
        <f t="shared" si="8"/>
        <v>273.43999999999994</v>
      </c>
      <c r="G78" s="27">
        <f t="shared" si="7"/>
        <v>182.88770053475935</v>
      </c>
      <c r="H78" s="26"/>
      <c r="I78" s="28"/>
      <c r="O78" s="6"/>
    </row>
    <row r="79" spans="1:15">
      <c r="A79" s="22">
        <v>44355.476388888892</v>
      </c>
      <c r="B79" s="23">
        <v>0.83000000000000007</v>
      </c>
      <c r="C79" s="24">
        <f t="shared" si="6"/>
        <v>74</v>
      </c>
      <c r="D79" s="184">
        <v>0.95</v>
      </c>
      <c r="E79" s="26">
        <f t="shared" si="5"/>
        <v>0.88000000000000012</v>
      </c>
      <c r="F79" s="31">
        <f t="shared" si="8"/>
        <v>274.38999999999993</v>
      </c>
      <c r="G79" s="27">
        <f t="shared" si="7"/>
        <v>182.88770053475935</v>
      </c>
      <c r="H79" s="26"/>
      <c r="I79" s="28"/>
      <c r="O79" s="6"/>
    </row>
    <row r="80" spans="1:15">
      <c r="A80" s="22">
        <v>44355.477083333331</v>
      </c>
      <c r="B80" s="23">
        <v>0.83000000000000007</v>
      </c>
      <c r="C80" s="24">
        <f t="shared" si="6"/>
        <v>75</v>
      </c>
      <c r="D80" s="184">
        <v>0.95</v>
      </c>
      <c r="E80" s="26">
        <f t="shared" si="5"/>
        <v>0.88000000000000012</v>
      </c>
      <c r="F80" s="31">
        <f t="shared" si="8"/>
        <v>275.33999999999992</v>
      </c>
      <c r="G80" s="27">
        <f t="shared" si="7"/>
        <v>182.88770053475935</v>
      </c>
      <c r="H80" s="26"/>
      <c r="I80" s="28"/>
      <c r="O80" s="6"/>
    </row>
    <row r="81" spans="1:15" s="6" customFormat="1">
      <c r="A81" s="56">
        <v>44355.477777777778</v>
      </c>
      <c r="B81" s="57">
        <v>0.83000000000000007</v>
      </c>
      <c r="C81" s="24">
        <f t="shared" si="6"/>
        <v>76</v>
      </c>
      <c r="D81" s="184">
        <v>0.95</v>
      </c>
      <c r="E81" s="26">
        <f t="shared" si="5"/>
        <v>0.88000000000000012</v>
      </c>
      <c r="F81" s="31">
        <f t="shared" si="8"/>
        <v>276.28999999999991</v>
      </c>
      <c r="G81" s="27">
        <f t="shared" si="7"/>
        <v>182.88770053475935</v>
      </c>
      <c r="H81" s="26"/>
      <c r="I81" s="28"/>
      <c r="L81" s="7"/>
      <c r="N81" s="8"/>
    </row>
    <row r="82" spans="1:15" s="6" customFormat="1">
      <c r="A82" s="56">
        <v>44355.478472222225</v>
      </c>
      <c r="B82" s="57">
        <v>0.83100000000000007</v>
      </c>
      <c r="C82" s="24">
        <f t="shared" si="6"/>
        <v>77</v>
      </c>
      <c r="D82" s="184">
        <v>0.95</v>
      </c>
      <c r="E82" s="26">
        <f t="shared" si="5"/>
        <v>0.88100000000000012</v>
      </c>
      <c r="F82" s="31">
        <f t="shared" si="8"/>
        <v>277.2399999999999</v>
      </c>
      <c r="G82" s="27">
        <f t="shared" si="7"/>
        <v>182.88770053475935</v>
      </c>
      <c r="H82" s="26"/>
      <c r="I82" s="28"/>
      <c r="L82" s="7"/>
      <c r="N82" s="8"/>
    </row>
    <row r="83" spans="1:15" s="6" customFormat="1">
      <c r="A83" s="56">
        <v>44355.479166666664</v>
      </c>
      <c r="B83" s="57">
        <v>0.82800000000000007</v>
      </c>
      <c r="C83" s="24">
        <f t="shared" si="6"/>
        <v>78</v>
      </c>
      <c r="D83" s="184">
        <v>0.95</v>
      </c>
      <c r="E83" s="26">
        <f t="shared" si="5"/>
        <v>0.87800000000000011</v>
      </c>
      <c r="F83" s="31">
        <f t="shared" si="8"/>
        <v>278.18999999999988</v>
      </c>
      <c r="G83" s="27">
        <f t="shared" si="7"/>
        <v>182.88770053475935</v>
      </c>
      <c r="H83" s="26"/>
      <c r="I83" s="28"/>
      <c r="L83" s="7"/>
      <c r="N83" s="8"/>
    </row>
    <row r="84" spans="1:15" s="6" customFormat="1">
      <c r="A84" s="56">
        <v>44355.479861111111</v>
      </c>
      <c r="B84" s="57">
        <v>0.82700000000000007</v>
      </c>
      <c r="C84" s="24">
        <f t="shared" si="6"/>
        <v>79</v>
      </c>
      <c r="D84" s="184">
        <v>0.95</v>
      </c>
      <c r="E84" s="26">
        <f t="shared" si="5"/>
        <v>0.87700000000000011</v>
      </c>
      <c r="F84" s="31">
        <f t="shared" si="8"/>
        <v>279.13999999999987</v>
      </c>
      <c r="G84" s="27">
        <f t="shared" si="7"/>
        <v>182.88770053475935</v>
      </c>
      <c r="H84" s="26"/>
      <c r="I84" s="28"/>
      <c r="L84" s="7"/>
      <c r="N84" s="8"/>
    </row>
    <row r="85" spans="1:15" s="6" customFormat="1">
      <c r="A85" s="56">
        <v>44355.480555555558</v>
      </c>
      <c r="B85" s="57">
        <v>0.81600000000000006</v>
      </c>
      <c r="C85" s="24">
        <f t="shared" si="6"/>
        <v>80</v>
      </c>
      <c r="D85" s="184">
        <v>0.95</v>
      </c>
      <c r="E85" s="26">
        <f t="shared" si="5"/>
        <v>0.8660000000000001</v>
      </c>
      <c r="F85" s="31">
        <f t="shared" si="8"/>
        <v>280.08999999999986</v>
      </c>
      <c r="G85" s="27">
        <f t="shared" si="7"/>
        <v>182.88770053475935</v>
      </c>
      <c r="H85" s="26"/>
      <c r="I85" s="28"/>
      <c r="L85" s="7"/>
      <c r="N85" s="8"/>
    </row>
    <row r="86" spans="1:15" s="6" customFormat="1">
      <c r="A86" s="56">
        <v>44355.481249999997</v>
      </c>
      <c r="B86" s="57">
        <v>0.81500000000000006</v>
      </c>
      <c r="C86" s="24">
        <f t="shared" si="6"/>
        <v>81</v>
      </c>
      <c r="D86" s="184">
        <v>0.95</v>
      </c>
      <c r="E86" s="26">
        <f t="shared" si="5"/>
        <v>0.8650000000000001</v>
      </c>
      <c r="F86" s="31">
        <f t="shared" si="8"/>
        <v>281.03999999999985</v>
      </c>
      <c r="G86" s="27">
        <f t="shared" si="7"/>
        <v>182.88770053475935</v>
      </c>
      <c r="H86" s="26"/>
      <c r="I86" s="28"/>
      <c r="L86" s="7"/>
      <c r="N86" s="8"/>
    </row>
    <row r="87" spans="1:15" s="6" customFormat="1">
      <c r="A87" s="56">
        <v>44355.481944444444</v>
      </c>
      <c r="B87" s="57">
        <v>0.81400000000000006</v>
      </c>
      <c r="C87" s="24">
        <f t="shared" si="6"/>
        <v>82</v>
      </c>
      <c r="D87" s="184">
        <v>0.95</v>
      </c>
      <c r="E87" s="26">
        <f t="shared" si="5"/>
        <v>0.8640000000000001</v>
      </c>
      <c r="F87" s="31">
        <f t="shared" si="8"/>
        <v>281.98999999999984</v>
      </c>
      <c r="G87" s="27">
        <f t="shared" si="7"/>
        <v>182.88770053475935</v>
      </c>
      <c r="H87" s="26"/>
      <c r="I87" s="28"/>
      <c r="L87" s="7"/>
      <c r="N87" s="8"/>
    </row>
    <row r="88" spans="1:15" s="6" customFormat="1">
      <c r="A88" s="56">
        <v>44355.482638888891</v>
      </c>
      <c r="B88" s="57">
        <v>0.82300000000000006</v>
      </c>
      <c r="C88" s="24">
        <f t="shared" si="6"/>
        <v>83</v>
      </c>
      <c r="D88" s="184">
        <v>0.95</v>
      </c>
      <c r="E88" s="26">
        <f t="shared" si="5"/>
        <v>0.87300000000000011</v>
      </c>
      <c r="F88" s="31">
        <f t="shared" si="8"/>
        <v>282.93999999999983</v>
      </c>
      <c r="G88" s="27">
        <f t="shared" si="7"/>
        <v>182.88770053475935</v>
      </c>
      <c r="H88" s="26"/>
      <c r="I88" s="28"/>
      <c r="L88" s="7"/>
      <c r="N88" s="8"/>
    </row>
    <row r="89" spans="1:15" s="6" customFormat="1">
      <c r="A89" s="56">
        <v>44355.48333333333</v>
      </c>
      <c r="B89" s="57">
        <v>0.83300000000000007</v>
      </c>
      <c r="C89" s="24">
        <f t="shared" si="6"/>
        <v>84</v>
      </c>
      <c r="D89" s="184">
        <v>0.95</v>
      </c>
      <c r="E89" s="26">
        <f t="shared" si="5"/>
        <v>0.88300000000000012</v>
      </c>
      <c r="F89" s="31">
        <f t="shared" si="8"/>
        <v>283.88999999999982</v>
      </c>
      <c r="G89" s="27">
        <f t="shared" si="7"/>
        <v>182.88770053475935</v>
      </c>
      <c r="H89" s="26"/>
      <c r="I89" s="28"/>
      <c r="L89" s="7"/>
      <c r="N89" s="8"/>
    </row>
    <row r="90" spans="1:15" s="6" customFormat="1">
      <c r="A90" s="56">
        <v>44355.484027777777</v>
      </c>
      <c r="B90" s="57">
        <v>0.83400000000000007</v>
      </c>
      <c r="C90" s="24">
        <f t="shared" si="6"/>
        <v>85</v>
      </c>
      <c r="D90" s="184">
        <v>0.95</v>
      </c>
      <c r="E90" s="26">
        <f t="shared" si="5"/>
        <v>0.88400000000000012</v>
      </c>
      <c r="F90" s="31">
        <f t="shared" si="8"/>
        <v>284.8399999999998</v>
      </c>
      <c r="G90" s="27">
        <f t="shared" si="7"/>
        <v>182.88770053475935</v>
      </c>
      <c r="H90" s="26"/>
      <c r="I90" s="28"/>
      <c r="L90" s="7"/>
      <c r="N90" s="8"/>
    </row>
    <row r="91" spans="1:15" s="6" customFormat="1">
      <c r="A91" s="56">
        <v>44355.484722222223</v>
      </c>
      <c r="B91" s="57">
        <v>0.83400000000000007</v>
      </c>
      <c r="C91" s="24">
        <f t="shared" si="6"/>
        <v>86</v>
      </c>
      <c r="D91" s="184">
        <v>0.95</v>
      </c>
      <c r="E91" s="26">
        <f t="shared" si="5"/>
        <v>0.88400000000000012</v>
      </c>
      <c r="F91" s="31">
        <f t="shared" si="8"/>
        <v>285.78999999999979</v>
      </c>
      <c r="G91" s="27">
        <f t="shared" si="7"/>
        <v>182.88770053475935</v>
      </c>
      <c r="H91" s="26"/>
      <c r="I91" s="28"/>
      <c r="L91" s="7"/>
      <c r="N91" s="8"/>
    </row>
    <row r="92" spans="1:15" s="6" customFormat="1">
      <c r="A92" s="56">
        <v>44355.48541666667</v>
      </c>
      <c r="B92" s="57">
        <v>0.83500000000000008</v>
      </c>
      <c r="C92" s="24">
        <f t="shared" si="6"/>
        <v>87</v>
      </c>
      <c r="D92" s="184">
        <v>0.95</v>
      </c>
      <c r="E92" s="26">
        <f t="shared" si="5"/>
        <v>0.88500000000000012</v>
      </c>
      <c r="F92" s="31">
        <f t="shared" si="8"/>
        <v>286.73999999999978</v>
      </c>
      <c r="G92" s="27">
        <f t="shared" si="7"/>
        <v>182.88770053475935</v>
      </c>
      <c r="H92" s="26"/>
      <c r="I92" s="28"/>
      <c r="L92" s="7"/>
      <c r="N92" s="8"/>
      <c r="O92" s="58"/>
    </row>
    <row r="93" spans="1:15" s="6" customFormat="1">
      <c r="A93" s="56">
        <v>44355.486111111109</v>
      </c>
      <c r="B93" s="57">
        <v>0.83100000000000007</v>
      </c>
      <c r="C93" s="24">
        <f t="shared" si="6"/>
        <v>88</v>
      </c>
      <c r="D93" s="184">
        <v>0.95</v>
      </c>
      <c r="E93" s="26">
        <f t="shared" si="5"/>
        <v>0.88100000000000012</v>
      </c>
      <c r="F93" s="31">
        <f t="shared" si="8"/>
        <v>287.68999999999977</v>
      </c>
      <c r="G93" s="27">
        <f t="shared" si="7"/>
        <v>182.88770053475935</v>
      </c>
      <c r="H93" s="26"/>
      <c r="I93" s="28"/>
      <c r="L93" s="7"/>
      <c r="N93" s="8"/>
      <c r="O93" s="58"/>
    </row>
    <row r="94" spans="1:15" s="6" customFormat="1">
      <c r="A94" s="56">
        <v>44355.486805555556</v>
      </c>
      <c r="B94" s="57">
        <v>0.83100000000000007</v>
      </c>
      <c r="C94" s="24">
        <f t="shared" si="6"/>
        <v>89</v>
      </c>
      <c r="D94" s="184">
        <v>0.95</v>
      </c>
      <c r="E94" s="26">
        <f t="shared" si="5"/>
        <v>0.88100000000000012</v>
      </c>
      <c r="F94" s="31">
        <f t="shared" si="8"/>
        <v>288.63999999999976</v>
      </c>
      <c r="G94" s="27">
        <f t="shared" si="7"/>
        <v>182.88770053475935</v>
      </c>
      <c r="H94" s="26"/>
      <c r="I94" s="28"/>
      <c r="L94" s="7"/>
      <c r="N94" s="8"/>
      <c r="O94" s="58"/>
    </row>
    <row r="95" spans="1:15" s="6" customFormat="1">
      <c r="A95" s="56">
        <v>44355.487500000003</v>
      </c>
      <c r="B95" s="57">
        <v>0.83100000000000007</v>
      </c>
      <c r="C95" s="24">
        <f t="shared" si="6"/>
        <v>90</v>
      </c>
      <c r="D95" s="184">
        <v>0.95</v>
      </c>
      <c r="E95" s="26">
        <f t="shared" si="5"/>
        <v>0.88100000000000012</v>
      </c>
      <c r="F95" s="31">
        <f t="shared" si="8"/>
        <v>289.58999999999975</v>
      </c>
      <c r="G95" s="27">
        <f t="shared" si="7"/>
        <v>182.88770053475935</v>
      </c>
      <c r="H95" s="26"/>
      <c r="I95" s="28"/>
      <c r="L95" s="7"/>
      <c r="N95" s="8"/>
      <c r="O95" s="58"/>
    </row>
    <row r="96" spans="1:15" s="6" customFormat="1">
      <c r="A96" s="56">
        <v>44355.488194444442</v>
      </c>
      <c r="B96" s="57">
        <v>0.83200000000000007</v>
      </c>
      <c r="C96" s="24">
        <f t="shared" si="6"/>
        <v>91</v>
      </c>
      <c r="D96" s="184">
        <v>0.95</v>
      </c>
      <c r="E96" s="26">
        <f t="shared" si="5"/>
        <v>0.88200000000000012</v>
      </c>
      <c r="F96" s="31">
        <f t="shared" si="8"/>
        <v>290.53999999999974</v>
      </c>
      <c r="G96" s="27">
        <f t="shared" si="7"/>
        <v>182.88770053475935</v>
      </c>
      <c r="H96" s="26"/>
      <c r="I96" s="28"/>
      <c r="L96" s="7"/>
      <c r="N96" s="8"/>
      <c r="O96" s="58"/>
    </row>
    <row r="97" spans="1:16" s="6" customFormat="1">
      <c r="A97" s="56">
        <v>44355.488888888889</v>
      </c>
      <c r="B97" s="57">
        <v>0.83200000000000007</v>
      </c>
      <c r="C97" s="24">
        <f t="shared" si="6"/>
        <v>92</v>
      </c>
      <c r="D97" s="184">
        <v>0.95</v>
      </c>
      <c r="E97" s="26">
        <f t="shared" si="5"/>
        <v>0.88200000000000012</v>
      </c>
      <c r="F97" s="31">
        <f t="shared" si="8"/>
        <v>291.48999999999972</v>
      </c>
      <c r="G97" s="27">
        <f t="shared" si="7"/>
        <v>182.88770053475935</v>
      </c>
      <c r="H97" s="26"/>
      <c r="I97" s="28"/>
      <c r="L97" s="7"/>
      <c r="N97" s="8"/>
      <c r="O97" s="58"/>
    </row>
    <row r="98" spans="1:16" s="6" customFormat="1">
      <c r="A98" s="56">
        <v>44355.489583333336</v>
      </c>
      <c r="B98" s="57">
        <v>0.82900000000000007</v>
      </c>
      <c r="C98" s="24">
        <f t="shared" si="6"/>
        <v>93</v>
      </c>
      <c r="D98" s="184">
        <v>0.95</v>
      </c>
      <c r="E98" s="26">
        <f t="shared" si="5"/>
        <v>0.87900000000000011</v>
      </c>
      <c r="F98" s="31">
        <f t="shared" si="8"/>
        <v>292.43999999999971</v>
      </c>
      <c r="G98" s="27">
        <f t="shared" si="7"/>
        <v>182.88770053475935</v>
      </c>
      <c r="H98" s="26"/>
      <c r="I98" s="28"/>
      <c r="L98" s="7"/>
      <c r="N98" s="8"/>
      <c r="O98" s="58"/>
    </row>
    <row r="99" spans="1:16" s="6" customFormat="1">
      <c r="A99" s="56">
        <v>44355.490277777775</v>
      </c>
      <c r="B99" s="57">
        <v>0.82900000000000007</v>
      </c>
      <c r="C99" s="24">
        <f t="shared" si="6"/>
        <v>94</v>
      </c>
      <c r="D99" s="184">
        <v>0.95</v>
      </c>
      <c r="E99" s="26">
        <f t="shared" si="5"/>
        <v>0.87900000000000011</v>
      </c>
      <c r="F99" s="31">
        <f t="shared" si="8"/>
        <v>293.3899999999997</v>
      </c>
      <c r="G99" s="27">
        <f t="shared" si="7"/>
        <v>182.88770053475935</v>
      </c>
      <c r="H99" s="26"/>
      <c r="I99" s="28"/>
      <c r="L99" s="7"/>
      <c r="N99" s="8"/>
      <c r="O99" s="58"/>
    </row>
    <row r="100" spans="1:16" s="6" customFormat="1">
      <c r="A100" s="56">
        <v>44355.490972222222</v>
      </c>
      <c r="B100" s="57">
        <v>0.83000000000000007</v>
      </c>
      <c r="C100" s="24">
        <f t="shared" si="6"/>
        <v>95</v>
      </c>
      <c r="D100" s="184">
        <v>0.95</v>
      </c>
      <c r="E100" s="26">
        <f t="shared" si="5"/>
        <v>0.88000000000000012</v>
      </c>
      <c r="F100" s="31">
        <f t="shared" si="8"/>
        <v>294.33999999999969</v>
      </c>
      <c r="G100" s="27">
        <f t="shared" si="7"/>
        <v>182.88770053475935</v>
      </c>
      <c r="H100" s="26"/>
      <c r="I100" s="28"/>
      <c r="L100" s="7"/>
      <c r="N100" s="8"/>
      <c r="O100" s="58"/>
    </row>
    <row r="101" spans="1:16" s="6" customFormat="1">
      <c r="A101" s="56">
        <v>44355.491666666669</v>
      </c>
      <c r="B101" s="57">
        <v>0.83000000000000007</v>
      </c>
      <c r="C101" s="24">
        <f t="shared" si="6"/>
        <v>96</v>
      </c>
      <c r="D101" s="184">
        <v>0.95</v>
      </c>
      <c r="E101" s="26">
        <f t="shared" si="5"/>
        <v>0.88000000000000012</v>
      </c>
      <c r="F101" s="31">
        <f t="shared" si="8"/>
        <v>295.28999999999968</v>
      </c>
      <c r="G101" s="27">
        <f t="shared" si="7"/>
        <v>182.88770053475935</v>
      </c>
      <c r="H101" s="26"/>
      <c r="I101" s="28"/>
      <c r="L101" s="7"/>
      <c r="N101" s="8"/>
      <c r="O101" s="58"/>
    </row>
    <row r="102" spans="1:16" s="58" customFormat="1">
      <c r="A102" s="56">
        <v>44355.492361111108</v>
      </c>
      <c r="B102" s="57">
        <v>0.83000000000000007</v>
      </c>
      <c r="C102" s="24">
        <f t="shared" si="6"/>
        <v>97</v>
      </c>
      <c r="D102" s="184">
        <v>0.95</v>
      </c>
      <c r="E102" s="26">
        <f t="shared" si="5"/>
        <v>0.88000000000000012</v>
      </c>
      <c r="F102" s="31">
        <f t="shared" si="8"/>
        <v>296.23999999999967</v>
      </c>
      <c r="G102" s="27">
        <f t="shared" si="7"/>
        <v>182.88770053475935</v>
      </c>
      <c r="H102" s="26"/>
      <c r="I102" s="6"/>
      <c r="J102" s="6"/>
      <c r="K102" s="6"/>
      <c r="L102" s="7"/>
      <c r="M102" s="6"/>
      <c r="N102" s="8"/>
    </row>
    <row r="103" spans="1:16" s="58" customFormat="1">
      <c r="A103" s="56">
        <v>44355.493055555555</v>
      </c>
      <c r="B103" s="57">
        <v>0.82700000000000007</v>
      </c>
      <c r="C103" s="24">
        <f t="shared" si="6"/>
        <v>98</v>
      </c>
      <c r="D103" s="184">
        <v>0.95</v>
      </c>
      <c r="E103" s="26">
        <f t="shared" si="5"/>
        <v>0.87700000000000011</v>
      </c>
      <c r="F103" s="31">
        <f t="shared" si="8"/>
        <v>297.18999999999966</v>
      </c>
      <c r="G103" s="27">
        <f t="shared" si="7"/>
        <v>182.88770053475935</v>
      </c>
      <c r="H103" s="26"/>
      <c r="I103" s="6"/>
      <c r="J103" s="6"/>
      <c r="K103" s="6"/>
      <c r="L103" s="7"/>
      <c r="M103" s="6"/>
      <c r="N103" s="8"/>
      <c r="P103" s="6"/>
    </row>
    <row r="104" spans="1:16" s="58" customFormat="1">
      <c r="A104" s="56">
        <v>44355.493750000001</v>
      </c>
      <c r="B104" s="57">
        <v>0.82700000000000007</v>
      </c>
      <c r="C104" s="24">
        <f t="shared" si="6"/>
        <v>99</v>
      </c>
      <c r="D104" s="184">
        <v>0.95</v>
      </c>
      <c r="E104" s="26"/>
      <c r="F104" s="31">
        <f t="shared" si="8"/>
        <v>298.13999999999965</v>
      </c>
      <c r="G104" s="27"/>
      <c r="H104" s="26"/>
      <c r="I104" s="6"/>
      <c r="J104" s="6"/>
      <c r="K104" s="6"/>
      <c r="L104" s="7"/>
      <c r="M104" s="6"/>
      <c r="N104" s="8"/>
      <c r="P104" s="6"/>
    </row>
    <row r="105" spans="1:16" s="58" customFormat="1">
      <c r="A105" s="56">
        <v>44355.494444444441</v>
      </c>
      <c r="B105" s="57">
        <v>0.82700000000000007</v>
      </c>
      <c r="C105" s="24">
        <f t="shared" si="6"/>
        <v>100</v>
      </c>
      <c r="D105" s="184">
        <v>0.95</v>
      </c>
      <c r="E105" s="26">
        <f t="shared" ref="E105:E168" si="9">B105+L$7</f>
        <v>0.87700000000000011</v>
      </c>
      <c r="F105" s="31">
        <f t="shared" si="8"/>
        <v>299.08999999999963</v>
      </c>
      <c r="G105" s="27">
        <f t="shared" si="7"/>
        <v>182.88770053475935</v>
      </c>
      <c r="H105" s="26"/>
      <c r="I105" s="6"/>
      <c r="J105" s="6"/>
      <c r="K105" s="6"/>
      <c r="L105" s="7"/>
      <c r="M105" s="6"/>
      <c r="N105" s="8"/>
      <c r="P105" s="6"/>
    </row>
    <row r="106" spans="1:16" s="58" customFormat="1">
      <c r="A106" s="56">
        <v>44355.495138888888</v>
      </c>
      <c r="B106" s="57">
        <v>0.82800000000000007</v>
      </c>
      <c r="C106" s="24">
        <f t="shared" si="6"/>
        <v>101</v>
      </c>
      <c r="D106" s="184">
        <v>0.95</v>
      </c>
      <c r="E106" s="26">
        <f t="shared" si="9"/>
        <v>0.87800000000000011</v>
      </c>
      <c r="F106" s="31">
        <f t="shared" si="8"/>
        <v>300.03999999999962</v>
      </c>
      <c r="G106" s="27">
        <f t="shared" si="7"/>
        <v>182.88770053475935</v>
      </c>
      <c r="H106" s="26"/>
      <c r="I106" s="6"/>
      <c r="J106" s="6"/>
      <c r="K106" s="6"/>
      <c r="L106" s="7"/>
      <c r="M106" s="6"/>
      <c r="N106" s="8"/>
      <c r="P106" s="6"/>
    </row>
    <row r="107" spans="1:16" s="58" customFormat="1">
      <c r="A107" s="56">
        <v>44355.495833333334</v>
      </c>
      <c r="B107" s="57">
        <v>0.82800000000000007</v>
      </c>
      <c r="C107" s="24">
        <f t="shared" si="6"/>
        <v>102</v>
      </c>
      <c r="D107" s="184">
        <v>0.95</v>
      </c>
      <c r="E107" s="26">
        <f t="shared" si="9"/>
        <v>0.87800000000000011</v>
      </c>
      <c r="F107" s="31">
        <f t="shared" si="8"/>
        <v>300.98999999999961</v>
      </c>
      <c r="G107" s="27">
        <f t="shared" si="7"/>
        <v>182.88770053475935</v>
      </c>
      <c r="H107" s="26"/>
      <c r="I107" s="6"/>
      <c r="J107" s="6"/>
      <c r="K107" s="6"/>
      <c r="L107" s="7"/>
      <c r="M107" s="6"/>
      <c r="N107" s="8"/>
      <c r="P107" s="6"/>
    </row>
    <row r="108" spans="1:16" s="58" customFormat="1">
      <c r="A108" s="56">
        <v>44355.496527777781</v>
      </c>
      <c r="B108" s="57">
        <v>0.82500000000000007</v>
      </c>
      <c r="C108" s="24">
        <f t="shared" si="6"/>
        <v>103</v>
      </c>
      <c r="D108" s="184">
        <v>0.95</v>
      </c>
      <c r="E108" s="26">
        <f t="shared" si="9"/>
        <v>0.87500000000000011</v>
      </c>
      <c r="F108" s="31">
        <f t="shared" si="8"/>
        <v>301.9399999999996</v>
      </c>
      <c r="G108" s="27">
        <f t="shared" si="7"/>
        <v>182.88770053475935</v>
      </c>
      <c r="H108" s="26"/>
      <c r="I108" s="6"/>
      <c r="J108" s="6"/>
      <c r="K108" s="6"/>
      <c r="L108" s="7"/>
      <c r="M108" s="6"/>
      <c r="N108" s="8"/>
      <c r="P108" s="6"/>
    </row>
    <row r="109" spans="1:16" s="58" customFormat="1">
      <c r="A109" s="56">
        <v>44355.49722222222</v>
      </c>
      <c r="B109" s="57">
        <v>0.82500000000000007</v>
      </c>
      <c r="C109" s="24">
        <f t="shared" si="6"/>
        <v>104</v>
      </c>
      <c r="D109" s="184">
        <v>0.95</v>
      </c>
      <c r="E109" s="26">
        <f t="shared" si="9"/>
        <v>0.87500000000000011</v>
      </c>
      <c r="F109" s="31">
        <f t="shared" si="8"/>
        <v>302.88999999999959</v>
      </c>
      <c r="G109" s="27">
        <f t="shared" si="7"/>
        <v>182.88770053475935</v>
      </c>
      <c r="H109" s="26"/>
      <c r="I109" s="6"/>
      <c r="J109" s="6"/>
      <c r="K109" s="6"/>
      <c r="L109" s="7"/>
      <c r="M109" s="6"/>
      <c r="N109" s="8"/>
      <c r="P109" s="6"/>
    </row>
    <row r="110" spans="1:16" s="58" customFormat="1">
      <c r="A110" s="56">
        <v>44355.497916666667</v>
      </c>
      <c r="B110" s="57">
        <v>0.82500000000000007</v>
      </c>
      <c r="C110" s="24">
        <f t="shared" si="6"/>
        <v>105</v>
      </c>
      <c r="D110" s="184">
        <v>0.95</v>
      </c>
      <c r="E110" s="26">
        <f t="shared" si="9"/>
        <v>0.87500000000000011</v>
      </c>
      <c r="F110" s="31">
        <f t="shared" si="8"/>
        <v>303.83999999999958</v>
      </c>
      <c r="G110" s="27">
        <f t="shared" si="7"/>
        <v>182.88770053475935</v>
      </c>
      <c r="H110" s="26"/>
      <c r="I110" s="6"/>
      <c r="J110" s="6"/>
      <c r="K110" s="6"/>
      <c r="L110" s="7"/>
      <c r="M110" s="6"/>
      <c r="N110" s="8"/>
      <c r="P110" s="6"/>
    </row>
    <row r="111" spans="1:16" s="58" customFormat="1">
      <c r="A111" s="56">
        <v>44355.498611111114</v>
      </c>
      <c r="B111" s="57">
        <v>0.82500000000000007</v>
      </c>
      <c r="C111" s="24">
        <f t="shared" si="6"/>
        <v>106</v>
      </c>
      <c r="D111" s="184">
        <v>0.95</v>
      </c>
      <c r="E111" s="26">
        <f t="shared" si="9"/>
        <v>0.87500000000000011</v>
      </c>
      <c r="F111" s="31">
        <f t="shared" si="8"/>
        <v>304.78999999999957</v>
      </c>
      <c r="G111" s="27">
        <f t="shared" si="7"/>
        <v>182.88770053475935</v>
      </c>
      <c r="H111" s="26"/>
      <c r="I111" s="6"/>
      <c r="J111" s="6"/>
      <c r="K111" s="6"/>
      <c r="L111" s="7"/>
      <c r="M111" s="6"/>
      <c r="N111" s="8"/>
      <c r="P111" s="6"/>
    </row>
    <row r="112" spans="1:16" s="58" customFormat="1">
      <c r="A112" s="56">
        <v>44355.499305555553</v>
      </c>
      <c r="B112" s="57">
        <v>0.82500000000000007</v>
      </c>
      <c r="C112" s="24">
        <f t="shared" si="6"/>
        <v>107</v>
      </c>
      <c r="D112" s="184">
        <v>0.95</v>
      </c>
      <c r="E112" s="26">
        <f t="shared" si="9"/>
        <v>0.87500000000000011</v>
      </c>
      <c r="F112" s="31">
        <f t="shared" si="8"/>
        <v>305.73999999999955</v>
      </c>
      <c r="G112" s="27">
        <f t="shared" si="7"/>
        <v>182.88770053475935</v>
      </c>
      <c r="H112" s="26"/>
      <c r="I112" s="6"/>
      <c r="J112" s="6"/>
      <c r="K112" s="6"/>
      <c r="L112" s="7"/>
      <c r="M112" s="6"/>
      <c r="N112" s="8"/>
      <c r="P112" s="6"/>
    </row>
    <row r="113" spans="1:16" s="58" customFormat="1">
      <c r="A113" s="56">
        <v>44355.5</v>
      </c>
      <c r="B113" s="57">
        <v>0.82500000000000007</v>
      </c>
      <c r="C113" s="24">
        <f t="shared" si="6"/>
        <v>108</v>
      </c>
      <c r="D113" s="184">
        <v>0.95</v>
      </c>
      <c r="E113" s="26">
        <f t="shared" si="9"/>
        <v>0.87500000000000011</v>
      </c>
      <c r="F113" s="31">
        <f t="shared" si="8"/>
        <v>306.68999999999954</v>
      </c>
      <c r="G113" s="27">
        <f t="shared" si="7"/>
        <v>182.88770053475935</v>
      </c>
      <c r="H113" s="26"/>
      <c r="I113" s="6"/>
      <c r="J113" s="6"/>
      <c r="K113" s="6"/>
      <c r="L113" s="7"/>
      <c r="M113" s="6"/>
      <c r="N113" s="8"/>
      <c r="P113" s="6"/>
    </row>
    <row r="114" spans="1:16" s="58" customFormat="1">
      <c r="A114" s="56">
        <v>44355.500694444447</v>
      </c>
      <c r="B114" s="57">
        <v>0.82300000000000006</v>
      </c>
      <c r="C114" s="24">
        <f t="shared" si="6"/>
        <v>109</v>
      </c>
      <c r="D114" s="184">
        <v>0.95</v>
      </c>
      <c r="E114" s="26">
        <f t="shared" si="9"/>
        <v>0.87300000000000011</v>
      </c>
      <c r="F114" s="31">
        <f t="shared" si="8"/>
        <v>307.63999999999953</v>
      </c>
      <c r="G114" s="27">
        <f t="shared" si="7"/>
        <v>182.88770053475935</v>
      </c>
      <c r="H114" s="26"/>
      <c r="I114" s="6"/>
      <c r="J114" s="6"/>
      <c r="K114" s="6"/>
      <c r="L114" s="7"/>
      <c r="M114" s="6"/>
      <c r="N114" s="8"/>
      <c r="P114" s="6"/>
    </row>
    <row r="115" spans="1:16" s="58" customFormat="1">
      <c r="A115" s="56">
        <v>44355.501388888886</v>
      </c>
      <c r="B115" s="57">
        <v>0.82200000000000006</v>
      </c>
      <c r="C115" s="24">
        <f t="shared" si="6"/>
        <v>110</v>
      </c>
      <c r="D115" s="184">
        <v>0.95</v>
      </c>
      <c r="E115" s="26">
        <f t="shared" si="9"/>
        <v>0.87200000000000011</v>
      </c>
      <c r="F115" s="31">
        <f t="shared" si="8"/>
        <v>308.58999999999952</v>
      </c>
      <c r="G115" s="27">
        <f t="shared" si="7"/>
        <v>182.88770053475935</v>
      </c>
      <c r="H115" s="26"/>
      <c r="I115" s="6"/>
      <c r="J115" s="6"/>
      <c r="K115" s="6"/>
      <c r="L115" s="7"/>
      <c r="M115" s="6"/>
      <c r="N115" s="8"/>
      <c r="P115" s="6"/>
    </row>
    <row r="116" spans="1:16" s="58" customFormat="1">
      <c r="A116" s="56">
        <v>44355.502083333333</v>
      </c>
      <c r="B116" s="57">
        <v>0.82100000000000006</v>
      </c>
      <c r="C116" s="24">
        <f t="shared" si="6"/>
        <v>111</v>
      </c>
      <c r="D116" s="184">
        <v>0.95</v>
      </c>
      <c r="E116" s="26">
        <f t="shared" si="9"/>
        <v>0.87100000000000011</v>
      </c>
      <c r="F116" s="31">
        <f t="shared" si="8"/>
        <v>309.53999999999951</v>
      </c>
      <c r="G116" s="27">
        <f t="shared" si="7"/>
        <v>182.88770053475935</v>
      </c>
      <c r="H116" s="26"/>
      <c r="I116" s="6"/>
      <c r="J116" s="6"/>
      <c r="K116" s="6"/>
      <c r="L116" s="7"/>
      <c r="M116" s="6"/>
      <c r="N116" s="8"/>
      <c r="P116" s="6"/>
    </row>
    <row r="117" spans="1:16" s="58" customFormat="1">
      <c r="A117" s="56">
        <v>44355.50277777778</v>
      </c>
      <c r="B117" s="57">
        <v>0.82000000000000006</v>
      </c>
      <c r="C117" s="24">
        <f t="shared" si="6"/>
        <v>112</v>
      </c>
      <c r="D117" s="184">
        <v>0.95</v>
      </c>
      <c r="E117" s="26">
        <f t="shared" si="9"/>
        <v>0.87000000000000011</v>
      </c>
      <c r="F117" s="31">
        <f t="shared" si="8"/>
        <v>310.4899999999995</v>
      </c>
      <c r="G117" s="27">
        <f t="shared" si="7"/>
        <v>182.88770053475935</v>
      </c>
      <c r="H117" s="26"/>
      <c r="I117" s="6"/>
      <c r="J117" s="6"/>
      <c r="K117" s="6"/>
      <c r="L117" s="7"/>
      <c r="M117" s="6"/>
      <c r="N117" s="8"/>
      <c r="P117" s="6"/>
    </row>
    <row r="118" spans="1:16" s="58" customFormat="1">
      <c r="A118" s="56">
        <v>44355.503472222219</v>
      </c>
      <c r="B118" s="57">
        <v>0.83100000000000007</v>
      </c>
      <c r="C118" s="24">
        <f t="shared" si="6"/>
        <v>113</v>
      </c>
      <c r="D118" s="184">
        <v>0.95</v>
      </c>
      <c r="E118" s="26">
        <f t="shared" si="9"/>
        <v>0.88100000000000012</v>
      </c>
      <c r="F118" s="31">
        <f t="shared" si="8"/>
        <v>311.43999999999949</v>
      </c>
      <c r="G118" s="27">
        <f t="shared" si="7"/>
        <v>182.88770053475935</v>
      </c>
      <c r="H118" s="26"/>
      <c r="I118" s="6"/>
      <c r="J118" s="6"/>
      <c r="K118" s="6"/>
      <c r="L118" s="7"/>
      <c r="M118" s="6"/>
      <c r="N118" s="8"/>
      <c r="P118" s="6"/>
    </row>
    <row r="119" spans="1:16" s="58" customFormat="1">
      <c r="A119" s="56">
        <v>44355.504166666666</v>
      </c>
      <c r="B119" s="57">
        <v>0.83100000000000007</v>
      </c>
      <c r="C119" s="24">
        <f t="shared" si="6"/>
        <v>114</v>
      </c>
      <c r="D119" s="184">
        <v>0.95</v>
      </c>
      <c r="E119" s="26">
        <f t="shared" si="9"/>
        <v>0.88100000000000012</v>
      </c>
      <c r="F119" s="31">
        <f t="shared" si="8"/>
        <v>312.38999999999947</v>
      </c>
      <c r="G119" s="27">
        <f t="shared" si="7"/>
        <v>182.88770053475935</v>
      </c>
      <c r="H119" s="26"/>
      <c r="I119" s="6"/>
      <c r="J119" s="6"/>
      <c r="K119" s="6"/>
      <c r="L119" s="7"/>
      <c r="M119" s="6"/>
      <c r="N119" s="8"/>
      <c r="P119" s="6"/>
    </row>
    <row r="120" spans="1:16" s="58" customFormat="1">
      <c r="A120" s="56">
        <v>44355.504861111112</v>
      </c>
      <c r="B120" s="57">
        <v>0.83100000000000007</v>
      </c>
      <c r="C120" s="24">
        <f t="shared" si="6"/>
        <v>115</v>
      </c>
      <c r="D120" s="184">
        <v>0.95</v>
      </c>
      <c r="E120" s="26">
        <f t="shared" si="9"/>
        <v>0.88100000000000012</v>
      </c>
      <c r="F120" s="31">
        <f t="shared" si="8"/>
        <v>313.33999999999946</v>
      </c>
      <c r="G120" s="27">
        <f t="shared" si="7"/>
        <v>182.88770053475935</v>
      </c>
      <c r="H120" s="26"/>
      <c r="I120" s="6"/>
      <c r="J120" s="6"/>
      <c r="K120" s="6"/>
      <c r="L120" s="7"/>
      <c r="M120" s="6"/>
      <c r="N120" s="8"/>
      <c r="P120" s="6"/>
    </row>
    <row r="121" spans="1:16" s="58" customFormat="1">
      <c r="A121" s="56">
        <v>44355.505555555559</v>
      </c>
      <c r="B121" s="57">
        <v>0.85100000000000009</v>
      </c>
      <c r="C121" s="24">
        <f t="shared" si="6"/>
        <v>116</v>
      </c>
      <c r="D121" s="184">
        <v>0.95</v>
      </c>
      <c r="E121" s="26">
        <f t="shared" si="9"/>
        <v>0.90100000000000013</v>
      </c>
      <c r="F121" s="31">
        <f t="shared" si="8"/>
        <v>314.28999999999945</v>
      </c>
      <c r="G121" s="27">
        <f t="shared" si="7"/>
        <v>182.88770053475935</v>
      </c>
      <c r="H121" s="26"/>
      <c r="I121" s="6"/>
      <c r="J121" s="6"/>
      <c r="K121" s="6"/>
      <c r="L121" s="7"/>
      <c r="M121" s="6"/>
      <c r="N121" s="8"/>
      <c r="P121" s="6"/>
    </row>
    <row r="122" spans="1:16" s="58" customFormat="1">
      <c r="A122" s="56">
        <v>44355.506249999999</v>
      </c>
      <c r="B122" s="57">
        <v>0.85100000000000009</v>
      </c>
      <c r="C122" s="24">
        <f t="shared" si="6"/>
        <v>117</v>
      </c>
      <c r="D122" s="184">
        <v>0.95</v>
      </c>
      <c r="E122" s="26">
        <f t="shared" si="9"/>
        <v>0.90100000000000013</v>
      </c>
      <c r="F122" s="31">
        <f t="shared" si="8"/>
        <v>315.23999999999944</v>
      </c>
      <c r="G122" s="27">
        <f t="shared" si="7"/>
        <v>182.88770053475935</v>
      </c>
      <c r="H122" s="26"/>
      <c r="I122" s="6"/>
      <c r="J122" s="6"/>
      <c r="K122" s="6"/>
      <c r="L122" s="7"/>
      <c r="M122" s="6"/>
      <c r="N122" s="8"/>
      <c r="P122" s="6"/>
    </row>
    <row r="123" spans="1:16" s="58" customFormat="1">
      <c r="A123" s="56">
        <v>44355.506944444445</v>
      </c>
      <c r="B123" s="57">
        <v>0.85000000000000009</v>
      </c>
      <c r="C123" s="24">
        <f t="shared" si="6"/>
        <v>118</v>
      </c>
      <c r="D123" s="184">
        <v>0.55000000000000004</v>
      </c>
      <c r="E123" s="26">
        <f t="shared" si="9"/>
        <v>0.90000000000000013</v>
      </c>
      <c r="F123" s="31">
        <f t="shared" si="8"/>
        <v>316.18999999999943</v>
      </c>
      <c r="G123" s="27">
        <f t="shared" si="7"/>
        <v>105.88235294117646</v>
      </c>
      <c r="H123" s="26"/>
      <c r="I123" s="6"/>
      <c r="J123" s="6"/>
      <c r="K123" s="6"/>
      <c r="L123" s="7"/>
      <c r="M123" s="6"/>
      <c r="N123" s="8"/>
      <c r="P123" s="6"/>
    </row>
    <row r="124" spans="1:16" s="58" customFormat="1">
      <c r="A124" s="56">
        <v>44355.507638888892</v>
      </c>
      <c r="B124" s="57">
        <v>0.85000000000000009</v>
      </c>
      <c r="C124" s="24">
        <f t="shared" si="6"/>
        <v>119</v>
      </c>
      <c r="D124" s="184">
        <v>0.55000000000000004</v>
      </c>
      <c r="E124" s="26">
        <f t="shared" si="9"/>
        <v>0.90000000000000013</v>
      </c>
      <c r="F124" s="31">
        <f t="shared" si="8"/>
        <v>316.73999999999944</v>
      </c>
      <c r="G124" s="27">
        <f t="shared" si="7"/>
        <v>105.88235294117646</v>
      </c>
      <c r="H124" s="26"/>
      <c r="I124" s="6"/>
      <c r="J124" s="6"/>
      <c r="K124" s="6"/>
      <c r="L124" s="7"/>
      <c r="M124" s="6"/>
      <c r="N124" s="8"/>
      <c r="P124" s="6"/>
    </row>
    <row r="125" spans="1:16" s="58" customFormat="1">
      <c r="A125" s="56">
        <v>44355.508333333331</v>
      </c>
      <c r="B125" s="57">
        <v>0.84100000000000008</v>
      </c>
      <c r="C125" s="24">
        <f t="shared" si="6"/>
        <v>120</v>
      </c>
      <c r="D125" s="184">
        <v>0.55000000000000004</v>
      </c>
      <c r="E125" s="26">
        <f t="shared" si="9"/>
        <v>0.89100000000000013</v>
      </c>
      <c r="F125" s="31">
        <f t="shared" si="8"/>
        <v>317.28999999999945</v>
      </c>
      <c r="G125" s="27">
        <f t="shared" si="7"/>
        <v>105.88235294117646</v>
      </c>
      <c r="H125" s="26"/>
      <c r="I125" s="6"/>
      <c r="J125" s="6"/>
      <c r="K125" s="6"/>
      <c r="L125" s="7"/>
      <c r="M125" s="6"/>
      <c r="N125" s="8"/>
      <c r="P125" s="6"/>
    </row>
    <row r="126" spans="1:16" s="58" customFormat="1">
      <c r="A126" s="56">
        <v>44355.509027777778</v>
      </c>
      <c r="B126" s="57">
        <v>0.84200000000000008</v>
      </c>
      <c r="C126" s="24">
        <f t="shared" si="6"/>
        <v>121</v>
      </c>
      <c r="D126" s="184">
        <v>0.55000000000000004</v>
      </c>
      <c r="E126" s="26">
        <f t="shared" si="9"/>
        <v>0.89200000000000013</v>
      </c>
      <c r="F126" s="31">
        <f t="shared" si="8"/>
        <v>317.83999999999946</v>
      </c>
      <c r="G126" s="27">
        <f t="shared" si="7"/>
        <v>105.88235294117646</v>
      </c>
      <c r="H126" s="26"/>
      <c r="I126" s="6"/>
      <c r="J126" s="6"/>
      <c r="K126" s="6"/>
      <c r="L126" s="7"/>
      <c r="M126" s="6"/>
      <c r="N126" s="8"/>
      <c r="P126" s="6"/>
    </row>
    <row r="127" spans="1:16" s="58" customFormat="1">
      <c r="A127" s="56">
        <v>44355.509722222225</v>
      </c>
      <c r="B127" s="57">
        <v>0.84300000000000008</v>
      </c>
      <c r="C127" s="24">
        <f t="shared" si="6"/>
        <v>122</v>
      </c>
      <c r="D127" s="184">
        <v>0.55000000000000004</v>
      </c>
      <c r="E127" s="26">
        <f t="shared" si="9"/>
        <v>0.89300000000000013</v>
      </c>
      <c r="F127" s="31">
        <f t="shared" si="8"/>
        <v>318.38999999999947</v>
      </c>
      <c r="G127" s="27">
        <f t="shared" si="7"/>
        <v>105.88235294117646</v>
      </c>
      <c r="H127" s="26"/>
      <c r="I127" s="6"/>
      <c r="J127" s="6"/>
      <c r="K127" s="6"/>
      <c r="L127" s="7"/>
      <c r="M127" s="6"/>
      <c r="N127" s="8"/>
      <c r="P127" s="6"/>
    </row>
    <row r="128" spans="1:16" s="58" customFormat="1">
      <c r="A128" s="56">
        <v>44355.510416666664</v>
      </c>
      <c r="B128" s="57">
        <v>0.83600000000000008</v>
      </c>
      <c r="C128" s="24">
        <f t="shared" si="6"/>
        <v>123</v>
      </c>
      <c r="D128" s="184">
        <v>0.55000000000000004</v>
      </c>
      <c r="E128" s="26">
        <f t="shared" si="9"/>
        <v>0.88600000000000012</v>
      </c>
      <c r="F128" s="31">
        <f t="shared" si="8"/>
        <v>318.93999999999949</v>
      </c>
      <c r="G128" s="27">
        <f t="shared" si="7"/>
        <v>105.88235294117646</v>
      </c>
      <c r="H128" s="26"/>
      <c r="I128" s="6"/>
      <c r="J128" s="6"/>
      <c r="K128" s="6"/>
      <c r="L128" s="7"/>
      <c r="M128" s="6"/>
      <c r="N128" s="8"/>
      <c r="P128" s="6"/>
    </row>
    <row r="129" spans="1:16" s="58" customFormat="1">
      <c r="A129" s="59">
        <v>44355.511111111111</v>
      </c>
      <c r="B129" s="28">
        <v>0.83600000000000008</v>
      </c>
      <c r="C129" s="24">
        <f t="shared" si="6"/>
        <v>124</v>
      </c>
      <c r="D129" s="25">
        <v>0.55000000000000004</v>
      </c>
      <c r="E129" s="26">
        <f t="shared" si="9"/>
        <v>0.88600000000000012</v>
      </c>
      <c r="F129" s="31">
        <f t="shared" si="8"/>
        <v>319.4899999999995</v>
      </c>
      <c r="G129" s="27">
        <f t="shared" si="7"/>
        <v>105.88235294117646</v>
      </c>
      <c r="H129" s="6"/>
      <c r="I129" s="6"/>
      <c r="J129" s="6"/>
      <c r="K129" s="6"/>
      <c r="L129" s="7"/>
      <c r="M129" s="6"/>
      <c r="N129" s="8"/>
      <c r="P129" s="6"/>
    </row>
    <row r="130" spans="1:16" s="58" customFormat="1">
      <c r="A130" s="59">
        <v>44355.511805555558</v>
      </c>
      <c r="B130" s="28">
        <v>0.83500000000000008</v>
      </c>
      <c r="C130" s="24">
        <f t="shared" si="6"/>
        <v>125</v>
      </c>
      <c r="D130" s="25">
        <v>0.55000000000000004</v>
      </c>
      <c r="E130" s="26">
        <f t="shared" si="9"/>
        <v>0.88500000000000012</v>
      </c>
      <c r="F130" s="31">
        <f t="shared" si="8"/>
        <v>320.03999999999951</v>
      </c>
      <c r="G130" s="27">
        <f t="shared" si="7"/>
        <v>105.88235294117646</v>
      </c>
      <c r="H130" s="6"/>
      <c r="I130" s="6"/>
      <c r="J130" s="6"/>
      <c r="K130" s="6"/>
      <c r="L130" s="7"/>
      <c r="M130" s="6"/>
      <c r="N130" s="8"/>
      <c r="P130" s="6"/>
    </row>
    <row r="131" spans="1:16" s="58" customFormat="1">
      <c r="A131" s="59">
        <v>44355.512499999997</v>
      </c>
      <c r="B131" s="28">
        <v>0.83500000000000008</v>
      </c>
      <c r="C131" s="24">
        <f t="shared" si="6"/>
        <v>126</v>
      </c>
      <c r="D131" s="25">
        <v>0.55000000000000004</v>
      </c>
      <c r="E131" s="26">
        <f t="shared" si="9"/>
        <v>0.88500000000000012</v>
      </c>
      <c r="F131" s="31">
        <f t="shared" si="8"/>
        <v>320.58999999999952</v>
      </c>
      <c r="G131" s="27">
        <f t="shared" si="7"/>
        <v>105.88235294117646</v>
      </c>
      <c r="H131" s="6"/>
      <c r="I131" s="6"/>
      <c r="J131" s="6"/>
      <c r="K131" s="6"/>
      <c r="L131" s="7"/>
      <c r="M131" s="6"/>
      <c r="N131" s="8"/>
      <c r="P131" s="6"/>
    </row>
    <row r="132" spans="1:16" s="58" customFormat="1">
      <c r="A132" s="59">
        <v>44355.513194444444</v>
      </c>
      <c r="B132" s="28">
        <v>0.82500000000000007</v>
      </c>
      <c r="C132" s="24">
        <f t="shared" si="6"/>
        <v>127</v>
      </c>
      <c r="D132" s="25">
        <v>0.55000000000000004</v>
      </c>
      <c r="E132" s="26">
        <f t="shared" si="9"/>
        <v>0.87500000000000011</v>
      </c>
      <c r="F132" s="31">
        <f t="shared" si="8"/>
        <v>321.13999999999953</v>
      </c>
      <c r="G132" s="27">
        <f t="shared" si="7"/>
        <v>105.88235294117646</v>
      </c>
      <c r="H132" s="6"/>
      <c r="I132" s="6"/>
      <c r="J132" s="6"/>
      <c r="K132" s="6"/>
      <c r="L132" s="7"/>
      <c r="M132" s="6"/>
      <c r="N132" s="8"/>
      <c r="P132" s="6"/>
    </row>
    <row r="133" spans="1:16" s="58" customFormat="1">
      <c r="A133" s="59">
        <v>44355.513888888891</v>
      </c>
      <c r="B133" s="28">
        <v>0.82700000000000007</v>
      </c>
      <c r="C133" s="24">
        <f t="shared" si="6"/>
        <v>128</v>
      </c>
      <c r="D133" s="25">
        <v>0.55000000000000004</v>
      </c>
      <c r="E133" s="26">
        <f t="shared" si="9"/>
        <v>0.87700000000000011</v>
      </c>
      <c r="F133" s="31">
        <f t="shared" si="8"/>
        <v>321.68999999999954</v>
      </c>
      <c r="G133" s="27">
        <f t="shared" si="7"/>
        <v>105.88235294117646</v>
      </c>
      <c r="H133" s="6"/>
      <c r="I133" s="6"/>
      <c r="J133" s="6"/>
      <c r="K133" s="6"/>
      <c r="L133" s="7"/>
      <c r="M133" s="6"/>
      <c r="N133" s="8"/>
      <c r="P133" s="6"/>
    </row>
    <row r="134" spans="1:16" s="58" customFormat="1">
      <c r="A134" s="59">
        <v>44355.51458333333</v>
      </c>
      <c r="B134" s="28">
        <v>0.82800000000000007</v>
      </c>
      <c r="C134" s="24">
        <f t="shared" ref="C134:C197" si="10">ROUND((A134-A$5)*24*60,0)</f>
        <v>129</v>
      </c>
      <c r="D134" s="25">
        <v>0.55000000000000004</v>
      </c>
      <c r="E134" s="26">
        <f t="shared" si="9"/>
        <v>0.87800000000000011</v>
      </c>
      <c r="F134" s="31">
        <f t="shared" si="8"/>
        <v>322.23999999999955</v>
      </c>
      <c r="G134" s="27">
        <f t="shared" si="7"/>
        <v>105.88235294117646</v>
      </c>
      <c r="H134" s="6"/>
      <c r="I134" s="6"/>
      <c r="J134" s="6"/>
      <c r="K134" s="6"/>
      <c r="L134" s="7"/>
      <c r="M134" s="6"/>
      <c r="N134" s="8"/>
      <c r="P134" s="6"/>
    </row>
    <row r="135" spans="1:16" s="58" customFormat="1">
      <c r="A135" s="59">
        <v>44355.515277777777</v>
      </c>
      <c r="B135" s="28">
        <v>0.82800000000000007</v>
      </c>
      <c r="C135" s="24">
        <f t="shared" si="10"/>
        <v>130</v>
      </c>
      <c r="D135" s="25">
        <v>0.55000000000000004</v>
      </c>
      <c r="E135" s="26">
        <f t="shared" si="9"/>
        <v>0.87800000000000011</v>
      </c>
      <c r="F135" s="31">
        <f t="shared" ref="F135:F198" si="11">F134+D134*(C135-C134)</f>
        <v>322.78999999999957</v>
      </c>
      <c r="G135" s="27">
        <f t="shared" ref="G135:G198" si="12">D135*60*24/7.48</f>
        <v>105.88235294117646</v>
      </c>
      <c r="H135" s="6"/>
      <c r="I135" s="6"/>
      <c r="J135" s="6"/>
      <c r="K135" s="6"/>
      <c r="L135" s="7"/>
      <c r="M135" s="6"/>
      <c r="N135" s="8"/>
      <c r="P135" s="6"/>
    </row>
    <row r="136" spans="1:16" s="58" customFormat="1">
      <c r="A136" s="59">
        <v>44355.515972222223</v>
      </c>
      <c r="B136" s="28">
        <v>0.83900000000000008</v>
      </c>
      <c r="C136" s="24">
        <f t="shared" si="10"/>
        <v>131</v>
      </c>
      <c r="D136" s="25">
        <v>0.55000000000000004</v>
      </c>
      <c r="E136" s="26">
        <f t="shared" si="9"/>
        <v>0.88900000000000012</v>
      </c>
      <c r="F136" s="31">
        <f t="shared" si="11"/>
        <v>323.33999999999958</v>
      </c>
      <c r="G136" s="27">
        <f t="shared" si="12"/>
        <v>105.88235294117646</v>
      </c>
      <c r="H136" s="6"/>
      <c r="I136" s="6"/>
      <c r="J136" s="6"/>
      <c r="K136" s="6"/>
      <c r="L136" s="7"/>
      <c r="M136" s="6"/>
      <c r="N136" s="8"/>
      <c r="P136" s="6"/>
    </row>
    <row r="137" spans="1:16" s="58" customFormat="1">
      <c r="A137" s="59">
        <v>44355.51666666667</v>
      </c>
      <c r="B137" s="28">
        <v>0.83900000000000008</v>
      </c>
      <c r="C137" s="24">
        <f t="shared" si="10"/>
        <v>132</v>
      </c>
      <c r="D137" s="25">
        <v>0.55000000000000004</v>
      </c>
      <c r="E137" s="26">
        <f t="shared" si="9"/>
        <v>0.88900000000000012</v>
      </c>
      <c r="F137" s="31">
        <f t="shared" si="11"/>
        <v>323.88999999999959</v>
      </c>
      <c r="G137" s="27">
        <f t="shared" si="12"/>
        <v>105.88235294117646</v>
      </c>
      <c r="H137" s="6"/>
      <c r="I137" s="6"/>
      <c r="J137" s="6"/>
      <c r="K137" s="6"/>
      <c r="L137" s="7"/>
      <c r="M137" s="6"/>
      <c r="N137" s="8"/>
      <c r="P137" s="6"/>
    </row>
    <row r="138" spans="1:16" s="58" customFormat="1">
      <c r="A138" s="59">
        <v>44355.517361111109</v>
      </c>
      <c r="B138" s="28">
        <v>0.82500000000000007</v>
      </c>
      <c r="C138" s="24">
        <f t="shared" si="10"/>
        <v>133</v>
      </c>
      <c r="D138" s="25">
        <v>0.55000000000000004</v>
      </c>
      <c r="E138" s="26">
        <f t="shared" si="9"/>
        <v>0.87500000000000011</v>
      </c>
      <c r="F138" s="31">
        <f t="shared" si="11"/>
        <v>324.4399999999996</v>
      </c>
      <c r="G138" s="27">
        <f t="shared" si="12"/>
        <v>105.88235294117646</v>
      </c>
      <c r="H138" s="6"/>
      <c r="I138" s="6"/>
      <c r="J138" s="6"/>
      <c r="K138" s="6"/>
      <c r="L138" s="7"/>
      <c r="M138" s="6"/>
      <c r="N138" s="8"/>
      <c r="P138" s="6"/>
    </row>
    <row r="139" spans="1:16" s="58" customFormat="1">
      <c r="A139" s="59">
        <v>44355.518055555556</v>
      </c>
      <c r="B139" s="28">
        <v>0.82400000000000007</v>
      </c>
      <c r="C139" s="24">
        <f t="shared" si="10"/>
        <v>134</v>
      </c>
      <c r="D139" s="25">
        <v>0.55000000000000004</v>
      </c>
      <c r="E139" s="26">
        <f t="shared" si="9"/>
        <v>0.87400000000000011</v>
      </c>
      <c r="F139" s="31">
        <f t="shared" si="11"/>
        <v>324.98999999999961</v>
      </c>
      <c r="G139" s="27">
        <f t="shared" si="12"/>
        <v>105.88235294117646</v>
      </c>
      <c r="H139" s="6"/>
      <c r="I139" s="6"/>
      <c r="J139" s="6"/>
      <c r="K139" s="6"/>
      <c r="L139" s="7"/>
      <c r="M139" s="6"/>
      <c r="N139" s="8"/>
      <c r="P139" s="6"/>
    </row>
    <row r="140" spans="1:16" s="58" customFormat="1">
      <c r="A140" s="59">
        <v>44355.518750000003</v>
      </c>
      <c r="B140" s="28">
        <v>0.84400000000000008</v>
      </c>
      <c r="C140" s="24">
        <f t="shared" si="10"/>
        <v>135</v>
      </c>
      <c r="D140" s="25">
        <v>0.55000000000000004</v>
      </c>
      <c r="E140" s="26">
        <f t="shared" si="9"/>
        <v>0.89400000000000013</v>
      </c>
      <c r="F140" s="31">
        <f t="shared" si="11"/>
        <v>325.53999999999962</v>
      </c>
      <c r="G140" s="27">
        <f t="shared" si="12"/>
        <v>105.88235294117646</v>
      </c>
      <c r="H140" s="6"/>
      <c r="I140" s="6"/>
      <c r="J140" s="6"/>
      <c r="K140" s="6"/>
      <c r="L140" s="7"/>
      <c r="M140" s="6"/>
      <c r="N140" s="8"/>
      <c r="P140" s="6"/>
    </row>
    <row r="141" spans="1:16" s="58" customFormat="1">
      <c r="A141" s="59">
        <v>44355.519444444442</v>
      </c>
      <c r="B141" s="28">
        <v>0.85300000000000009</v>
      </c>
      <c r="C141" s="24">
        <f t="shared" si="10"/>
        <v>136</v>
      </c>
      <c r="D141" s="25">
        <v>0.55000000000000004</v>
      </c>
      <c r="E141" s="26">
        <f t="shared" si="9"/>
        <v>0.90300000000000014</v>
      </c>
      <c r="F141" s="31">
        <f t="shared" si="11"/>
        <v>326.08999999999963</v>
      </c>
      <c r="G141" s="27">
        <f t="shared" si="12"/>
        <v>105.88235294117646</v>
      </c>
      <c r="H141" s="6"/>
      <c r="I141" s="6"/>
      <c r="J141" s="6"/>
      <c r="K141" s="6"/>
      <c r="L141" s="7"/>
      <c r="M141" s="6"/>
      <c r="N141" s="8"/>
      <c r="P141" s="6"/>
    </row>
    <row r="142" spans="1:16" s="58" customFormat="1">
      <c r="A142" s="59">
        <v>44355.520138888889</v>
      </c>
      <c r="B142" s="28">
        <v>0.85300000000000009</v>
      </c>
      <c r="C142" s="24">
        <f t="shared" si="10"/>
        <v>137</v>
      </c>
      <c r="D142" s="25">
        <v>0.55000000000000004</v>
      </c>
      <c r="E142" s="26">
        <f t="shared" si="9"/>
        <v>0.90300000000000014</v>
      </c>
      <c r="F142" s="31">
        <f t="shared" si="11"/>
        <v>326.63999999999965</v>
      </c>
      <c r="G142" s="27">
        <f t="shared" si="12"/>
        <v>105.88235294117646</v>
      </c>
      <c r="H142" s="6"/>
      <c r="I142" s="6"/>
      <c r="J142" s="6"/>
      <c r="K142" s="6"/>
      <c r="L142" s="7"/>
      <c r="M142" s="6"/>
      <c r="N142" s="8"/>
      <c r="P142" s="6"/>
    </row>
    <row r="143" spans="1:16" s="58" customFormat="1">
      <c r="A143" s="59">
        <v>44355.520833333336</v>
      </c>
      <c r="B143" s="28">
        <v>0.8570000000000001</v>
      </c>
      <c r="C143" s="24">
        <f t="shared" si="10"/>
        <v>138</v>
      </c>
      <c r="D143" s="25">
        <v>0.55000000000000004</v>
      </c>
      <c r="E143" s="26">
        <f t="shared" si="9"/>
        <v>0.90700000000000014</v>
      </c>
      <c r="F143" s="31">
        <f t="shared" si="11"/>
        <v>327.18999999999966</v>
      </c>
      <c r="G143" s="27">
        <f t="shared" si="12"/>
        <v>105.88235294117646</v>
      </c>
      <c r="H143" s="6"/>
      <c r="I143" s="6"/>
      <c r="J143" s="6"/>
      <c r="K143" s="6"/>
      <c r="L143" s="7"/>
      <c r="M143" s="6"/>
      <c r="N143" s="8"/>
      <c r="P143" s="6"/>
    </row>
    <row r="144" spans="1:16" s="58" customFormat="1">
      <c r="A144" s="59">
        <v>44355.521527777775</v>
      </c>
      <c r="B144" s="28">
        <v>0.8570000000000001</v>
      </c>
      <c r="C144" s="24">
        <f t="shared" si="10"/>
        <v>139</v>
      </c>
      <c r="D144" s="25">
        <v>0.55000000000000004</v>
      </c>
      <c r="E144" s="26">
        <f t="shared" si="9"/>
        <v>0.90700000000000014</v>
      </c>
      <c r="F144" s="31">
        <f t="shared" si="11"/>
        <v>327.73999999999967</v>
      </c>
      <c r="G144" s="27">
        <f t="shared" si="12"/>
        <v>105.88235294117646</v>
      </c>
      <c r="H144" s="6"/>
      <c r="I144" s="6"/>
      <c r="J144" s="6"/>
      <c r="K144" s="6"/>
      <c r="L144" s="7"/>
      <c r="M144" s="6"/>
      <c r="N144" s="8"/>
      <c r="P144" s="6"/>
    </row>
    <row r="145" spans="1:16" s="58" customFormat="1">
      <c r="A145" s="59">
        <v>44355.522222222222</v>
      </c>
      <c r="B145" s="28">
        <v>0.8570000000000001</v>
      </c>
      <c r="C145" s="24">
        <f t="shared" si="10"/>
        <v>140</v>
      </c>
      <c r="D145" s="25">
        <v>0.55000000000000004</v>
      </c>
      <c r="E145" s="26">
        <f t="shared" si="9"/>
        <v>0.90700000000000014</v>
      </c>
      <c r="F145" s="31">
        <f t="shared" si="11"/>
        <v>328.28999999999968</v>
      </c>
      <c r="G145" s="27">
        <f t="shared" si="12"/>
        <v>105.88235294117646</v>
      </c>
      <c r="H145" s="6"/>
      <c r="I145" s="6"/>
      <c r="J145" s="6"/>
      <c r="K145" s="6"/>
      <c r="L145" s="7"/>
      <c r="M145" s="6"/>
      <c r="N145" s="8"/>
      <c r="P145" s="6"/>
    </row>
    <row r="146" spans="1:16" s="58" customFormat="1">
      <c r="A146" s="59">
        <v>44355.522916666669</v>
      </c>
      <c r="B146" s="28">
        <v>0.8570000000000001</v>
      </c>
      <c r="C146" s="24">
        <f t="shared" si="10"/>
        <v>141</v>
      </c>
      <c r="D146" s="25">
        <v>0.55000000000000004</v>
      </c>
      <c r="E146" s="26">
        <f t="shared" si="9"/>
        <v>0.90700000000000014</v>
      </c>
      <c r="F146" s="31">
        <f t="shared" si="11"/>
        <v>328.83999999999969</v>
      </c>
      <c r="G146" s="27">
        <f t="shared" si="12"/>
        <v>105.88235294117646</v>
      </c>
      <c r="H146" s="6"/>
      <c r="I146" s="6"/>
      <c r="J146" s="6"/>
      <c r="K146" s="6"/>
      <c r="L146" s="7"/>
      <c r="M146" s="6"/>
      <c r="N146" s="8"/>
      <c r="P146" s="6"/>
    </row>
    <row r="147" spans="1:16" s="58" customFormat="1">
      <c r="A147" s="59">
        <v>44355.523611111108</v>
      </c>
      <c r="B147" s="28">
        <v>0.84700000000000009</v>
      </c>
      <c r="C147" s="24">
        <f t="shared" si="10"/>
        <v>142</v>
      </c>
      <c r="D147" s="25">
        <v>0.55000000000000004</v>
      </c>
      <c r="E147" s="26">
        <f t="shared" si="9"/>
        <v>0.89700000000000013</v>
      </c>
      <c r="F147" s="31">
        <f t="shared" si="11"/>
        <v>329.3899999999997</v>
      </c>
      <c r="G147" s="27">
        <f t="shared" si="12"/>
        <v>105.88235294117646</v>
      </c>
      <c r="H147" s="6"/>
      <c r="I147" s="6"/>
      <c r="J147" s="6"/>
      <c r="K147" s="6"/>
      <c r="L147" s="7"/>
      <c r="M147" s="6"/>
      <c r="N147" s="8"/>
      <c r="P147" s="6"/>
    </row>
    <row r="148" spans="1:16" s="58" customFormat="1">
      <c r="A148" s="59">
        <v>44355.524305555555</v>
      </c>
      <c r="B148" s="28">
        <v>0.84700000000000009</v>
      </c>
      <c r="C148" s="24">
        <f t="shared" si="10"/>
        <v>143</v>
      </c>
      <c r="D148" s="25">
        <v>0.55000000000000004</v>
      </c>
      <c r="E148" s="26">
        <f t="shared" si="9"/>
        <v>0.89700000000000013</v>
      </c>
      <c r="F148" s="31">
        <f t="shared" si="11"/>
        <v>329.93999999999971</v>
      </c>
      <c r="G148" s="27">
        <f t="shared" si="12"/>
        <v>105.88235294117646</v>
      </c>
      <c r="H148" s="6"/>
      <c r="I148" s="6"/>
      <c r="J148" s="6"/>
      <c r="K148" s="6"/>
      <c r="L148" s="7"/>
      <c r="M148" s="6"/>
      <c r="N148" s="8"/>
      <c r="P148" s="6"/>
    </row>
    <row r="149" spans="1:16" s="58" customFormat="1">
      <c r="A149" s="59">
        <v>44355.525000000001</v>
      </c>
      <c r="B149" s="28">
        <v>0.84600000000000009</v>
      </c>
      <c r="C149" s="24">
        <f t="shared" si="10"/>
        <v>144</v>
      </c>
      <c r="D149" s="25">
        <v>0.55000000000000004</v>
      </c>
      <c r="E149" s="26">
        <f t="shared" si="9"/>
        <v>0.89600000000000013</v>
      </c>
      <c r="F149" s="31">
        <f t="shared" si="11"/>
        <v>330.48999999999972</v>
      </c>
      <c r="G149" s="27">
        <f t="shared" si="12"/>
        <v>105.88235294117646</v>
      </c>
      <c r="H149" s="6"/>
      <c r="I149" s="6"/>
      <c r="J149" s="6"/>
      <c r="K149" s="6"/>
      <c r="L149" s="7"/>
      <c r="M149" s="6"/>
      <c r="N149" s="8"/>
      <c r="P149" s="6"/>
    </row>
    <row r="150" spans="1:16" s="58" customFormat="1">
      <c r="A150" s="59">
        <v>44355.525694444441</v>
      </c>
      <c r="B150" s="28">
        <v>0.84600000000000009</v>
      </c>
      <c r="C150" s="24">
        <f t="shared" si="10"/>
        <v>145</v>
      </c>
      <c r="D150" s="25">
        <v>0.55000000000000004</v>
      </c>
      <c r="E150" s="26">
        <f t="shared" si="9"/>
        <v>0.89600000000000013</v>
      </c>
      <c r="F150" s="31">
        <f t="shared" si="11"/>
        <v>331.03999999999974</v>
      </c>
      <c r="G150" s="27">
        <f t="shared" si="12"/>
        <v>105.88235294117646</v>
      </c>
      <c r="H150" s="6"/>
      <c r="I150" s="6"/>
      <c r="J150" s="6"/>
      <c r="K150" s="6"/>
      <c r="L150" s="7"/>
      <c r="M150" s="6"/>
      <c r="N150" s="8"/>
      <c r="P150" s="6"/>
    </row>
    <row r="151" spans="1:16" s="58" customFormat="1">
      <c r="A151" s="59">
        <v>44355.526388888888</v>
      </c>
      <c r="B151" s="28">
        <v>0.84600000000000009</v>
      </c>
      <c r="C151" s="24">
        <f t="shared" si="10"/>
        <v>146</v>
      </c>
      <c r="D151" s="25">
        <v>0.55000000000000004</v>
      </c>
      <c r="E151" s="26">
        <f t="shared" si="9"/>
        <v>0.89600000000000013</v>
      </c>
      <c r="F151" s="31">
        <f t="shared" si="11"/>
        <v>331.58999999999975</v>
      </c>
      <c r="G151" s="27">
        <f t="shared" si="12"/>
        <v>105.88235294117646</v>
      </c>
      <c r="H151" s="6"/>
      <c r="I151" s="6"/>
      <c r="J151" s="6"/>
      <c r="K151" s="6"/>
      <c r="L151" s="7"/>
      <c r="M151" s="6"/>
      <c r="N151" s="8"/>
      <c r="P151" s="6"/>
    </row>
    <row r="152" spans="1:16" s="58" customFormat="1">
      <c r="A152" s="59">
        <v>44355.527083333334</v>
      </c>
      <c r="B152" s="28">
        <v>0.84500000000000008</v>
      </c>
      <c r="C152" s="24">
        <f t="shared" si="10"/>
        <v>147</v>
      </c>
      <c r="D152" s="25">
        <v>0.55000000000000004</v>
      </c>
      <c r="E152" s="26">
        <f t="shared" si="9"/>
        <v>0.89500000000000013</v>
      </c>
      <c r="F152" s="31">
        <f t="shared" si="11"/>
        <v>332.13999999999976</v>
      </c>
      <c r="G152" s="27">
        <f t="shared" si="12"/>
        <v>105.88235294117646</v>
      </c>
      <c r="H152" s="6"/>
      <c r="I152" s="6"/>
      <c r="J152" s="6"/>
      <c r="K152" s="6"/>
      <c r="L152" s="7"/>
      <c r="M152" s="6"/>
      <c r="N152" s="8"/>
      <c r="P152" s="6"/>
    </row>
    <row r="153" spans="1:16" s="58" customFormat="1">
      <c r="A153" s="59">
        <v>44355.527777777781</v>
      </c>
      <c r="B153" s="28">
        <v>0.84900000000000009</v>
      </c>
      <c r="C153" s="24">
        <f t="shared" si="10"/>
        <v>148</v>
      </c>
      <c r="D153" s="25">
        <v>0.55000000000000004</v>
      </c>
      <c r="E153" s="26">
        <f t="shared" si="9"/>
        <v>0.89900000000000013</v>
      </c>
      <c r="F153" s="31">
        <f t="shared" si="11"/>
        <v>332.68999999999977</v>
      </c>
      <c r="G153" s="27">
        <f t="shared" si="12"/>
        <v>105.88235294117646</v>
      </c>
      <c r="H153" s="6"/>
      <c r="I153" s="6"/>
      <c r="J153" s="6"/>
      <c r="K153" s="6"/>
      <c r="L153" s="7"/>
      <c r="M153" s="6"/>
      <c r="N153" s="8"/>
      <c r="P153" s="6"/>
    </row>
    <row r="154" spans="1:16" s="58" customFormat="1">
      <c r="A154" s="59">
        <v>44355.52847222222</v>
      </c>
      <c r="B154" s="28">
        <v>0.85000000000000009</v>
      </c>
      <c r="C154" s="24">
        <f t="shared" si="10"/>
        <v>149</v>
      </c>
      <c r="D154" s="25">
        <v>0.55000000000000004</v>
      </c>
      <c r="E154" s="26">
        <f t="shared" si="9"/>
        <v>0.90000000000000013</v>
      </c>
      <c r="F154" s="31">
        <f t="shared" si="11"/>
        <v>333.23999999999978</v>
      </c>
      <c r="G154" s="27">
        <f t="shared" si="12"/>
        <v>105.88235294117646</v>
      </c>
      <c r="H154" s="6"/>
      <c r="I154" s="6"/>
      <c r="J154" s="6"/>
      <c r="K154" s="6"/>
      <c r="L154" s="7"/>
      <c r="M154" s="6"/>
      <c r="N154" s="8"/>
      <c r="P154" s="6"/>
    </row>
    <row r="155" spans="1:16" s="58" customFormat="1">
      <c r="A155" s="59">
        <v>44355.529166666667</v>
      </c>
      <c r="B155" s="28">
        <v>0.85000000000000009</v>
      </c>
      <c r="C155" s="24">
        <f t="shared" si="10"/>
        <v>150</v>
      </c>
      <c r="D155" s="25">
        <v>0.55000000000000004</v>
      </c>
      <c r="E155" s="26">
        <f t="shared" si="9"/>
        <v>0.90000000000000013</v>
      </c>
      <c r="F155" s="31">
        <f t="shared" si="11"/>
        <v>333.78999999999979</v>
      </c>
      <c r="G155" s="27">
        <f t="shared" si="12"/>
        <v>105.88235294117646</v>
      </c>
      <c r="H155" s="6"/>
      <c r="I155" s="6"/>
      <c r="J155" s="6"/>
      <c r="K155" s="6"/>
      <c r="L155" s="7"/>
      <c r="M155" s="6"/>
      <c r="N155" s="8"/>
      <c r="P155" s="6"/>
    </row>
    <row r="156" spans="1:16" s="58" customFormat="1">
      <c r="A156" s="59">
        <v>44355.529861111114</v>
      </c>
      <c r="B156" s="28">
        <v>0.85000000000000009</v>
      </c>
      <c r="C156" s="24">
        <f t="shared" si="10"/>
        <v>151</v>
      </c>
      <c r="D156" s="25">
        <v>0.55000000000000004</v>
      </c>
      <c r="E156" s="26">
        <f t="shared" si="9"/>
        <v>0.90000000000000013</v>
      </c>
      <c r="F156" s="31">
        <f t="shared" si="11"/>
        <v>334.3399999999998</v>
      </c>
      <c r="G156" s="27">
        <f t="shared" si="12"/>
        <v>105.88235294117646</v>
      </c>
      <c r="H156" s="6"/>
      <c r="I156" s="6"/>
      <c r="J156" s="6"/>
      <c r="K156" s="6"/>
      <c r="L156" s="7"/>
      <c r="M156" s="6"/>
      <c r="N156" s="8"/>
      <c r="P156" s="6"/>
    </row>
    <row r="157" spans="1:16" s="58" customFormat="1">
      <c r="A157" s="59">
        <v>44355.530555555553</v>
      </c>
      <c r="B157" s="28">
        <v>0.85000000000000009</v>
      </c>
      <c r="C157" s="24">
        <f t="shared" si="10"/>
        <v>152</v>
      </c>
      <c r="D157" s="25">
        <v>0.55000000000000004</v>
      </c>
      <c r="E157" s="26">
        <f t="shared" si="9"/>
        <v>0.90000000000000013</v>
      </c>
      <c r="F157" s="31">
        <f t="shared" si="11"/>
        <v>334.88999999999982</v>
      </c>
      <c r="G157" s="27">
        <f t="shared" si="12"/>
        <v>105.88235294117646</v>
      </c>
      <c r="H157" s="6"/>
      <c r="I157" s="6"/>
      <c r="J157" s="6"/>
      <c r="K157" s="6"/>
      <c r="L157" s="7"/>
      <c r="M157" s="6"/>
      <c r="N157" s="8"/>
      <c r="P157" s="6"/>
    </row>
    <row r="158" spans="1:16" s="58" customFormat="1">
      <c r="A158" s="59">
        <v>44355.53125</v>
      </c>
      <c r="B158" s="28">
        <v>0.84800000000000009</v>
      </c>
      <c r="C158" s="24">
        <f t="shared" si="10"/>
        <v>153</v>
      </c>
      <c r="D158" s="25">
        <v>0.55000000000000004</v>
      </c>
      <c r="E158" s="26">
        <f t="shared" si="9"/>
        <v>0.89800000000000013</v>
      </c>
      <c r="F158" s="31">
        <f t="shared" si="11"/>
        <v>335.43999999999983</v>
      </c>
      <c r="G158" s="27">
        <f t="shared" si="12"/>
        <v>105.88235294117646</v>
      </c>
      <c r="H158" s="6"/>
      <c r="I158" s="6"/>
      <c r="J158" s="6"/>
      <c r="K158" s="6"/>
      <c r="L158" s="7"/>
      <c r="M158" s="6"/>
      <c r="N158" s="8"/>
      <c r="P158" s="6"/>
    </row>
    <row r="159" spans="1:16" s="58" customFormat="1">
      <c r="A159" s="59">
        <v>44355.531944444447</v>
      </c>
      <c r="B159" s="28">
        <v>0.83800000000000008</v>
      </c>
      <c r="C159" s="24">
        <f t="shared" si="10"/>
        <v>154</v>
      </c>
      <c r="D159" s="25">
        <v>0.55000000000000004</v>
      </c>
      <c r="E159" s="26">
        <f t="shared" si="9"/>
        <v>0.88800000000000012</v>
      </c>
      <c r="F159" s="31">
        <f t="shared" si="11"/>
        <v>335.98999999999984</v>
      </c>
      <c r="G159" s="27">
        <f t="shared" si="12"/>
        <v>105.88235294117646</v>
      </c>
      <c r="H159" s="6"/>
      <c r="I159" s="6"/>
      <c r="J159" s="6"/>
      <c r="K159" s="6"/>
      <c r="L159" s="7"/>
      <c r="M159" s="6"/>
      <c r="N159" s="8"/>
      <c r="P159" s="6"/>
    </row>
    <row r="160" spans="1:16" s="58" customFormat="1">
      <c r="A160" s="59">
        <v>44355.532638888886</v>
      </c>
      <c r="B160" s="28">
        <v>0.83700000000000008</v>
      </c>
      <c r="C160" s="24">
        <f t="shared" si="10"/>
        <v>155</v>
      </c>
      <c r="D160" s="25">
        <v>0.55000000000000004</v>
      </c>
      <c r="E160" s="26">
        <f t="shared" si="9"/>
        <v>0.88700000000000012</v>
      </c>
      <c r="F160" s="31">
        <f t="shared" si="11"/>
        <v>336.53999999999985</v>
      </c>
      <c r="G160" s="27">
        <f t="shared" si="12"/>
        <v>105.88235294117646</v>
      </c>
      <c r="H160" s="6"/>
      <c r="I160" s="6"/>
      <c r="J160" s="6"/>
      <c r="K160" s="6"/>
      <c r="L160" s="7"/>
      <c r="M160" s="6"/>
      <c r="N160" s="8"/>
      <c r="P160" s="6"/>
    </row>
    <row r="161" spans="1:16" s="58" customFormat="1">
      <c r="A161" s="59">
        <v>44355.533333333333</v>
      </c>
      <c r="B161" s="28">
        <v>0.83700000000000008</v>
      </c>
      <c r="C161" s="24">
        <f t="shared" si="10"/>
        <v>156</v>
      </c>
      <c r="D161" s="25">
        <v>0.55000000000000004</v>
      </c>
      <c r="E161" s="26">
        <f t="shared" si="9"/>
        <v>0.88700000000000012</v>
      </c>
      <c r="F161" s="31">
        <f t="shared" si="11"/>
        <v>337.08999999999986</v>
      </c>
      <c r="G161" s="27">
        <f t="shared" si="12"/>
        <v>105.88235294117646</v>
      </c>
      <c r="H161" s="6"/>
      <c r="I161" s="6"/>
      <c r="J161" s="6"/>
      <c r="K161" s="6"/>
      <c r="L161" s="7"/>
      <c r="M161" s="6"/>
      <c r="N161" s="8"/>
      <c r="P161" s="6"/>
    </row>
    <row r="162" spans="1:16" s="58" customFormat="1">
      <c r="A162" s="59">
        <v>44355.53402777778</v>
      </c>
      <c r="B162" s="28">
        <v>0.83700000000000008</v>
      </c>
      <c r="C162" s="24">
        <f t="shared" si="10"/>
        <v>157</v>
      </c>
      <c r="D162" s="25">
        <v>0.55000000000000004</v>
      </c>
      <c r="E162" s="26">
        <f t="shared" si="9"/>
        <v>0.88700000000000012</v>
      </c>
      <c r="F162" s="31">
        <f t="shared" si="11"/>
        <v>337.63999999999987</v>
      </c>
      <c r="G162" s="27">
        <f t="shared" si="12"/>
        <v>105.88235294117646</v>
      </c>
      <c r="H162" s="6"/>
      <c r="I162" s="6"/>
      <c r="J162" s="6"/>
      <c r="K162" s="6"/>
      <c r="L162" s="7"/>
      <c r="M162" s="6"/>
      <c r="N162" s="8"/>
      <c r="P162" s="6"/>
    </row>
    <row r="163" spans="1:16" s="58" customFormat="1">
      <c r="A163" s="59">
        <v>44355.534722222219</v>
      </c>
      <c r="B163" s="28">
        <v>0.83900000000000008</v>
      </c>
      <c r="C163" s="24">
        <f t="shared" si="10"/>
        <v>158</v>
      </c>
      <c r="D163" s="25">
        <v>0.55000000000000004</v>
      </c>
      <c r="E163" s="26">
        <f t="shared" si="9"/>
        <v>0.88900000000000012</v>
      </c>
      <c r="F163" s="31">
        <f t="shared" si="11"/>
        <v>338.18999999999988</v>
      </c>
      <c r="G163" s="27">
        <f t="shared" si="12"/>
        <v>105.88235294117646</v>
      </c>
      <c r="H163" s="6"/>
      <c r="I163" s="6"/>
      <c r="J163" s="6"/>
      <c r="K163" s="6"/>
      <c r="L163" s="7"/>
      <c r="M163" s="6"/>
      <c r="N163" s="8"/>
      <c r="P163" s="6"/>
    </row>
    <row r="164" spans="1:16" s="58" customFormat="1">
      <c r="A164" s="59">
        <v>44355.535416666666</v>
      </c>
      <c r="B164" s="28">
        <v>0.84000000000000008</v>
      </c>
      <c r="C164" s="24">
        <f t="shared" si="10"/>
        <v>159</v>
      </c>
      <c r="D164" s="25">
        <v>0.55000000000000004</v>
      </c>
      <c r="E164" s="26">
        <f t="shared" si="9"/>
        <v>0.89000000000000012</v>
      </c>
      <c r="F164" s="31">
        <f t="shared" si="11"/>
        <v>338.7399999999999</v>
      </c>
      <c r="G164" s="27">
        <f t="shared" si="12"/>
        <v>105.88235294117646</v>
      </c>
      <c r="H164" s="6"/>
      <c r="I164" s="6"/>
      <c r="J164" s="6"/>
      <c r="K164" s="6"/>
      <c r="L164" s="7"/>
      <c r="M164" s="6"/>
      <c r="N164" s="8"/>
      <c r="P164" s="6"/>
    </row>
    <row r="165" spans="1:16" s="58" customFormat="1">
      <c r="A165" s="59">
        <v>44355.536111111112</v>
      </c>
      <c r="B165" s="28">
        <v>0.84000000000000008</v>
      </c>
      <c r="C165" s="24">
        <f t="shared" si="10"/>
        <v>160</v>
      </c>
      <c r="D165" s="25">
        <v>0.55000000000000004</v>
      </c>
      <c r="E165" s="26">
        <f t="shared" si="9"/>
        <v>0.89000000000000012</v>
      </c>
      <c r="F165" s="31">
        <f t="shared" si="11"/>
        <v>339.28999999999991</v>
      </c>
      <c r="G165" s="27">
        <f t="shared" si="12"/>
        <v>105.88235294117646</v>
      </c>
      <c r="H165" s="6"/>
      <c r="I165" s="6"/>
      <c r="J165" s="6"/>
      <c r="K165" s="6"/>
      <c r="L165" s="7"/>
      <c r="M165" s="6"/>
      <c r="N165" s="8"/>
      <c r="P165" s="6"/>
    </row>
    <row r="166" spans="1:16" s="58" customFormat="1">
      <c r="A166" s="59">
        <v>44355.536805555559</v>
      </c>
      <c r="B166" s="28">
        <v>0.84100000000000008</v>
      </c>
      <c r="C166" s="24">
        <f t="shared" si="10"/>
        <v>161</v>
      </c>
      <c r="D166" s="25">
        <v>0.55000000000000004</v>
      </c>
      <c r="E166" s="26">
        <f t="shared" si="9"/>
        <v>0.89100000000000013</v>
      </c>
      <c r="F166" s="31">
        <f t="shared" si="11"/>
        <v>339.83999999999992</v>
      </c>
      <c r="G166" s="27">
        <f t="shared" si="12"/>
        <v>105.88235294117646</v>
      </c>
      <c r="H166" s="6"/>
      <c r="I166" s="6"/>
      <c r="J166" s="6"/>
      <c r="K166" s="6"/>
      <c r="L166" s="7"/>
      <c r="M166" s="6"/>
      <c r="N166" s="8"/>
      <c r="P166" s="6"/>
    </row>
    <row r="167" spans="1:16" s="58" customFormat="1">
      <c r="A167" s="59">
        <v>44355.537499999999</v>
      </c>
      <c r="B167" s="28">
        <v>0.84200000000000008</v>
      </c>
      <c r="C167" s="24">
        <f t="shared" si="10"/>
        <v>162</v>
      </c>
      <c r="D167" s="25">
        <v>0.55000000000000004</v>
      </c>
      <c r="E167" s="26">
        <f t="shared" si="9"/>
        <v>0.89200000000000013</v>
      </c>
      <c r="F167" s="31">
        <f t="shared" si="11"/>
        <v>340.38999999999993</v>
      </c>
      <c r="G167" s="27">
        <f t="shared" si="12"/>
        <v>105.88235294117646</v>
      </c>
      <c r="H167" s="6"/>
      <c r="I167" s="6"/>
      <c r="J167" s="6"/>
      <c r="K167" s="6"/>
      <c r="L167" s="7"/>
      <c r="M167" s="6"/>
      <c r="N167" s="8"/>
      <c r="P167" s="6"/>
    </row>
    <row r="168" spans="1:16" s="58" customFormat="1">
      <c r="A168" s="59">
        <v>44355.538194444445</v>
      </c>
      <c r="B168" s="28">
        <v>0.83600000000000008</v>
      </c>
      <c r="C168" s="24">
        <f t="shared" si="10"/>
        <v>163</v>
      </c>
      <c r="D168" s="25">
        <v>0.55000000000000004</v>
      </c>
      <c r="E168" s="26">
        <f t="shared" si="9"/>
        <v>0.88600000000000012</v>
      </c>
      <c r="F168" s="31">
        <f t="shared" si="11"/>
        <v>340.93999999999994</v>
      </c>
      <c r="G168" s="27">
        <f t="shared" si="12"/>
        <v>105.88235294117646</v>
      </c>
      <c r="H168" s="6"/>
      <c r="I168" s="6"/>
      <c r="J168" s="6"/>
      <c r="K168" s="6"/>
      <c r="L168" s="7"/>
      <c r="M168" s="6"/>
      <c r="N168" s="8"/>
      <c r="P168" s="6"/>
    </row>
    <row r="169" spans="1:16" s="58" customFormat="1">
      <c r="A169" s="59">
        <v>44355.538888888892</v>
      </c>
      <c r="B169" s="28">
        <v>0.83700000000000008</v>
      </c>
      <c r="C169" s="24">
        <f t="shared" si="10"/>
        <v>164</v>
      </c>
      <c r="D169" s="25">
        <v>0.55000000000000004</v>
      </c>
      <c r="E169" s="26">
        <f t="shared" ref="E169:E232" si="13">B169+L$7</f>
        <v>0.88700000000000012</v>
      </c>
      <c r="F169" s="31">
        <f t="shared" si="11"/>
        <v>341.48999999999995</v>
      </c>
      <c r="G169" s="27">
        <f t="shared" si="12"/>
        <v>105.88235294117646</v>
      </c>
      <c r="H169" s="6"/>
      <c r="I169" s="6"/>
      <c r="J169" s="6"/>
      <c r="K169" s="6"/>
      <c r="L169" s="7"/>
      <c r="M169" s="6"/>
      <c r="N169" s="8"/>
      <c r="P169" s="6"/>
    </row>
    <row r="170" spans="1:16" s="58" customFormat="1">
      <c r="A170" s="59">
        <v>44355.539583333331</v>
      </c>
      <c r="B170" s="28">
        <v>0.83700000000000008</v>
      </c>
      <c r="C170" s="24">
        <f t="shared" si="10"/>
        <v>165</v>
      </c>
      <c r="D170" s="25">
        <v>0.55000000000000004</v>
      </c>
      <c r="E170" s="26">
        <f t="shared" si="13"/>
        <v>0.88700000000000012</v>
      </c>
      <c r="F170" s="31">
        <f t="shared" si="11"/>
        <v>342.03999999999996</v>
      </c>
      <c r="G170" s="27">
        <f t="shared" si="12"/>
        <v>105.88235294117646</v>
      </c>
      <c r="H170" s="6"/>
      <c r="I170" s="6"/>
      <c r="J170" s="6"/>
      <c r="K170" s="6"/>
      <c r="L170" s="7"/>
      <c r="M170" s="6"/>
      <c r="N170" s="8"/>
      <c r="P170" s="6"/>
    </row>
    <row r="171" spans="1:16" s="58" customFormat="1">
      <c r="A171" s="59">
        <v>44355.540277777778</v>
      </c>
      <c r="B171" s="28">
        <v>0.83700000000000008</v>
      </c>
      <c r="C171" s="24">
        <f t="shared" si="10"/>
        <v>166</v>
      </c>
      <c r="D171" s="25">
        <v>0.55000000000000004</v>
      </c>
      <c r="E171" s="26">
        <f t="shared" si="13"/>
        <v>0.88700000000000012</v>
      </c>
      <c r="F171" s="31">
        <f t="shared" si="11"/>
        <v>342.59</v>
      </c>
      <c r="G171" s="27">
        <f t="shared" si="12"/>
        <v>105.88235294117646</v>
      </c>
      <c r="H171" s="6"/>
      <c r="I171" s="6"/>
      <c r="J171" s="6"/>
      <c r="K171" s="6"/>
      <c r="L171" s="7"/>
      <c r="M171" s="6"/>
      <c r="N171" s="8"/>
      <c r="P171" s="6"/>
    </row>
    <row r="172" spans="1:16" s="58" customFormat="1">
      <c r="A172" s="59">
        <v>44355.540972222225</v>
      </c>
      <c r="B172" s="28">
        <v>0.83800000000000008</v>
      </c>
      <c r="C172" s="24">
        <f t="shared" si="10"/>
        <v>167</v>
      </c>
      <c r="D172" s="25">
        <v>0.55000000000000004</v>
      </c>
      <c r="E172" s="26">
        <f t="shared" si="13"/>
        <v>0.88800000000000012</v>
      </c>
      <c r="F172" s="31">
        <f t="shared" si="11"/>
        <v>343.14</v>
      </c>
      <c r="G172" s="27">
        <f t="shared" si="12"/>
        <v>105.88235294117646</v>
      </c>
      <c r="H172" s="6"/>
      <c r="I172" s="6"/>
      <c r="J172" s="6"/>
      <c r="K172" s="6"/>
      <c r="L172" s="7"/>
      <c r="M172" s="6"/>
      <c r="N172" s="8"/>
      <c r="P172" s="6"/>
    </row>
    <row r="173" spans="1:16" s="58" customFormat="1">
      <c r="A173" s="59">
        <v>44355.541666666664</v>
      </c>
      <c r="B173" s="28">
        <v>0.83400000000000007</v>
      </c>
      <c r="C173" s="24">
        <f t="shared" si="10"/>
        <v>168</v>
      </c>
      <c r="D173" s="25">
        <v>0.55000000000000004</v>
      </c>
      <c r="E173" s="26">
        <f t="shared" si="13"/>
        <v>0.88400000000000012</v>
      </c>
      <c r="F173" s="31">
        <f t="shared" si="11"/>
        <v>343.69</v>
      </c>
      <c r="G173" s="27">
        <f t="shared" si="12"/>
        <v>105.88235294117646</v>
      </c>
      <c r="H173" s="6"/>
      <c r="I173" s="6"/>
      <c r="J173" s="6"/>
      <c r="K173" s="6"/>
      <c r="L173" s="7"/>
      <c r="M173" s="6"/>
      <c r="N173" s="8"/>
      <c r="P173" s="6"/>
    </row>
    <row r="174" spans="1:16" s="58" customFormat="1">
      <c r="A174" s="59">
        <v>44355.542361111111</v>
      </c>
      <c r="B174" s="28">
        <v>0.83500000000000008</v>
      </c>
      <c r="C174" s="24">
        <f t="shared" si="10"/>
        <v>169</v>
      </c>
      <c r="D174" s="25">
        <v>0.55000000000000004</v>
      </c>
      <c r="E174" s="26">
        <f t="shared" si="13"/>
        <v>0.88500000000000012</v>
      </c>
      <c r="F174" s="31">
        <f t="shared" si="11"/>
        <v>344.24</v>
      </c>
      <c r="G174" s="27">
        <f t="shared" si="12"/>
        <v>105.88235294117646</v>
      </c>
      <c r="H174" s="6"/>
      <c r="I174" s="6"/>
      <c r="J174" s="6"/>
      <c r="K174" s="6"/>
      <c r="L174" s="7"/>
      <c r="M174" s="6"/>
      <c r="N174" s="8"/>
      <c r="P174" s="6"/>
    </row>
    <row r="175" spans="1:16" s="58" customFormat="1">
      <c r="A175" s="59">
        <v>44355.543055555558</v>
      </c>
      <c r="B175" s="28">
        <v>0.83500000000000008</v>
      </c>
      <c r="C175" s="24">
        <f t="shared" si="10"/>
        <v>170</v>
      </c>
      <c r="D175" s="25">
        <v>0.55000000000000004</v>
      </c>
      <c r="E175" s="26">
        <f t="shared" si="13"/>
        <v>0.88500000000000012</v>
      </c>
      <c r="F175" s="31">
        <f t="shared" si="11"/>
        <v>344.79</v>
      </c>
      <c r="G175" s="27">
        <f t="shared" si="12"/>
        <v>105.88235294117646</v>
      </c>
      <c r="H175" s="6"/>
      <c r="I175" s="6"/>
      <c r="J175" s="6"/>
      <c r="K175" s="6"/>
      <c r="L175" s="7"/>
      <c r="M175" s="6"/>
      <c r="N175" s="8"/>
      <c r="P175" s="6"/>
    </row>
    <row r="176" spans="1:16" s="58" customFormat="1">
      <c r="A176" s="59">
        <v>44355.543749999997</v>
      </c>
      <c r="B176" s="28">
        <v>0.83500000000000008</v>
      </c>
      <c r="C176" s="24">
        <f t="shared" si="10"/>
        <v>171</v>
      </c>
      <c r="D176" s="25">
        <v>0.55000000000000004</v>
      </c>
      <c r="E176" s="26">
        <f t="shared" si="13"/>
        <v>0.88500000000000012</v>
      </c>
      <c r="F176" s="31">
        <f t="shared" si="11"/>
        <v>345.34000000000003</v>
      </c>
      <c r="G176" s="27">
        <f t="shared" si="12"/>
        <v>105.88235294117646</v>
      </c>
      <c r="H176" s="6"/>
      <c r="I176" s="6"/>
      <c r="J176" s="6"/>
      <c r="K176" s="6"/>
      <c r="L176" s="7"/>
      <c r="M176" s="6"/>
      <c r="N176" s="8"/>
      <c r="P176" s="6"/>
    </row>
    <row r="177" spans="1:16" s="58" customFormat="1">
      <c r="A177" s="59">
        <v>44355.544444444444</v>
      </c>
      <c r="B177" s="28">
        <v>0.84600000000000009</v>
      </c>
      <c r="C177" s="24">
        <f t="shared" si="10"/>
        <v>172</v>
      </c>
      <c r="D177" s="25">
        <v>0.55000000000000004</v>
      </c>
      <c r="E177" s="26">
        <f t="shared" si="13"/>
        <v>0.89600000000000013</v>
      </c>
      <c r="F177" s="31">
        <f t="shared" si="11"/>
        <v>345.89000000000004</v>
      </c>
      <c r="G177" s="27">
        <f t="shared" si="12"/>
        <v>105.88235294117646</v>
      </c>
      <c r="H177" s="6"/>
      <c r="I177" s="6"/>
      <c r="J177" s="6"/>
      <c r="K177" s="6"/>
      <c r="L177" s="7"/>
      <c r="M177" s="6"/>
      <c r="N177" s="8"/>
      <c r="P177" s="6"/>
    </row>
    <row r="178" spans="1:16" s="58" customFormat="1">
      <c r="A178" s="59">
        <v>44355.545138888891</v>
      </c>
      <c r="B178" s="28">
        <v>0.84200000000000008</v>
      </c>
      <c r="C178" s="24">
        <f t="shared" si="10"/>
        <v>173</v>
      </c>
      <c r="D178" s="25">
        <v>0.55000000000000004</v>
      </c>
      <c r="E178" s="26">
        <f t="shared" si="13"/>
        <v>0.89200000000000013</v>
      </c>
      <c r="F178" s="31">
        <f t="shared" si="11"/>
        <v>346.44000000000005</v>
      </c>
      <c r="G178" s="27">
        <f t="shared" si="12"/>
        <v>105.88235294117646</v>
      </c>
      <c r="H178" s="6"/>
      <c r="I178" s="6"/>
      <c r="J178" s="6"/>
      <c r="K178" s="6"/>
      <c r="L178" s="7"/>
      <c r="M178" s="6"/>
      <c r="N178" s="8"/>
      <c r="P178" s="6"/>
    </row>
    <row r="179" spans="1:16" s="58" customFormat="1">
      <c r="A179" s="59">
        <v>44355.54583333333</v>
      </c>
      <c r="B179" s="28">
        <v>0.84200000000000008</v>
      </c>
      <c r="C179" s="24">
        <f t="shared" si="10"/>
        <v>174</v>
      </c>
      <c r="D179" s="25">
        <v>0.55000000000000004</v>
      </c>
      <c r="E179" s="26">
        <f t="shared" si="13"/>
        <v>0.89200000000000013</v>
      </c>
      <c r="F179" s="31">
        <f t="shared" si="11"/>
        <v>346.99000000000007</v>
      </c>
      <c r="G179" s="27">
        <f t="shared" si="12"/>
        <v>105.88235294117646</v>
      </c>
      <c r="H179" s="6"/>
      <c r="I179" s="6"/>
      <c r="J179" s="6"/>
      <c r="K179" s="6"/>
      <c r="L179" s="7"/>
      <c r="M179" s="6"/>
      <c r="N179" s="8"/>
      <c r="P179" s="6"/>
    </row>
    <row r="180" spans="1:16" s="58" customFormat="1">
      <c r="A180" s="59">
        <v>44355.546527777777</v>
      </c>
      <c r="B180" s="28">
        <v>0.84100000000000008</v>
      </c>
      <c r="C180" s="24">
        <f t="shared" si="10"/>
        <v>175</v>
      </c>
      <c r="D180" s="25">
        <v>0.55000000000000004</v>
      </c>
      <c r="E180" s="26">
        <f t="shared" si="13"/>
        <v>0.89100000000000013</v>
      </c>
      <c r="F180" s="31">
        <f t="shared" si="11"/>
        <v>347.54000000000008</v>
      </c>
      <c r="G180" s="27">
        <f t="shared" si="12"/>
        <v>105.88235294117646</v>
      </c>
      <c r="H180" s="6"/>
      <c r="I180" s="6"/>
      <c r="J180" s="6"/>
      <c r="K180" s="6"/>
      <c r="L180" s="7"/>
      <c r="M180" s="6"/>
      <c r="N180" s="8"/>
      <c r="P180" s="6"/>
    </row>
    <row r="181" spans="1:16" s="58" customFormat="1">
      <c r="A181" s="59">
        <v>44355.547222222223</v>
      </c>
      <c r="B181" s="28">
        <v>0.84000000000000008</v>
      </c>
      <c r="C181" s="24">
        <f t="shared" si="10"/>
        <v>176</v>
      </c>
      <c r="D181" s="25">
        <v>0.55000000000000004</v>
      </c>
      <c r="E181" s="26">
        <f t="shared" si="13"/>
        <v>0.89000000000000012</v>
      </c>
      <c r="F181" s="31">
        <f t="shared" si="11"/>
        <v>348.09000000000009</v>
      </c>
      <c r="G181" s="27">
        <f t="shared" si="12"/>
        <v>105.88235294117646</v>
      </c>
      <c r="H181" s="6"/>
      <c r="I181" s="6"/>
      <c r="J181" s="6"/>
      <c r="K181" s="6"/>
      <c r="L181" s="7"/>
      <c r="M181" s="6"/>
      <c r="N181" s="8"/>
      <c r="P181" s="6"/>
    </row>
    <row r="182" spans="1:16" s="58" customFormat="1">
      <c r="A182" s="59">
        <v>44355.54791666667</v>
      </c>
      <c r="B182" s="28">
        <v>0.82900000000000007</v>
      </c>
      <c r="C182" s="24">
        <f t="shared" si="10"/>
        <v>177</v>
      </c>
      <c r="D182" s="25">
        <v>0.55000000000000004</v>
      </c>
      <c r="E182" s="26">
        <f t="shared" si="13"/>
        <v>0.87900000000000011</v>
      </c>
      <c r="F182" s="31">
        <f t="shared" si="11"/>
        <v>348.6400000000001</v>
      </c>
      <c r="G182" s="27">
        <f t="shared" si="12"/>
        <v>105.88235294117646</v>
      </c>
      <c r="H182" s="6"/>
      <c r="I182" s="6"/>
      <c r="J182" s="6"/>
      <c r="K182" s="6"/>
      <c r="L182" s="7"/>
      <c r="M182" s="6"/>
      <c r="N182" s="8"/>
      <c r="P182" s="6"/>
    </row>
    <row r="183" spans="1:16" s="58" customFormat="1">
      <c r="A183" s="59">
        <v>44355.548611111109</v>
      </c>
      <c r="B183" s="28">
        <v>0.83600000000000008</v>
      </c>
      <c r="C183" s="24">
        <f t="shared" si="10"/>
        <v>178</v>
      </c>
      <c r="D183" s="25">
        <v>0.55000000000000004</v>
      </c>
      <c r="E183" s="26">
        <f t="shared" si="13"/>
        <v>0.88600000000000012</v>
      </c>
      <c r="F183" s="31">
        <f t="shared" si="11"/>
        <v>349.19000000000011</v>
      </c>
      <c r="G183" s="27">
        <f t="shared" si="12"/>
        <v>105.88235294117646</v>
      </c>
      <c r="H183" s="6"/>
      <c r="I183" s="6"/>
      <c r="J183" s="6"/>
      <c r="K183" s="6"/>
      <c r="L183" s="7"/>
      <c r="M183" s="6"/>
      <c r="N183" s="8"/>
      <c r="P183" s="6"/>
    </row>
    <row r="184" spans="1:16" s="58" customFormat="1">
      <c r="A184" s="59">
        <v>44355.549305555556</v>
      </c>
      <c r="B184" s="28">
        <v>0.83600000000000008</v>
      </c>
      <c r="C184" s="24">
        <f t="shared" si="10"/>
        <v>179</v>
      </c>
      <c r="D184" s="25">
        <v>0.55000000000000004</v>
      </c>
      <c r="E184" s="26">
        <f t="shared" si="13"/>
        <v>0.88600000000000012</v>
      </c>
      <c r="F184" s="31">
        <f t="shared" si="11"/>
        <v>349.74000000000012</v>
      </c>
      <c r="G184" s="27">
        <f t="shared" si="12"/>
        <v>105.88235294117646</v>
      </c>
      <c r="H184" s="6"/>
      <c r="I184" s="6"/>
      <c r="J184" s="6"/>
      <c r="K184" s="6"/>
      <c r="L184" s="7"/>
      <c r="M184" s="6"/>
      <c r="N184" s="8"/>
      <c r="P184" s="6"/>
    </row>
    <row r="185" spans="1:16" s="58" customFormat="1">
      <c r="A185" s="59">
        <v>44355.55</v>
      </c>
      <c r="B185" s="28">
        <v>0.83600000000000008</v>
      </c>
      <c r="C185" s="24">
        <f t="shared" si="10"/>
        <v>180</v>
      </c>
      <c r="D185" s="25">
        <v>0.55000000000000004</v>
      </c>
      <c r="E185" s="26">
        <f t="shared" si="13"/>
        <v>0.88600000000000012</v>
      </c>
      <c r="F185" s="31">
        <f t="shared" si="11"/>
        <v>350.29000000000013</v>
      </c>
      <c r="G185" s="27">
        <f t="shared" si="12"/>
        <v>105.88235294117646</v>
      </c>
      <c r="H185" s="6"/>
      <c r="I185" s="6"/>
      <c r="J185" s="6"/>
      <c r="K185" s="6"/>
      <c r="L185" s="7"/>
      <c r="M185" s="6"/>
      <c r="N185" s="8"/>
      <c r="P185" s="6"/>
    </row>
    <row r="186" spans="1:16" s="58" customFormat="1">
      <c r="A186" s="59">
        <v>44355.550694444442</v>
      </c>
      <c r="B186" s="28">
        <v>0.83600000000000008</v>
      </c>
      <c r="C186" s="24">
        <f t="shared" si="10"/>
        <v>181</v>
      </c>
      <c r="D186" s="25">
        <v>0.55000000000000004</v>
      </c>
      <c r="E186" s="26">
        <f t="shared" si="13"/>
        <v>0.88600000000000012</v>
      </c>
      <c r="F186" s="31">
        <f t="shared" si="11"/>
        <v>350.84000000000015</v>
      </c>
      <c r="G186" s="27">
        <f t="shared" si="12"/>
        <v>105.88235294117646</v>
      </c>
      <c r="H186" s="6"/>
      <c r="I186" s="6"/>
      <c r="J186" s="6"/>
      <c r="K186" s="6"/>
      <c r="L186" s="7"/>
      <c r="M186" s="6"/>
      <c r="N186" s="8"/>
      <c r="P186" s="6"/>
    </row>
    <row r="187" spans="1:16" s="58" customFormat="1">
      <c r="A187" s="59">
        <v>44355.551388888889</v>
      </c>
      <c r="B187" s="28">
        <v>0.83600000000000008</v>
      </c>
      <c r="C187" s="24">
        <f t="shared" si="10"/>
        <v>182</v>
      </c>
      <c r="D187" s="25">
        <v>0.55000000000000004</v>
      </c>
      <c r="E187" s="26">
        <f t="shared" si="13"/>
        <v>0.88600000000000012</v>
      </c>
      <c r="F187" s="31">
        <f t="shared" si="11"/>
        <v>351.39000000000016</v>
      </c>
      <c r="G187" s="27">
        <f t="shared" si="12"/>
        <v>105.88235294117646</v>
      </c>
      <c r="H187" s="6"/>
      <c r="I187" s="6"/>
      <c r="J187" s="6"/>
      <c r="K187" s="6"/>
      <c r="L187" s="7"/>
      <c r="M187" s="6"/>
      <c r="N187" s="8"/>
      <c r="P187" s="6"/>
    </row>
    <row r="188" spans="1:16" s="58" customFormat="1">
      <c r="A188" s="59">
        <v>44355.552083333336</v>
      </c>
      <c r="B188" s="28">
        <v>0.83700000000000008</v>
      </c>
      <c r="C188" s="24">
        <f t="shared" si="10"/>
        <v>183</v>
      </c>
      <c r="D188" s="25">
        <v>0.55000000000000004</v>
      </c>
      <c r="E188" s="26">
        <f t="shared" si="13"/>
        <v>0.88700000000000012</v>
      </c>
      <c r="F188" s="31">
        <f t="shared" si="11"/>
        <v>351.94000000000017</v>
      </c>
      <c r="G188" s="27">
        <f t="shared" si="12"/>
        <v>105.88235294117646</v>
      </c>
      <c r="H188" s="6"/>
      <c r="I188" s="6"/>
      <c r="J188" s="6"/>
      <c r="K188" s="6"/>
      <c r="L188" s="7"/>
      <c r="M188" s="6"/>
      <c r="N188" s="8"/>
      <c r="P188" s="6"/>
    </row>
    <row r="189" spans="1:16" s="58" customFormat="1">
      <c r="A189" s="59">
        <v>44355.552777777775</v>
      </c>
      <c r="B189" s="28">
        <v>0.83700000000000008</v>
      </c>
      <c r="C189" s="24">
        <f t="shared" si="10"/>
        <v>184</v>
      </c>
      <c r="D189" s="25">
        <v>0.55000000000000004</v>
      </c>
      <c r="E189" s="26">
        <f t="shared" si="13"/>
        <v>0.88700000000000012</v>
      </c>
      <c r="F189" s="31">
        <f t="shared" si="11"/>
        <v>352.49000000000018</v>
      </c>
      <c r="G189" s="27">
        <f t="shared" si="12"/>
        <v>105.88235294117646</v>
      </c>
      <c r="H189" s="6"/>
      <c r="I189" s="6"/>
      <c r="J189" s="6"/>
      <c r="K189" s="6"/>
      <c r="L189" s="7"/>
      <c r="M189" s="6"/>
      <c r="N189" s="8"/>
      <c r="P189" s="6"/>
    </row>
    <row r="190" spans="1:16" s="58" customFormat="1">
      <c r="A190" s="59">
        <v>44355.553472222222</v>
      </c>
      <c r="B190" s="28">
        <v>0.84800000000000009</v>
      </c>
      <c r="C190" s="24">
        <f t="shared" si="10"/>
        <v>185</v>
      </c>
      <c r="D190" s="25">
        <v>0.55000000000000004</v>
      </c>
      <c r="E190" s="26">
        <f t="shared" si="13"/>
        <v>0.89800000000000013</v>
      </c>
      <c r="F190" s="31">
        <f t="shared" si="11"/>
        <v>353.04000000000019</v>
      </c>
      <c r="G190" s="27">
        <f t="shared" si="12"/>
        <v>105.88235294117646</v>
      </c>
      <c r="H190" s="6"/>
      <c r="I190" s="6"/>
      <c r="J190" s="6"/>
      <c r="K190" s="6"/>
      <c r="L190" s="7"/>
      <c r="M190" s="6"/>
      <c r="N190" s="8"/>
      <c r="P190" s="6"/>
    </row>
    <row r="191" spans="1:16" s="58" customFormat="1">
      <c r="A191" s="59">
        <v>44355.554166666669</v>
      </c>
      <c r="B191" s="28">
        <v>0.83800000000000008</v>
      </c>
      <c r="C191" s="24">
        <f t="shared" si="10"/>
        <v>186</v>
      </c>
      <c r="D191" s="25">
        <v>0.55000000000000004</v>
      </c>
      <c r="E191" s="26">
        <f t="shared" si="13"/>
        <v>0.88800000000000012</v>
      </c>
      <c r="F191" s="31">
        <f t="shared" si="11"/>
        <v>353.5900000000002</v>
      </c>
      <c r="G191" s="27">
        <f t="shared" si="12"/>
        <v>105.88235294117646</v>
      </c>
      <c r="H191" s="6"/>
      <c r="I191" s="6"/>
      <c r="J191" s="6"/>
      <c r="K191" s="6"/>
      <c r="L191" s="7"/>
      <c r="M191" s="6"/>
      <c r="N191" s="8"/>
      <c r="P191" s="6"/>
    </row>
    <row r="192" spans="1:16" s="58" customFormat="1">
      <c r="A192" s="59">
        <v>44355.554861111108</v>
      </c>
      <c r="B192" s="28">
        <v>0.84900000000000009</v>
      </c>
      <c r="C192" s="24">
        <f t="shared" si="10"/>
        <v>187</v>
      </c>
      <c r="D192" s="25">
        <v>0.55000000000000004</v>
      </c>
      <c r="E192" s="26">
        <f t="shared" si="13"/>
        <v>0.89900000000000013</v>
      </c>
      <c r="F192" s="31">
        <f t="shared" si="11"/>
        <v>354.14000000000021</v>
      </c>
      <c r="G192" s="27">
        <f t="shared" si="12"/>
        <v>105.88235294117646</v>
      </c>
      <c r="H192" s="6"/>
      <c r="I192" s="6"/>
      <c r="J192" s="6"/>
      <c r="K192" s="6"/>
      <c r="L192" s="7"/>
      <c r="M192" s="6"/>
      <c r="N192" s="8"/>
      <c r="P192" s="6"/>
    </row>
    <row r="193" spans="1:16" s="58" customFormat="1">
      <c r="A193" s="59">
        <v>44355.555555555555</v>
      </c>
      <c r="B193" s="28">
        <v>0.84500000000000008</v>
      </c>
      <c r="C193" s="24">
        <f t="shared" si="10"/>
        <v>188</v>
      </c>
      <c r="D193" s="25">
        <v>0.55000000000000004</v>
      </c>
      <c r="E193" s="26">
        <f t="shared" si="13"/>
        <v>0.89500000000000013</v>
      </c>
      <c r="F193" s="31">
        <f t="shared" si="11"/>
        <v>354.69000000000023</v>
      </c>
      <c r="G193" s="27">
        <f t="shared" si="12"/>
        <v>105.88235294117646</v>
      </c>
      <c r="H193" s="6"/>
      <c r="I193" s="6"/>
      <c r="J193" s="6"/>
      <c r="K193" s="6"/>
      <c r="L193" s="7"/>
      <c r="M193" s="6"/>
      <c r="N193" s="8"/>
      <c r="P193" s="6"/>
    </row>
    <row r="194" spans="1:16" s="58" customFormat="1">
      <c r="A194" s="59">
        <v>44355.556250000001</v>
      </c>
      <c r="B194" s="28">
        <v>0.83500000000000008</v>
      </c>
      <c r="C194" s="24">
        <f t="shared" si="10"/>
        <v>189</v>
      </c>
      <c r="D194" s="25">
        <v>0.55000000000000004</v>
      </c>
      <c r="E194" s="26">
        <f t="shared" si="13"/>
        <v>0.88500000000000012</v>
      </c>
      <c r="F194" s="31">
        <f t="shared" si="11"/>
        <v>355.24000000000024</v>
      </c>
      <c r="G194" s="27">
        <f t="shared" si="12"/>
        <v>105.88235294117646</v>
      </c>
      <c r="H194" s="6"/>
      <c r="I194" s="6"/>
      <c r="J194" s="6"/>
      <c r="K194" s="6"/>
      <c r="L194" s="7"/>
      <c r="M194" s="6"/>
      <c r="N194" s="8"/>
      <c r="P194" s="6"/>
    </row>
    <row r="195" spans="1:16" s="58" customFormat="1">
      <c r="A195" s="59">
        <v>44355.556944444441</v>
      </c>
      <c r="B195" s="28">
        <v>0.83600000000000008</v>
      </c>
      <c r="C195" s="24">
        <f t="shared" si="10"/>
        <v>190</v>
      </c>
      <c r="D195" s="25">
        <v>0.55000000000000004</v>
      </c>
      <c r="E195" s="26">
        <f t="shared" si="13"/>
        <v>0.88600000000000012</v>
      </c>
      <c r="F195" s="31">
        <f t="shared" si="11"/>
        <v>355.79000000000025</v>
      </c>
      <c r="G195" s="27">
        <f t="shared" si="12"/>
        <v>105.88235294117646</v>
      </c>
      <c r="H195" s="6"/>
      <c r="I195" s="6"/>
      <c r="J195" s="6"/>
      <c r="K195" s="6"/>
      <c r="L195" s="7"/>
      <c r="M195" s="6"/>
      <c r="N195" s="8"/>
      <c r="P195" s="6"/>
    </row>
    <row r="196" spans="1:16" s="58" customFormat="1">
      <c r="A196" s="59">
        <v>44355.557638888888</v>
      </c>
      <c r="B196" s="28">
        <v>0.83600000000000008</v>
      </c>
      <c r="C196" s="24">
        <f t="shared" si="10"/>
        <v>191</v>
      </c>
      <c r="D196" s="25">
        <v>0.55000000000000004</v>
      </c>
      <c r="E196" s="26">
        <f t="shared" si="13"/>
        <v>0.88600000000000012</v>
      </c>
      <c r="F196" s="31">
        <f t="shared" si="11"/>
        <v>356.34000000000026</v>
      </c>
      <c r="G196" s="27">
        <f t="shared" si="12"/>
        <v>105.88235294117646</v>
      </c>
      <c r="H196" s="6"/>
      <c r="I196" s="6"/>
      <c r="J196" s="6"/>
      <c r="K196" s="6"/>
      <c r="L196" s="7"/>
      <c r="M196" s="6"/>
      <c r="N196" s="8"/>
      <c r="P196" s="6"/>
    </row>
    <row r="197" spans="1:16" s="58" customFormat="1">
      <c r="A197" s="59">
        <v>44355.558333333334</v>
      </c>
      <c r="B197" s="28">
        <v>0.84700000000000009</v>
      </c>
      <c r="C197" s="24">
        <f t="shared" si="10"/>
        <v>192</v>
      </c>
      <c r="D197" s="25">
        <v>0.55000000000000004</v>
      </c>
      <c r="E197" s="26">
        <f t="shared" si="13"/>
        <v>0.89700000000000013</v>
      </c>
      <c r="F197" s="31">
        <f t="shared" si="11"/>
        <v>356.89000000000027</v>
      </c>
      <c r="G197" s="27">
        <f t="shared" si="12"/>
        <v>105.88235294117646</v>
      </c>
      <c r="H197" s="6"/>
      <c r="I197" s="6"/>
      <c r="J197" s="6"/>
      <c r="K197" s="6"/>
      <c r="L197" s="7"/>
      <c r="M197" s="6"/>
      <c r="N197" s="8"/>
      <c r="P197" s="6"/>
    </row>
    <row r="198" spans="1:16" s="58" customFormat="1">
      <c r="A198" s="59">
        <v>44355.559027777781</v>
      </c>
      <c r="B198" s="28">
        <v>0.84300000000000008</v>
      </c>
      <c r="C198" s="24">
        <f t="shared" ref="C198:C261" si="14">ROUND((A198-A$5)*24*60,0)</f>
        <v>193</v>
      </c>
      <c r="D198" s="25">
        <v>0.55000000000000004</v>
      </c>
      <c r="E198" s="26">
        <f t="shared" si="13"/>
        <v>0.89300000000000013</v>
      </c>
      <c r="F198" s="31">
        <f t="shared" si="11"/>
        <v>357.44000000000028</v>
      </c>
      <c r="G198" s="27">
        <f t="shared" si="12"/>
        <v>105.88235294117646</v>
      </c>
      <c r="H198" s="6"/>
      <c r="I198" s="6"/>
      <c r="J198" s="6"/>
      <c r="K198" s="6"/>
      <c r="L198" s="7"/>
      <c r="M198" s="6"/>
      <c r="N198" s="8"/>
      <c r="P198" s="6"/>
    </row>
    <row r="199" spans="1:16" s="58" customFormat="1">
      <c r="A199" s="59">
        <v>44355.55972222222</v>
      </c>
      <c r="B199" s="28">
        <v>0.84300000000000008</v>
      </c>
      <c r="C199" s="24">
        <f t="shared" si="14"/>
        <v>194</v>
      </c>
      <c r="D199" s="25">
        <v>0.55000000000000004</v>
      </c>
      <c r="E199" s="26">
        <f t="shared" si="13"/>
        <v>0.89300000000000013</v>
      </c>
      <c r="F199" s="31">
        <f t="shared" ref="F199:F262" si="15">F198+D198*(C199-C198)</f>
        <v>357.99000000000029</v>
      </c>
      <c r="G199" s="27">
        <f t="shared" ref="G199:G262" si="16">D199*60*24/7.48</f>
        <v>105.88235294117646</v>
      </c>
      <c r="H199" s="6"/>
      <c r="I199" s="6"/>
      <c r="J199" s="6"/>
      <c r="K199" s="6"/>
      <c r="L199" s="7"/>
      <c r="M199" s="6"/>
      <c r="N199" s="8"/>
      <c r="P199" s="6"/>
    </row>
    <row r="200" spans="1:16" s="58" customFormat="1">
      <c r="A200" s="59">
        <v>44355.560416666667</v>
      </c>
      <c r="B200" s="28">
        <v>0.84300000000000008</v>
      </c>
      <c r="C200" s="24">
        <f t="shared" si="14"/>
        <v>195</v>
      </c>
      <c r="D200" s="25">
        <v>0.55000000000000004</v>
      </c>
      <c r="E200" s="26">
        <f t="shared" si="13"/>
        <v>0.89300000000000013</v>
      </c>
      <c r="F200" s="31">
        <f t="shared" si="15"/>
        <v>358.5400000000003</v>
      </c>
      <c r="G200" s="27">
        <f t="shared" si="16"/>
        <v>105.88235294117646</v>
      </c>
      <c r="H200" s="6"/>
      <c r="I200" s="6"/>
      <c r="J200" s="6"/>
      <c r="K200" s="6"/>
      <c r="L200" s="7"/>
      <c r="M200" s="6"/>
      <c r="N200" s="8"/>
      <c r="P200" s="6"/>
    </row>
    <row r="201" spans="1:16" s="58" customFormat="1">
      <c r="A201" s="59">
        <v>44355.561111111114</v>
      </c>
      <c r="B201" s="28">
        <v>0.84300000000000008</v>
      </c>
      <c r="C201" s="24">
        <f t="shared" si="14"/>
        <v>196</v>
      </c>
      <c r="D201" s="25">
        <v>0.55000000000000004</v>
      </c>
      <c r="E201" s="26">
        <f t="shared" si="13"/>
        <v>0.89300000000000013</v>
      </c>
      <c r="F201" s="31">
        <f t="shared" si="15"/>
        <v>359.09000000000032</v>
      </c>
      <c r="G201" s="27">
        <f t="shared" si="16"/>
        <v>105.88235294117646</v>
      </c>
      <c r="H201" s="6"/>
      <c r="I201" s="6"/>
      <c r="J201" s="6"/>
      <c r="K201" s="6"/>
      <c r="L201" s="7"/>
      <c r="M201" s="6"/>
      <c r="N201" s="8"/>
      <c r="P201" s="6"/>
    </row>
    <row r="202" spans="1:16" s="58" customFormat="1">
      <c r="A202" s="59">
        <v>44355.561805555553</v>
      </c>
      <c r="B202" s="28">
        <v>0.84300000000000008</v>
      </c>
      <c r="C202" s="24">
        <f t="shared" si="14"/>
        <v>197</v>
      </c>
      <c r="D202" s="25">
        <v>0.55000000000000004</v>
      </c>
      <c r="E202" s="26">
        <f t="shared" si="13"/>
        <v>0.89300000000000013</v>
      </c>
      <c r="F202" s="31">
        <f t="shared" si="15"/>
        <v>359.64000000000033</v>
      </c>
      <c r="G202" s="27">
        <f t="shared" si="16"/>
        <v>105.88235294117646</v>
      </c>
      <c r="H202" s="6"/>
      <c r="I202" s="6"/>
      <c r="J202" s="6"/>
      <c r="K202" s="6"/>
      <c r="L202" s="7"/>
      <c r="M202" s="6"/>
      <c r="N202" s="8"/>
      <c r="P202" s="6"/>
    </row>
    <row r="203" spans="1:16" s="58" customFormat="1">
      <c r="A203" s="59">
        <v>44355.5625</v>
      </c>
      <c r="B203" s="28">
        <v>0.84300000000000008</v>
      </c>
      <c r="C203" s="24">
        <f t="shared" si="14"/>
        <v>198</v>
      </c>
      <c r="D203" s="25">
        <v>0.55000000000000004</v>
      </c>
      <c r="E203" s="26">
        <f t="shared" si="13"/>
        <v>0.89300000000000013</v>
      </c>
      <c r="F203" s="31">
        <f t="shared" si="15"/>
        <v>360.19000000000034</v>
      </c>
      <c r="G203" s="27">
        <f t="shared" si="16"/>
        <v>105.88235294117646</v>
      </c>
      <c r="H203" s="6"/>
      <c r="I203" s="6"/>
      <c r="J203" s="6"/>
      <c r="K203" s="6"/>
      <c r="L203" s="7"/>
      <c r="M203" s="6"/>
      <c r="N203" s="8"/>
      <c r="P203" s="6"/>
    </row>
    <row r="204" spans="1:16" s="58" customFormat="1">
      <c r="A204" s="59">
        <v>44355.563194444447</v>
      </c>
      <c r="B204" s="28">
        <v>0.84200000000000008</v>
      </c>
      <c r="C204" s="24">
        <f t="shared" si="14"/>
        <v>199</v>
      </c>
      <c r="D204" s="25">
        <v>0.55000000000000004</v>
      </c>
      <c r="E204" s="26">
        <f t="shared" si="13"/>
        <v>0.89200000000000013</v>
      </c>
      <c r="F204" s="31">
        <f t="shared" si="15"/>
        <v>360.74000000000035</v>
      </c>
      <c r="G204" s="27">
        <f t="shared" si="16"/>
        <v>105.88235294117646</v>
      </c>
      <c r="H204" s="6"/>
      <c r="I204" s="6"/>
      <c r="J204" s="6"/>
      <c r="K204" s="6"/>
      <c r="L204" s="7"/>
      <c r="M204" s="6"/>
      <c r="N204" s="8"/>
      <c r="P204" s="6"/>
    </row>
    <row r="205" spans="1:16" s="58" customFormat="1">
      <c r="A205" s="59">
        <v>44355.563888888886</v>
      </c>
      <c r="B205" s="28">
        <v>0.84100000000000008</v>
      </c>
      <c r="C205" s="24">
        <f t="shared" si="14"/>
        <v>200</v>
      </c>
      <c r="D205" s="25">
        <v>0.55000000000000004</v>
      </c>
      <c r="E205" s="26">
        <f t="shared" si="13"/>
        <v>0.89100000000000013</v>
      </c>
      <c r="F205" s="31">
        <f t="shared" si="15"/>
        <v>361.29000000000036</v>
      </c>
      <c r="G205" s="27">
        <f t="shared" si="16"/>
        <v>105.88235294117646</v>
      </c>
      <c r="H205" s="6"/>
      <c r="I205" s="6"/>
      <c r="J205" s="6"/>
      <c r="K205" s="6"/>
      <c r="L205" s="7"/>
      <c r="M205" s="6"/>
      <c r="N205" s="8"/>
      <c r="P205" s="6"/>
    </row>
    <row r="206" spans="1:16" s="58" customFormat="1">
      <c r="A206" s="59">
        <v>44355.564583333333</v>
      </c>
      <c r="B206" s="28">
        <v>0.84000000000000008</v>
      </c>
      <c r="C206" s="24">
        <f t="shared" si="14"/>
        <v>201</v>
      </c>
      <c r="D206" s="25">
        <v>0.55000000000000004</v>
      </c>
      <c r="E206" s="26">
        <f t="shared" si="13"/>
        <v>0.89000000000000012</v>
      </c>
      <c r="F206" s="31">
        <f t="shared" si="15"/>
        <v>361.84000000000037</v>
      </c>
      <c r="G206" s="27">
        <f t="shared" si="16"/>
        <v>105.88235294117646</v>
      </c>
      <c r="H206" s="6"/>
      <c r="I206" s="6"/>
      <c r="J206" s="6"/>
      <c r="K206" s="6"/>
      <c r="L206" s="7"/>
      <c r="M206" s="6"/>
      <c r="N206" s="8"/>
      <c r="P206" s="6"/>
    </row>
    <row r="207" spans="1:16" s="58" customFormat="1">
      <c r="A207" s="59">
        <v>44355.56527777778</v>
      </c>
      <c r="B207" s="28">
        <v>0.83900000000000008</v>
      </c>
      <c r="C207" s="24">
        <f t="shared" si="14"/>
        <v>202</v>
      </c>
      <c r="D207" s="25">
        <v>0.55000000000000004</v>
      </c>
      <c r="E207" s="26">
        <f t="shared" si="13"/>
        <v>0.88900000000000012</v>
      </c>
      <c r="F207" s="31">
        <f t="shared" si="15"/>
        <v>362.39000000000038</v>
      </c>
      <c r="G207" s="27">
        <f t="shared" si="16"/>
        <v>105.88235294117646</v>
      </c>
      <c r="H207" s="6"/>
      <c r="I207" s="6"/>
      <c r="J207" s="6"/>
      <c r="K207" s="6"/>
      <c r="L207" s="7"/>
      <c r="M207" s="6"/>
      <c r="N207" s="8"/>
      <c r="P207" s="6"/>
    </row>
    <row r="208" spans="1:16" s="58" customFormat="1">
      <c r="A208" s="59">
        <v>44355.565972222219</v>
      </c>
      <c r="B208" s="28">
        <v>0.84800000000000009</v>
      </c>
      <c r="C208" s="24">
        <f t="shared" si="14"/>
        <v>203</v>
      </c>
      <c r="D208" s="25">
        <v>0.55000000000000004</v>
      </c>
      <c r="E208" s="26">
        <f t="shared" si="13"/>
        <v>0.89800000000000013</v>
      </c>
      <c r="F208" s="31">
        <f t="shared" si="15"/>
        <v>362.9400000000004</v>
      </c>
      <c r="G208" s="27">
        <f t="shared" si="16"/>
        <v>105.88235294117646</v>
      </c>
      <c r="H208" s="6"/>
      <c r="I208" s="6"/>
      <c r="J208" s="6"/>
      <c r="K208" s="6"/>
      <c r="L208" s="7"/>
      <c r="M208" s="6"/>
      <c r="N208" s="8"/>
      <c r="P208" s="6"/>
    </row>
    <row r="209" spans="1:16" s="58" customFormat="1">
      <c r="A209" s="59">
        <v>44355.566666666666</v>
      </c>
      <c r="B209" s="28">
        <v>0.84800000000000009</v>
      </c>
      <c r="C209" s="24">
        <f t="shared" si="14"/>
        <v>204</v>
      </c>
      <c r="D209" s="25">
        <v>0.55000000000000004</v>
      </c>
      <c r="E209" s="26">
        <f t="shared" si="13"/>
        <v>0.89800000000000013</v>
      </c>
      <c r="F209" s="31">
        <f t="shared" si="15"/>
        <v>363.49000000000041</v>
      </c>
      <c r="G209" s="27">
        <f t="shared" si="16"/>
        <v>105.88235294117646</v>
      </c>
      <c r="H209" s="6"/>
      <c r="I209" s="6"/>
      <c r="J209" s="6"/>
      <c r="K209" s="6"/>
      <c r="L209" s="7"/>
      <c r="M209" s="6"/>
      <c r="N209" s="8"/>
      <c r="P209" s="6"/>
    </row>
    <row r="210" spans="1:16" s="58" customFormat="1">
      <c r="A210" s="59">
        <v>44355.567361111112</v>
      </c>
      <c r="B210" s="28">
        <v>0.84900000000000009</v>
      </c>
      <c r="C210" s="24">
        <f t="shared" si="14"/>
        <v>205</v>
      </c>
      <c r="D210" s="25">
        <v>0.55000000000000004</v>
      </c>
      <c r="E210" s="26">
        <f t="shared" si="13"/>
        <v>0.89900000000000013</v>
      </c>
      <c r="F210" s="31">
        <f t="shared" si="15"/>
        <v>364.04000000000042</v>
      </c>
      <c r="G210" s="27">
        <f t="shared" si="16"/>
        <v>105.88235294117646</v>
      </c>
      <c r="H210" s="6"/>
      <c r="I210" s="6"/>
      <c r="J210" s="6"/>
      <c r="K210" s="6"/>
      <c r="L210" s="7"/>
      <c r="M210" s="6"/>
      <c r="N210" s="8"/>
      <c r="P210" s="6"/>
    </row>
    <row r="211" spans="1:16" s="58" customFormat="1">
      <c r="A211" s="59">
        <v>44355.568055555559</v>
      </c>
      <c r="B211" s="28">
        <v>0.85000000000000009</v>
      </c>
      <c r="C211" s="24">
        <f t="shared" si="14"/>
        <v>206</v>
      </c>
      <c r="D211" s="25">
        <v>0.55000000000000004</v>
      </c>
      <c r="E211" s="26">
        <f t="shared" si="13"/>
        <v>0.90000000000000013</v>
      </c>
      <c r="F211" s="31">
        <f t="shared" si="15"/>
        <v>364.59000000000043</v>
      </c>
      <c r="G211" s="27">
        <f t="shared" si="16"/>
        <v>105.88235294117646</v>
      </c>
      <c r="H211" s="6"/>
      <c r="I211" s="6"/>
      <c r="J211" s="6"/>
      <c r="K211" s="6"/>
      <c r="L211" s="7"/>
      <c r="M211" s="6"/>
      <c r="N211" s="8"/>
      <c r="P211" s="6"/>
    </row>
    <row r="212" spans="1:16" s="58" customFormat="1">
      <c r="A212" s="59">
        <v>44355.568749999999</v>
      </c>
      <c r="B212" s="28">
        <v>0.85000000000000009</v>
      </c>
      <c r="C212" s="24">
        <f t="shared" si="14"/>
        <v>207</v>
      </c>
      <c r="D212" s="25">
        <v>0.55000000000000004</v>
      </c>
      <c r="E212" s="26">
        <f t="shared" si="13"/>
        <v>0.90000000000000013</v>
      </c>
      <c r="F212" s="31">
        <f t="shared" si="15"/>
        <v>365.14000000000044</v>
      </c>
      <c r="G212" s="27">
        <f t="shared" si="16"/>
        <v>105.88235294117646</v>
      </c>
      <c r="H212" s="6"/>
      <c r="I212" s="6"/>
      <c r="J212" s="6"/>
      <c r="K212" s="6"/>
      <c r="L212" s="7"/>
      <c r="M212" s="6"/>
      <c r="N212" s="8"/>
      <c r="P212" s="6"/>
    </row>
    <row r="213" spans="1:16" s="58" customFormat="1">
      <c r="A213" s="59">
        <v>44355.569444444445</v>
      </c>
      <c r="B213" s="28">
        <v>0.84400000000000008</v>
      </c>
      <c r="C213" s="24">
        <f t="shared" si="14"/>
        <v>208</v>
      </c>
      <c r="D213" s="25">
        <v>0.55000000000000004</v>
      </c>
      <c r="E213" s="26">
        <f t="shared" si="13"/>
        <v>0.89400000000000013</v>
      </c>
      <c r="F213" s="31">
        <f t="shared" si="15"/>
        <v>365.69000000000045</v>
      </c>
      <c r="G213" s="27">
        <f t="shared" si="16"/>
        <v>105.88235294117646</v>
      </c>
      <c r="H213" s="6"/>
      <c r="I213" s="6"/>
      <c r="J213" s="6"/>
      <c r="K213" s="6"/>
      <c r="L213" s="7"/>
      <c r="M213" s="6"/>
      <c r="N213" s="8"/>
      <c r="P213" s="6"/>
    </row>
    <row r="214" spans="1:16" s="58" customFormat="1">
      <c r="A214" s="59">
        <v>44355.570138888892</v>
      </c>
      <c r="B214" s="28">
        <v>0.84400000000000008</v>
      </c>
      <c r="C214" s="24">
        <f t="shared" si="14"/>
        <v>209</v>
      </c>
      <c r="D214" s="25">
        <v>0.32</v>
      </c>
      <c r="E214" s="26">
        <f t="shared" si="13"/>
        <v>0.89400000000000013</v>
      </c>
      <c r="F214" s="31">
        <f t="shared" si="15"/>
        <v>366.24000000000046</v>
      </c>
      <c r="G214" s="27">
        <f t="shared" si="16"/>
        <v>61.604278074866301</v>
      </c>
      <c r="H214" s="6"/>
      <c r="I214" s="6"/>
      <c r="J214" s="6"/>
      <c r="K214" s="6"/>
      <c r="L214" s="7"/>
      <c r="M214" s="6"/>
      <c r="N214" s="8"/>
      <c r="P214" s="6"/>
    </row>
    <row r="215" spans="1:16" s="58" customFormat="1">
      <c r="A215" s="59">
        <v>44355.570833333331</v>
      </c>
      <c r="B215" s="28">
        <v>0.84400000000000008</v>
      </c>
      <c r="C215" s="24">
        <f t="shared" si="14"/>
        <v>210</v>
      </c>
      <c r="D215" s="25">
        <v>0.32</v>
      </c>
      <c r="E215" s="26">
        <f t="shared" si="13"/>
        <v>0.89400000000000013</v>
      </c>
      <c r="F215" s="31">
        <f t="shared" si="15"/>
        <v>366.56000000000046</v>
      </c>
      <c r="G215" s="27">
        <f t="shared" si="16"/>
        <v>61.604278074866301</v>
      </c>
      <c r="H215" s="6"/>
      <c r="I215" s="6"/>
      <c r="J215" s="6"/>
      <c r="K215" s="6"/>
      <c r="L215" s="7"/>
      <c r="M215" s="6"/>
      <c r="N215" s="8"/>
      <c r="P215" s="6"/>
    </row>
    <row r="216" spans="1:16" s="58" customFormat="1">
      <c r="A216" s="59">
        <v>44355.571527777778</v>
      </c>
      <c r="B216" s="28">
        <v>0.84400000000000008</v>
      </c>
      <c r="C216" s="24">
        <f t="shared" si="14"/>
        <v>211</v>
      </c>
      <c r="D216" s="25">
        <v>0.32</v>
      </c>
      <c r="E216" s="26">
        <f t="shared" si="13"/>
        <v>0.89400000000000013</v>
      </c>
      <c r="F216" s="31">
        <f t="shared" si="15"/>
        <v>366.88000000000045</v>
      </c>
      <c r="G216" s="27">
        <f t="shared" si="16"/>
        <v>61.604278074866301</v>
      </c>
      <c r="H216" s="6"/>
      <c r="I216" s="6"/>
      <c r="J216" s="6"/>
      <c r="K216" s="6"/>
      <c r="L216" s="7"/>
      <c r="M216" s="6"/>
      <c r="N216" s="8"/>
      <c r="P216" s="6"/>
    </row>
    <row r="217" spans="1:16" s="58" customFormat="1">
      <c r="A217" s="59">
        <v>44355.572222222225</v>
      </c>
      <c r="B217" s="28">
        <v>0.84400000000000008</v>
      </c>
      <c r="C217" s="24">
        <f t="shared" si="14"/>
        <v>212</v>
      </c>
      <c r="D217" s="25">
        <v>0.32</v>
      </c>
      <c r="E217" s="26">
        <f t="shared" si="13"/>
        <v>0.89400000000000013</v>
      </c>
      <c r="F217" s="31">
        <f t="shared" si="15"/>
        <v>367.20000000000044</v>
      </c>
      <c r="G217" s="27">
        <f t="shared" si="16"/>
        <v>61.604278074866301</v>
      </c>
      <c r="H217" s="6"/>
      <c r="I217" s="6"/>
      <c r="J217" s="6"/>
      <c r="K217" s="6"/>
      <c r="L217" s="7"/>
      <c r="M217" s="6"/>
      <c r="N217" s="8"/>
      <c r="P217" s="6"/>
    </row>
    <row r="218" spans="1:16" s="58" customFormat="1">
      <c r="A218" s="59">
        <v>44355.572916666664</v>
      </c>
      <c r="B218" s="28">
        <v>0.84500000000000008</v>
      </c>
      <c r="C218" s="24">
        <f t="shared" si="14"/>
        <v>213</v>
      </c>
      <c r="D218" s="25">
        <v>0.32</v>
      </c>
      <c r="E218" s="26">
        <f t="shared" si="13"/>
        <v>0.89500000000000013</v>
      </c>
      <c r="F218" s="31">
        <f t="shared" si="15"/>
        <v>367.52000000000044</v>
      </c>
      <c r="G218" s="27">
        <f t="shared" si="16"/>
        <v>61.604278074866301</v>
      </c>
      <c r="H218" s="6"/>
      <c r="I218" s="6"/>
      <c r="J218" s="6"/>
      <c r="K218" s="6"/>
      <c r="L218" s="7"/>
      <c r="M218" s="6"/>
      <c r="N218" s="8"/>
      <c r="P218" s="6"/>
    </row>
    <row r="219" spans="1:16" s="58" customFormat="1">
      <c r="A219" s="59">
        <v>44355.573611111111</v>
      </c>
      <c r="B219" s="28">
        <v>0.85500000000000009</v>
      </c>
      <c r="C219" s="24">
        <f t="shared" si="14"/>
        <v>214</v>
      </c>
      <c r="D219" s="25">
        <v>0.32</v>
      </c>
      <c r="E219" s="26">
        <f t="shared" si="13"/>
        <v>0.90500000000000014</v>
      </c>
      <c r="F219" s="31">
        <f t="shared" si="15"/>
        <v>367.84000000000043</v>
      </c>
      <c r="G219" s="27">
        <f t="shared" si="16"/>
        <v>61.604278074866301</v>
      </c>
      <c r="H219" s="6"/>
      <c r="I219" s="6"/>
      <c r="J219" s="6"/>
      <c r="K219" s="6"/>
      <c r="L219" s="7"/>
      <c r="M219" s="6"/>
      <c r="N219" s="8"/>
      <c r="P219" s="6"/>
    </row>
    <row r="220" spans="1:16" s="58" customFormat="1">
      <c r="A220" s="59">
        <v>44355.574305555558</v>
      </c>
      <c r="B220" s="28">
        <v>0.84400000000000008</v>
      </c>
      <c r="C220" s="24">
        <f t="shared" si="14"/>
        <v>215</v>
      </c>
      <c r="D220" s="25">
        <v>0.32</v>
      </c>
      <c r="E220" s="26">
        <f t="shared" si="13"/>
        <v>0.89400000000000013</v>
      </c>
      <c r="F220" s="31">
        <f t="shared" si="15"/>
        <v>368.16000000000042</v>
      </c>
      <c r="G220" s="27">
        <f t="shared" si="16"/>
        <v>61.604278074866301</v>
      </c>
      <c r="H220" s="6"/>
      <c r="I220" s="6"/>
      <c r="J220" s="6"/>
      <c r="K220" s="6"/>
      <c r="L220" s="7"/>
      <c r="M220" s="6"/>
      <c r="N220" s="8"/>
      <c r="P220" s="6"/>
    </row>
    <row r="221" spans="1:16" s="58" customFormat="1">
      <c r="A221" s="59">
        <v>44355.574999999997</v>
      </c>
      <c r="B221" s="28">
        <v>0.85400000000000009</v>
      </c>
      <c r="C221" s="24">
        <f t="shared" si="14"/>
        <v>216</v>
      </c>
      <c r="D221" s="25">
        <v>0.32</v>
      </c>
      <c r="E221" s="26">
        <f t="shared" si="13"/>
        <v>0.90400000000000014</v>
      </c>
      <c r="F221" s="31">
        <f t="shared" si="15"/>
        <v>368.48000000000042</v>
      </c>
      <c r="G221" s="27">
        <f t="shared" si="16"/>
        <v>61.604278074866301</v>
      </c>
      <c r="H221" s="6"/>
      <c r="I221" s="6"/>
      <c r="J221" s="6"/>
      <c r="K221" s="6"/>
      <c r="L221" s="7"/>
      <c r="M221" s="6"/>
      <c r="N221" s="8"/>
      <c r="P221" s="6"/>
    </row>
    <row r="222" spans="1:16" s="58" customFormat="1">
      <c r="A222" s="59">
        <v>44355.575694444444</v>
      </c>
      <c r="B222" s="28">
        <v>0.84400000000000008</v>
      </c>
      <c r="C222" s="24">
        <f t="shared" si="14"/>
        <v>217</v>
      </c>
      <c r="D222" s="25">
        <v>0.32</v>
      </c>
      <c r="E222" s="26">
        <f t="shared" si="13"/>
        <v>0.89400000000000013</v>
      </c>
      <c r="F222" s="31">
        <f t="shared" si="15"/>
        <v>368.80000000000041</v>
      </c>
      <c r="G222" s="27">
        <f t="shared" si="16"/>
        <v>61.604278074866301</v>
      </c>
      <c r="H222" s="6"/>
      <c r="I222" s="6"/>
      <c r="J222" s="6"/>
      <c r="K222" s="6"/>
      <c r="L222" s="7"/>
      <c r="M222" s="6"/>
      <c r="N222" s="8"/>
      <c r="P222" s="6"/>
    </row>
    <row r="223" spans="1:16" s="58" customFormat="1">
      <c r="A223" s="59">
        <v>44355.576388888891</v>
      </c>
      <c r="B223" s="28">
        <v>0.85500000000000009</v>
      </c>
      <c r="C223" s="24">
        <f t="shared" si="14"/>
        <v>218</v>
      </c>
      <c r="D223" s="25">
        <v>0.32</v>
      </c>
      <c r="E223" s="26">
        <f t="shared" si="13"/>
        <v>0.90500000000000014</v>
      </c>
      <c r="F223" s="31">
        <f t="shared" si="15"/>
        <v>369.1200000000004</v>
      </c>
      <c r="G223" s="27">
        <f t="shared" si="16"/>
        <v>61.604278074866301</v>
      </c>
      <c r="H223" s="6"/>
      <c r="I223" s="6"/>
      <c r="J223" s="6"/>
      <c r="K223" s="6"/>
      <c r="L223" s="7"/>
      <c r="M223" s="6"/>
      <c r="N223" s="8"/>
      <c r="P223" s="6"/>
    </row>
    <row r="224" spans="1:16" s="58" customFormat="1">
      <c r="A224" s="59">
        <v>44355.57708333333</v>
      </c>
      <c r="B224" s="28">
        <v>0.84600000000000009</v>
      </c>
      <c r="C224" s="24">
        <f t="shared" si="14"/>
        <v>219</v>
      </c>
      <c r="D224" s="25">
        <v>0.32</v>
      </c>
      <c r="E224" s="26">
        <f t="shared" si="13"/>
        <v>0.89600000000000013</v>
      </c>
      <c r="F224" s="31">
        <f t="shared" si="15"/>
        <v>369.4400000000004</v>
      </c>
      <c r="G224" s="27">
        <f t="shared" si="16"/>
        <v>61.604278074866301</v>
      </c>
      <c r="H224" s="6"/>
      <c r="I224" s="6"/>
      <c r="J224" s="6"/>
      <c r="K224" s="6"/>
      <c r="L224" s="7"/>
      <c r="M224" s="6"/>
      <c r="N224" s="8"/>
      <c r="P224" s="6"/>
    </row>
    <row r="225" spans="1:16" s="58" customFormat="1">
      <c r="A225" s="59">
        <v>44355.577777777777</v>
      </c>
      <c r="B225" s="28">
        <v>0.8580000000000001</v>
      </c>
      <c r="C225" s="24">
        <f t="shared" si="14"/>
        <v>220</v>
      </c>
      <c r="D225" s="25">
        <v>0.32</v>
      </c>
      <c r="E225" s="26">
        <f t="shared" si="13"/>
        <v>0.90800000000000014</v>
      </c>
      <c r="F225" s="31">
        <f t="shared" si="15"/>
        <v>369.76000000000039</v>
      </c>
      <c r="G225" s="27">
        <f t="shared" si="16"/>
        <v>61.604278074866301</v>
      </c>
      <c r="H225" s="6"/>
      <c r="I225" s="6"/>
      <c r="J225" s="6"/>
      <c r="K225" s="6"/>
      <c r="L225" s="7"/>
      <c r="M225" s="6"/>
      <c r="N225" s="8"/>
      <c r="P225" s="6"/>
    </row>
    <row r="226" spans="1:16" s="58" customFormat="1">
      <c r="A226" s="59">
        <v>44355.578472222223</v>
      </c>
      <c r="B226" s="28">
        <v>0.85899999999999999</v>
      </c>
      <c r="C226" s="24">
        <f t="shared" si="14"/>
        <v>221</v>
      </c>
      <c r="D226" s="25">
        <v>0.32</v>
      </c>
      <c r="E226" s="26">
        <f t="shared" si="13"/>
        <v>0.90900000000000003</v>
      </c>
      <c r="F226" s="31">
        <f t="shared" si="15"/>
        <v>370.08000000000038</v>
      </c>
      <c r="G226" s="27">
        <f t="shared" si="16"/>
        <v>61.604278074866301</v>
      </c>
      <c r="H226" s="6"/>
      <c r="I226" s="6"/>
      <c r="J226" s="6"/>
      <c r="K226" s="6"/>
      <c r="L226" s="7"/>
      <c r="M226" s="6"/>
      <c r="N226" s="8"/>
      <c r="P226" s="6"/>
    </row>
    <row r="227" spans="1:16" s="58" customFormat="1">
      <c r="A227" s="59">
        <v>44355.57916666667</v>
      </c>
      <c r="B227" s="28">
        <v>0.86</v>
      </c>
      <c r="C227" s="24">
        <f t="shared" si="14"/>
        <v>222</v>
      </c>
      <c r="D227" s="25">
        <v>0.32</v>
      </c>
      <c r="E227" s="26">
        <f t="shared" si="13"/>
        <v>0.91</v>
      </c>
      <c r="F227" s="31">
        <f t="shared" si="15"/>
        <v>370.40000000000038</v>
      </c>
      <c r="G227" s="27">
        <f t="shared" si="16"/>
        <v>61.604278074866301</v>
      </c>
      <c r="H227" s="6"/>
      <c r="I227" s="6"/>
      <c r="J227" s="6"/>
      <c r="K227" s="6"/>
      <c r="L227" s="7"/>
      <c r="M227" s="6"/>
      <c r="N227" s="8"/>
      <c r="P227" s="6"/>
    </row>
    <row r="228" spans="1:16" s="58" customFormat="1">
      <c r="A228" s="59">
        <v>44355.579861111109</v>
      </c>
      <c r="B228" s="28">
        <v>0.84800000000000009</v>
      </c>
      <c r="C228" s="24">
        <f t="shared" si="14"/>
        <v>223</v>
      </c>
      <c r="D228" s="25">
        <v>0.32</v>
      </c>
      <c r="E228" s="26">
        <f t="shared" si="13"/>
        <v>0.89800000000000013</v>
      </c>
      <c r="F228" s="31">
        <f t="shared" si="15"/>
        <v>370.72000000000037</v>
      </c>
      <c r="G228" s="27">
        <f t="shared" si="16"/>
        <v>61.604278074866301</v>
      </c>
      <c r="H228" s="6"/>
      <c r="I228" s="6"/>
      <c r="J228" s="6"/>
      <c r="K228" s="6"/>
      <c r="L228" s="7"/>
      <c r="M228" s="6"/>
      <c r="N228" s="8"/>
      <c r="P228" s="6"/>
    </row>
    <row r="229" spans="1:16" s="58" customFormat="1">
      <c r="A229" s="59">
        <v>44355.580555555556</v>
      </c>
      <c r="B229" s="28">
        <v>0.84700000000000009</v>
      </c>
      <c r="C229" s="24">
        <f t="shared" si="14"/>
        <v>224</v>
      </c>
      <c r="D229" s="25">
        <v>0.32</v>
      </c>
      <c r="E229" s="26">
        <f t="shared" si="13"/>
        <v>0.89700000000000013</v>
      </c>
      <c r="F229" s="31">
        <f t="shared" si="15"/>
        <v>371.04000000000036</v>
      </c>
      <c r="G229" s="27">
        <f t="shared" si="16"/>
        <v>61.604278074866301</v>
      </c>
      <c r="H229" s="6"/>
      <c r="I229" s="6"/>
      <c r="J229" s="6"/>
      <c r="K229" s="6"/>
      <c r="L229" s="7"/>
      <c r="M229" s="6"/>
      <c r="N229" s="8"/>
      <c r="P229" s="6"/>
    </row>
    <row r="230" spans="1:16" s="58" customFormat="1">
      <c r="A230" s="59">
        <v>44355.581250000003</v>
      </c>
      <c r="B230" s="28">
        <v>0.84600000000000009</v>
      </c>
      <c r="C230" s="24">
        <f t="shared" si="14"/>
        <v>225</v>
      </c>
      <c r="D230" s="25">
        <v>0.32</v>
      </c>
      <c r="E230" s="26">
        <f t="shared" si="13"/>
        <v>0.89600000000000013</v>
      </c>
      <c r="F230" s="31">
        <f t="shared" si="15"/>
        <v>371.36000000000035</v>
      </c>
      <c r="G230" s="27">
        <f t="shared" si="16"/>
        <v>61.604278074866301</v>
      </c>
      <c r="H230" s="6"/>
      <c r="I230" s="6"/>
      <c r="J230" s="6"/>
      <c r="K230" s="6"/>
      <c r="L230" s="7"/>
      <c r="M230" s="6"/>
      <c r="N230" s="8"/>
      <c r="P230" s="6"/>
    </row>
    <row r="231" spans="1:16" s="58" customFormat="1">
      <c r="A231" s="59">
        <v>44355.581944444442</v>
      </c>
      <c r="B231" s="28">
        <v>0.84500000000000008</v>
      </c>
      <c r="C231" s="24">
        <f t="shared" si="14"/>
        <v>226</v>
      </c>
      <c r="D231" s="25">
        <v>0.32</v>
      </c>
      <c r="E231" s="26">
        <f t="shared" si="13"/>
        <v>0.89500000000000013</v>
      </c>
      <c r="F231" s="31">
        <f t="shared" si="15"/>
        <v>371.68000000000035</v>
      </c>
      <c r="G231" s="27">
        <f t="shared" si="16"/>
        <v>61.604278074866301</v>
      </c>
      <c r="H231" s="6"/>
      <c r="I231" s="6"/>
      <c r="J231" s="6"/>
      <c r="K231" s="6"/>
      <c r="L231" s="7"/>
      <c r="M231" s="6"/>
      <c r="N231" s="8"/>
      <c r="P231" s="6"/>
    </row>
    <row r="232" spans="1:16" s="58" customFormat="1">
      <c r="A232" s="59">
        <v>44355.582638888889</v>
      </c>
      <c r="B232" s="28">
        <v>0.84300000000000008</v>
      </c>
      <c r="C232" s="24">
        <f t="shared" si="14"/>
        <v>227</v>
      </c>
      <c r="D232" s="25">
        <v>0.32</v>
      </c>
      <c r="E232" s="26">
        <f t="shared" si="13"/>
        <v>0.89300000000000013</v>
      </c>
      <c r="F232" s="31">
        <f t="shared" si="15"/>
        <v>372.00000000000034</v>
      </c>
      <c r="G232" s="27">
        <f t="shared" si="16"/>
        <v>61.604278074866301</v>
      </c>
      <c r="H232" s="6"/>
      <c r="I232" s="6"/>
      <c r="J232" s="6"/>
      <c r="K232" s="6"/>
      <c r="L232" s="7"/>
      <c r="M232" s="6"/>
      <c r="N232" s="8"/>
      <c r="P232" s="6"/>
    </row>
    <row r="233" spans="1:16" s="58" customFormat="1">
      <c r="A233" s="59">
        <v>44355.583333333336</v>
      </c>
      <c r="B233" s="28">
        <v>0.85500000000000009</v>
      </c>
      <c r="C233" s="24">
        <f t="shared" si="14"/>
        <v>228</v>
      </c>
      <c r="D233" s="25">
        <v>0.32</v>
      </c>
      <c r="E233" s="26">
        <f t="shared" ref="E233:E296" si="17">B233+L$7</f>
        <v>0.90500000000000014</v>
      </c>
      <c r="F233" s="31">
        <f t="shared" si="15"/>
        <v>372.32000000000033</v>
      </c>
      <c r="G233" s="27">
        <f t="shared" si="16"/>
        <v>61.604278074866301</v>
      </c>
      <c r="H233" s="6"/>
      <c r="I233" s="6"/>
      <c r="J233" s="6"/>
      <c r="K233" s="6"/>
      <c r="L233" s="7"/>
      <c r="M233" s="6"/>
      <c r="N233" s="8"/>
      <c r="P233" s="6"/>
    </row>
    <row r="234" spans="1:16" s="58" customFormat="1">
      <c r="A234" s="59">
        <v>44355.584027777775</v>
      </c>
      <c r="B234" s="28">
        <v>0.85400000000000009</v>
      </c>
      <c r="C234" s="24">
        <f t="shared" si="14"/>
        <v>229</v>
      </c>
      <c r="D234" s="25">
        <v>0.32</v>
      </c>
      <c r="E234" s="26">
        <f t="shared" si="17"/>
        <v>0.90400000000000014</v>
      </c>
      <c r="F234" s="31">
        <f t="shared" si="15"/>
        <v>372.64000000000033</v>
      </c>
      <c r="G234" s="27">
        <f t="shared" si="16"/>
        <v>61.604278074866301</v>
      </c>
      <c r="H234" s="6"/>
      <c r="I234" s="6"/>
      <c r="J234" s="6"/>
      <c r="K234" s="6"/>
      <c r="L234" s="7"/>
      <c r="M234" s="6"/>
      <c r="N234" s="8"/>
      <c r="P234" s="6"/>
    </row>
    <row r="235" spans="1:16" s="58" customFormat="1">
      <c r="A235" s="59">
        <v>44355.584722222222</v>
      </c>
      <c r="B235" s="28">
        <v>0.85400000000000009</v>
      </c>
      <c r="C235" s="24">
        <f t="shared" si="14"/>
        <v>230</v>
      </c>
      <c r="D235" s="25">
        <v>0.36</v>
      </c>
      <c r="E235" s="26">
        <f t="shared" si="17"/>
        <v>0.90400000000000014</v>
      </c>
      <c r="F235" s="31">
        <f t="shared" si="15"/>
        <v>372.96000000000032</v>
      </c>
      <c r="G235" s="27">
        <f t="shared" si="16"/>
        <v>69.304812834224592</v>
      </c>
      <c r="H235" s="6"/>
      <c r="I235" s="6"/>
      <c r="J235" s="6"/>
      <c r="K235" s="6"/>
      <c r="L235" s="7"/>
      <c r="M235" s="6"/>
      <c r="N235" s="8"/>
      <c r="P235" s="6"/>
    </row>
    <row r="236" spans="1:16" s="58" customFormat="1">
      <c r="A236" s="59">
        <v>44355.585416666669</v>
      </c>
      <c r="B236" s="28">
        <v>0.85400000000000009</v>
      </c>
      <c r="C236" s="24">
        <f t="shared" si="14"/>
        <v>231</v>
      </c>
      <c r="D236" s="25">
        <v>0.36</v>
      </c>
      <c r="E236" s="26">
        <f t="shared" si="17"/>
        <v>0.90400000000000014</v>
      </c>
      <c r="F236" s="31">
        <f t="shared" si="15"/>
        <v>373.32000000000033</v>
      </c>
      <c r="G236" s="27">
        <f t="shared" si="16"/>
        <v>69.304812834224592</v>
      </c>
      <c r="H236" s="6"/>
      <c r="I236" s="6"/>
      <c r="J236" s="6"/>
      <c r="K236" s="6"/>
      <c r="L236" s="7"/>
      <c r="M236" s="6"/>
      <c r="N236" s="8"/>
      <c r="P236" s="6"/>
    </row>
    <row r="237" spans="1:16" s="58" customFormat="1">
      <c r="A237" s="59">
        <v>44355.586111111108</v>
      </c>
      <c r="B237" s="28">
        <v>0.85400000000000009</v>
      </c>
      <c r="C237" s="24">
        <f t="shared" si="14"/>
        <v>232</v>
      </c>
      <c r="D237" s="25">
        <v>0.36</v>
      </c>
      <c r="E237" s="26">
        <f t="shared" si="17"/>
        <v>0.90400000000000014</v>
      </c>
      <c r="F237" s="31">
        <f t="shared" si="15"/>
        <v>373.68000000000035</v>
      </c>
      <c r="G237" s="27">
        <f t="shared" si="16"/>
        <v>69.304812834224592</v>
      </c>
      <c r="H237" s="6"/>
      <c r="I237" s="6"/>
      <c r="J237" s="6"/>
      <c r="K237" s="6"/>
      <c r="L237" s="7"/>
      <c r="M237" s="6"/>
      <c r="N237" s="8"/>
      <c r="P237" s="6"/>
    </row>
    <row r="238" spans="1:16" s="58" customFormat="1">
      <c r="A238" s="59">
        <v>44355.586805555555</v>
      </c>
      <c r="B238" s="28">
        <v>0.85600000000000009</v>
      </c>
      <c r="C238" s="24">
        <f t="shared" si="14"/>
        <v>233</v>
      </c>
      <c r="D238" s="25">
        <v>0.36</v>
      </c>
      <c r="E238" s="26">
        <f t="shared" si="17"/>
        <v>0.90600000000000014</v>
      </c>
      <c r="F238" s="31">
        <f t="shared" si="15"/>
        <v>374.04000000000036</v>
      </c>
      <c r="G238" s="27">
        <f t="shared" si="16"/>
        <v>69.304812834224592</v>
      </c>
      <c r="H238" s="6"/>
      <c r="I238" s="6"/>
      <c r="J238" s="6"/>
      <c r="K238" s="6"/>
      <c r="L238" s="7"/>
      <c r="M238" s="6"/>
      <c r="N238" s="8"/>
      <c r="P238" s="6"/>
    </row>
    <row r="239" spans="1:16" s="58" customFormat="1">
      <c r="A239" s="59">
        <v>44355.587500000001</v>
      </c>
      <c r="B239" s="28">
        <v>0.85500000000000009</v>
      </c>
      <c r="C239" s="24">
        <f t="shared" si="14"/>
        <v>234</v>
      </c>
      <c r="D239" s="25">
        <v>0.36</v>
      </c>
      <c r="E239" s="26">
        <f t="shared" si="17"/>
        <v>0.90500000000000014</v>
      </c>
      <c r="F239" s="31">
        <f t="shared" si="15"/>
        <v>374.40000000000038</v>
      </c>
      <c r="G239" s="27">
        <f t="shared" si="16"/>
        <v>69.304812834224592</v>
      </c>
      <c r="H239" s="6"/>
      <c r="I239" s="6"/>
      <c r="J239" s="6"/>
      <c r="K239" s="6"/>
      <c r="L239" s="7"/>
      <c r="M239" s="6"/>
      <c r="N239" s="8"/>
      <c r="P239" s="6"/>
    </row>
    <row r="240" spans="1:16" s="58" customFormat="1">
      <c r="A240" s="59">
        <v>44355.588194444441</v>
      </c>
      <c r="B240" s="28">
        <v>0.85500000000000009</v>
      </c>
      <c r="C240" s="24">
        <f t="shared" si="14"/>
        <v>235</v>
      </c>
      <c r="D240" s="25">
        <v>0.36</v>
      </c>
      <c r="E240" s="26">
        <f t="shared" si="17"/>
        <v>0.90500000000000014</v>
      </c>
      <c r="F240" s="31">
        <f t="shared" si="15"/>
        <v>374.76000000000039</v>
      </c>
      <c r="G240" s="27">
        <f t="shared" si="16"/>
        <v>69.304812834224592</v>
      </c>
      <c r="H240" s="6"/>
      <c r="I240" s="6"/>
      <c r="J240" s="6"/>
      <c r="K240" s="6"/>
      <c r="L240" s="7"/>
      <c r="M240" s="6"/>
      <c r="N240" s="8"/>
      <c r="P240" s="6"/>
    </row>
    <row r="241" spans="1:16" s="58" customFormat="1">
      <c r="A241" s="59">
        <v>44355.588888888888</v>
      </c>
      <c r="B241" s="28">
        <v>0.85500000000000009</v>
      </c>
      <c r="C241" s="24">
        <f t="shared" si="14"/>
        <v>236</v>
      </c>
      <c r="D241" s="25">
        <v>0.36</v>
      </c>
      <c r="E241" s="26">
        <f t="shared" si="17"/>
        <v>0.90500000000000014</v>
      </c>
      <c r="F241" s="31">
        <f t="shared" si="15"/>
        <v>375.1200000000004</v>
      </c>
      <c r="G241" s="27">
        <f t="shared" si="16"/>
        <v>69.304812834224592</v>
      </c>
      <c r="H241" s="6"/>
      <c r="I241" s="6"/>
      <c r="J241" s="6"/>
      <c r="K241" s="6"/>
      <c r="L241" s="7"/>
      <c r="M241" s="6"/>
      <c r="N241" s="8"/>
      <c r="P241" s="6"/>
    </row>
    <row r="242" spans="1:16" s="58" customFormat="1">
      <c r="A242" s="59">
        <v>44355.589583333334</v>
      </c>
      <c r="B242" s="28">
        <v>0.85500000000000009</v>
      </c>
      <c r="C242" s="24">
        <f t="shared" si="14"/>
        <v>237</v>
      </c>
      <c r="D242" s="25">
        <v>0.36</v>
      </c>
      <c r="E242" s="26">
        <f t="shared" si="17"/>
        <v>0.90500000000000014</v>
      </c>
      <c r="F242" s="31">
        <f t="shared" si="15"/>
        <v>375.48000000000042</v>
      </c>
      <c r="G242" s="27">
        <f t="shared" si="16"/>
        <v>69.304812834224592</v>
      </c>
      <c r="H242" s="6"/>
      <c r="I242" s="6"/>
      <c r="J242" s="6"/>
      <c r="K242" s="6"/>
      <c r="L242" s="7"/>
      <c r="M242" s="6"/>
      <c r="N242" s="8"/>
      <c r="P242" s="6"/>
    </row>
    <row r="243" spans="1:16" s="58" customFormat="1">
      <c r="A243" s="59">
        <v>44355.590277777781</v>
      </c>
      <c r="B243" s="28">
        <v>0.85600000000000009</v>
      </c>
      <c r="C243" s="24">
        <f t="shared" si="14"/>
        <v>238</v>
      </c>
      <c r="D243" s="25">
        <v>0.36</v>
      </c>
      <c r="E243" s="26">
        <f t="shared" si="17"/>
        <v>0.90600000000000014</v>
      </c>
      <c r="F243" s="31">
        <f t="shared" si="15"/>
        <v>375.84000000000043</v>
      </c>
      <c r="G243" s="27">
        <f t="shared" si="16"/>
        <v>69.304812834224592</v>
      </c>
      <c r="H243" s="6"/>
      <c r="I243" s="6"/>
      <c r="J243" s="6"/>
      <c r="K243" s="6"/>
      <c r="L243" s="7"/>
      <c r="M243" s="6"/>
      <c r="N243" s="8"/>
      <c r="P243" s="6"/>
    </row>
    <row r="244" spans="1:16" s="58" customFormat="1">
      <c r="A244" s="59">
        <v>44355.59097222222</v>
      </c>
      <c r="B244" s="28">
        <v>0.8570000000000001</v>
      </c>
      <c r="C244" s="24">
        <f t="shared" si="14"/>
        <v>239</v>
      </c>
      <c r="D244" s="25">
        <v>0.36</v>
      </c>
      <c r="E244" s="26">
        <f t="shared" si="17"/>
        <v>0.90700000000000014</v>
      </c>
      <c r="F244" s="31">
        <f t="shared" si="15"/>
        <v>376.20000000000044</v>
      </c>
      <c r="G244" s="27">
        <f t="shared" si="16"/>
        <v>69.304812834224592</v>
      </c>
      <c r="H244" s="6"/>
      <c r="I244" s="6"/>
      <c r="J244" s="6"/>
      <c r="K244" s="6"/>
      <c r="L244" s="7"/>
      <c r="M244" s="6"/>
      <c r="N244" s="8"/>
      <c r="P244" s="6"/>
    </row>
    <row r="245" spans="1:16" s="58" customFormat="1">
      <c r="A245" s="59">
        <v>44355.591666666667</v>
      </c>
      <c r="B245" s="28">
        <v>0.86599999999999999</v>
      </c>
      <c r="C245" s="24">
        <f t="shared" si="14"/>
        <v>240</v>
      </c>
      <c r="D245" s="25">
        <v>0.36</v>
      </c>
      <c r="E245" s="26">
        <f t="shared" si="17"/>
        <v>0.91600000000000004</v>
      </c>
      <c r="F245" s="31">
        <f t="shared" si="15"/>
        <v>376.56000000000046</v>
      </c>
      <c r="G245" s="27">
        <f t="shared" si="16"/>
        <v>69.304812834224592</v>
      </c>
      <c r="H245" s="6"/>
      <c r="I245" s="6"/>
      <c r="J245" s="6"/>
      <c r="K245" s="6"/>
      <c r="L245" s="7"/>
      <c r="M245" s="6"/>
      <c r="N245" s="8"/>
      <c r="P245" s="6"/>
    </row>
    <row r="246" spans="1:16" s="58" customFormat="1">
      <c r="A246" s="59">
        <v>44355.592361111114</v>
      </c>
      <c r="B246" s="28">
        <v>0.8580000000000001</v>
      </c>
      <c r="C246" s="24">
        <f t="shared" si="14"/>
        <v>241</v>
      </c>
      <c r="D246" s="25">
        <v>0.36</v>
      </c>
      <c r="E246" s="26">
        <f t="shared" si="17"/>
        <v>0.90800000000000014</v>
      </c>
      <c r="F246" s="31">
        <f t="shared" si="15"/>
        <v>376.92000000000047</v>
      </c>
      <c r="G246" s="27">
        <f t="shared" si="16"/>
        <v>69.304812834224592</v>
      </c>
      <c r="H246" s="6"/>
      <c r="I246" s="6"/>
      <c r="J246" s="6"/>
      <c r="K246" s="6"/>
      <c r="L246" s="7"/>
      <c r="M246" s="6"/>
      <c r="N246" s="8"/>
      <c r="P246" s="6"/>
    </row>
    <row r="247" spans="1:16" s="58" customFormat="1">
      <c r="A247" s="59">
        <v>44355.593055555553</v>
      </c>
      <c r="B247" s="28">
        <v>0.8580000000000001</v>
      </c>
      <c r="C247" s="24">
        <f t="shared" si="14"/>
        <v>242</v>
      </c>
      <c r="D247" s="25">
        <v>0.36</v>
      </c>
      <c r="E247" s="26">
        <f t="shared" si="17"/>
        <v>0.90800000000000014</v>
      </c>
      <c r="F247" s="31">
        <f t="shared" si="15"/>
        <v>377.28000000000048</v>
      </c>
      <c r="G247" s="27">
        <f t="shared" si="16"/>
        <v>69.304812834224592</v>
      </c>
      <c r="H247" s="6"/>
      <c r="I247" s="6"/>
      <c r="J247" s="6"/>
      <c r="K247" s="6"/>
      <c r="L247" s="7"/>
      <c r="M247" s="6"/>
      <c r="N247" s="8"/>
      <c r="P247" s="6"/>
    </row>
    <row r="248" spans="1:16" s="58" customFormat="1">
      <c r="A248" s="59">
        <v>44355.59375</v>
      </c>
      <c r="B248" s="28">
        <v>0.85400000000000009</v>
      </c>
      <c r="C248" s="24">
        <f t="shared" si="14"/>
        <v>243</v>
      </c>
      <c r="D248" s="25">
        <v>0.36</v>
      </c>
      <c r="E248" s="26">
        <f t="shared" si="17"/>
        <v>0.90400000000000014</v>
      </c>
      <c r="F248" s="31">
        <f t="shared" si="15"/>
        <v>377.6400000000005</v>
      </c>
      <c r="G248" s="27">
        <f t="shared" si="16"/>
        <v>69.304812834224592</v>
      </c>
      <c r="H248" s="6"/>
      <c r="I248" s="6"/>
      <c r="J248" s="6"/>
      <c r="K248" s="6"/>
      <c r="L248" s="7"/>
      <c r="M248" s="6"/>
      <c r="N248" s="8"/>
      <c r="P248" s="6"/>
    </row>
    <row r="249" spans="1:16" s="58" customFormat="1">
      <c r="A249" s="59">
        <v>44355.594444444447</v>
      </c>
      <c r="B249" s="28">
        <v>0.85400000000000009</v>
      </c>
      <c r="C249" s="24">
        <f t="shared" si="14"/>
        <v>244</v>
      </c>
      <c r="D249" s="25">
        <v>0.36</v>
      </c>
      <c r="E249" s="26">
        <f t="shared" si="17"/>
        <v>0.90400000000000014</v>
      </c>
      <c r="F249" s="31">
        <f t="shared" si="15"/>
        <v>378.00000000000051</v>
      </c>
      <c r="G249" s="27">
        <f t="shared" si="16"/>
        <v>69.304812834224592</v>
      </c>
      <c r="H249" s="6"/>
      <c r="I249" s="6"/>
      <c r="J249" s="6"/>
      <c r="K249" s="6"/>
      <c r="L249" s="7"/>
      <c r="M249" s="6"/>
      <c r="N249" s="8"/>
      <c r="P249" s="6"/>
    </row>
    <row r="250" spans="1:16" s="58" customFormat="1">
      <c r="A250" s="59">
        <v>44355.595138888886</v>
      </c>
      <c r="B250" s="28">
        <v>0.85300000000000009</v>
      </c>
      <c r="C250" s="24">
        <f t="shared" si="14"/>
        <v>245</v>
      </c>
      <c r="D250" s="25">
        <v>0.3</v>
      </c>
      <c r="E250" s="26">
        <f t="shared" si="17"/>
        <v>0.90300000000000014</v>
      </c>
      <c r="F250" s="31">
        <f t="shared" si="15"/>
        <v>378.36000000000053</v>
      </c>
      <c r="G250" s="27">
        <f t="shared" si="16"/>
        <v>57.754010695187162</v>
      </c>
      <c r="H250" s="6"/>
      <c r="I250" s="6"/>
      <c r="J250" s="6"/>
      <c r="K250" s="6"/>
      <c r="L250" s="7"/>
      <c r="M250" s="6"/>
      <c r="N250" s="8"/>
      <c r="P250" s="6"/>
    </row>
    <row r="251" spans="1:16" s="58" customFormat="1">
      <c r="A251" s="59">
        <v>44355.595833333333</v>
      </c>
      <c r="B251" s="28">
        <v>0.872</v>
      </c>
      <c r="C251" s="24">
        <f t="shared" si="14"/>
        <v>246</v>
      </c>
      <c r="D251" s="25">
        <v>0.3</v>
      </c>
      <c r="E251" s="26">
        <f t="shared" si="17"/>
        <v>0.92200000000000004</v>
      </c>
      <c r="F251" s="31">
        <f t="shared" si="15"/>
        <v>378.66000000000054</v>
      </c>
      <c r="G251" s="27">
        <f t="shared" si="16"/>
        <v>57.754010695187162</v>
      </c>
      <c r="H251" s="6"/>
      <c r="I251" s="6"/>
      <c r="J251" s="6"/>
      <c r="K251" s="6"/>
      <c r="L251" s="7"/>
      <c r="M251" s="6"/>
      <c r="N251" s="8"/>
      <c r="P251" s="6"/>
    </row>
    <row r="252" spans="1:16" s="58" customFormat="1">
      <c r="A252" s="59">
        <v>44355.59652777778</v>
      </c>
      <c r="B252" s="28">
        <v>0.871</v>
      </c>
      <c r="C252" s="24">
        <f t="shared" si="14"/>
        <v>247</v>
      </c>
      <c r="D252" s="25">
        <v>0.3</v>
      </c>
      <c r="E252" s="26">
        <f t="shared" si="17"/>
        <v>0.92100000000000004</v>
      </c>
      <c r="F252" s="31">
        <f t="shared" si="15"/>
        <v>378.96000000000055</v>
      </c>
      <c r="G252" s="27">
        <f t="shared" si="16"/>
        <v>57.754010695187162</v>
      </c>
      <c r="H252" s="6"/>
      <c r="I252" s="6"/>
      <c r="J252" s="6"/>
      <c r="K252" s="6"/>
      <c r="L252" s="7"/>
      <c r="M252" s="6"/>
      <c r="N252" s="8"/>
      <c r="P252" s="6"/>
    </row>
    <row r="253" spans="1:16" s="58" customFormat="1">
      <c r="A253" s="59">
        <v>44355.597222222219</v>
      </c>
      <c r="B253" s="28">
        <v>0.876</v>
      </c>
      <c r="C253" s="24">
        <f t="shared" si="14"/>
        <v>248</v>
      </c>
      <c r="D253" s="25">
        <v>0.3</v>
      </c>
      <c r="E253" s="26">
        <f t="shared" si="17"/>
        <v>0.92600000000000005</v>
      </c>
      <c r="F253" s="31">
        <f t="shared" si="15"/>
        <v>379.26000000000056</v>
      </c>
      <c r="G253" s="27">
        <f t="shared" si="16"/>
        <v>57.754010695187162</v>
      </c>
      <c r="H253" s="6"/>
      <c r="I253" s="6"/>
      <c r="J253" s="6"/>
      <c r="K253" s="6"/>
      <c r="L253" s="7"/>
      <c r="M253" s="6"/>
      <c r="N253" s="8"/>
      <c r="P253" s="6"/>
    </row>
    <row r="254" spans="1:16" s="58" customFormat="1">
      <c r="A254" s="59">
        <v>44355.597916666666</v>
      </c>
      <c r="B254" s="28">
        <v>0.876</v>
      </c>
      <c r="C254" s="24">
        <f t="shared" si="14"/>
        <v>249</v>
      </c>
      <c r="D254" s="25">
        <v>0.3</v>
      </c>
      <c r="E254" s="26">
        <f t="shared" si="17"/>
        <v>0.92600000000000005</v>
      </c>
      <c r="F254" s="31">
        <f t="shared" si="15"/>
        <v>379.56000000000057</v>
      </c>
      <c r="G254" s="27">
        <f t="shared" si="16"/>
        <v>57.754010695187162</v>
      </c>
      <c r="H254" s="6"/>
      <c r="I254" s="6"/>
      <c r="J254" s="6"/>
      <c r="K254" s="6"/>
      <c r="L254" s="7"/>
      <c r="M254" s="6"/>
      <c r="N254" s="8"/>
      <c r="P254" s="6"/>
    </row>
    <row r="255" spans="1:16" s="58" customFormat="1">
      <c r="A255" s="59">
        <v>44355.598611111112</v>
      </c>
      <c r="B255" s="28">
        <v>0.876</v>
      </c>
      <c r="C255" s="24">
        <f t="shared" si="14"/>
        <v>250</v>
      </c>
      <c r="D255" s="25">
        <v>0.3</v>
      </c>
      <c r="E255" s="26">
        <f t="shared" si="17"/>
        <v>0.92600000000000005</v>
      </c>
      <c r="F255" s="31">
        <f t="shared" si="15"/>
        <v>379.86000000000058</v>
      </c>
      <c r="G255" s="27">
        <f t="shared" si="16"/>
        <v>57.754010695187162</v>
      </c>
      <c r="H255" s="6"/>
      <c r="I255" s="6"/>
      <c r="J255" s="6"/>
      <c r="K255" s="6"/>
      <c r="L255" s="7"/>
      <c r="M255" s="6"/>
      <c r="N255" s="8"/>
      <c r="P255" s="6"/>
    </row>
    <row r="256" spans="1:16" s="58" customFormat="1">
      <c r="A256" s="59">
        <v>44355.599305555559</v>
      </c>
      <c r="B256" s="28">
        <v>0.876</v>
      </c>
      <c r="C256" s="24">
        <f t="shared" si="14"/>
        <v>251</v>
      </c>
      <c r="D256" s="25">
        <v>0.3</v>
      </c>
      <c r="E256" s="26">
        <f t="shared" si="17"/>
        <v>0.92600000000000005</v>
      </c>
      <c r="F256" s="31">
        <f t="shared" si="15"/>
        <v>380.16000000000059</v>
      </c>
      <c r="G256" s="27">
        <f t="shared" si="16"/>
        <v>57.754010695187162</v>
      </c>
      <c r="H256" s="6"/>
      <c r="I256" s="6"/>
      <c r="J256" s="6"/>
      <c r="K256" s="6"/>
      <c r="L256" s="7"/>
      <c r="M256" s="6"/>
      <c r="N256" s="8"/>
      <c r="P256" s="6"/>
    </row>
    <row r="257" spans="1:16" s="58" customFormat="1">
      <c r="A257" s="59">
        <v>44355.6</v>
      </c>
      <c r="B257" s="28">
        <v>0.876</v>
      </c>
      <c r="C257" s="24">
        <f t="shared" si="14"/>
        <v>252</v>
      </c>
      <c r="D257" s="25">
        <v>0.3</v>
      </c>
      <c r="E257" s="26">
        <f t="shared" si="17"/>
        <v>0.92600000000000005</v>
      </c>
      <c r="F257" s="31">
        <f t="shared" si="15"/>
        <v>380.4600000000006</v>
      </c>
      <c r="G257" s="27">
        <f t="shared" si="16"/>
        <v>57.754010695187162</v>
      </c>
      <c r="H257" s="6"/>
      <c r="I257" s="6"/>
      <c r="J257" s="6"/>
      <c r="K257" s="6"/>
      <c r="L257" s="7"/>
      <c r="M257" s="6"/>
      <c r="N257" s="8"/>
      <c r="P257" s="6"/>
    </row>
    <row r="258" spans="1:16" s="58" customFormat="1">
      <c r="A258" s="59">
        <v>44355.600694444445</v>
      </c>
      <c r="B258" s="28">
        <v>0.86499999999999999</v>
      </c>
      <c r="C258" s="24">
        <f t="shared" si="14"/>
        <v>253</v>
      </c>
      <c r="D258" s="25">
        <v>0.3</v>
      </c>
      <c r="E258" s="26">
        <f t="shared" si="17"/>
        <v>0.91500000000000004</v>
      </c>
      <c r="F258" s="31">
        <f t="shared" si="15"/>
        <v>380.76000000000062</v>
      </c>
      <c r="G258" s="27">
        <f t="shared" si="16"/>
        <v>57.754010695187162</v>
      </c>
      <c r="H258" s="6"/>
      <c r="I258" s="6"/>
      <c r="J258" s="6"/>
      <c r="K258" s="6"/>
      <c r="L258" s="7"/>
      <c r="M258" s="6"/>
      <c r="N258" s="8"/>
      <c r="P258" s="6"/>
    </row>
    <row r="259" spans="1:16" s="58" customFormat="1">
      <c r="A259" s="59">
        <v>44355.601388888892</v>
      </c>
      <c r="B259" s="28">
        <v>0.875</v>
      </c>
      <c r="C259" s="24">
        <f t="shared" si="14"/>
        <v>254</v>
      </c>
      <c r="D259" s="25">
        <v>0.3</v>
      </c>
      <c r="E259" s="26">
        <f t="shared" si="17"/>
        <v>0.92500000000000004</v>
      </c>
      <c r="F259" s="31">
        <f t="shared" si="15"/>
        <v>381.06000000000063</v>
      </c>
      <c r="G259" s="27">
        <f t="shared" si="16"/>
        <v>57.754010695187162</v>
      </c>
      <c r="H259" s="6"/>
      <c r="I259" s="6"/>
      <c r="J259" s="6"/>
      <c r="K259" s="6"/>
      <c r="L259" s="7"/>
      <c r="M259" s="6"/>
      <c r="N259" s="8"/>
      <c r="P259" s="6"/>
    </row>
    <row r="260" spans="1:16" s="58" customFormat="1">
      <c r="A260" s="59">
        <v>44355.602083333331</v>
      </c>
      <c r="B260" s="28">
        <v>0.86499999999999999</v>
      </c>
      <c r="C260" s="24">
        <f t="shared" si="14"/>
        <v>255</v>
      </c>
      <c r="D260" s="25">
        <v>0.3</v>
      </c>
      <c r="E260" s="26">
        <f t="shared" si="17"/>
        <v>0.91500000000000004</v>
      </c>
      <c r="F260" s="31">
        <f t="shared" si="15"/>
        <v>381.36000000000064</v>
      </c>
      <c r="G260" s="27">
        <f t="shared" si="16"/>
        <v>57.754010695187162</v>
      </c>
      <c r="H260" s="6"/>
      <c r="I260" s="6"/>
      <c r="J260" s="6"/>
      <c r="K260" s="6"/>
      <c r="L260" s="7"/>
      <c r="M260" s="6"/>
      <c r="N260" s="8"/>
      <c r="P260" s="6"/>
    </row>
    <row r="261" spans="1:16" s="58" customFormat="1">
      <c r="A261" s="59">
        <v>44355.602777777778</v>
      </c>
      <c r="B261" s="28">
        <v>0.86499999999999999</v>
      </c>
      <c r="C261" s="24">
        <f t="shared" si="14"/>
        <v>256</v>
      </c>
      <c r="D261" s="25">
        <v>0.3</v>
      </c>
      <c r="E261" s="26">
        <f t="shared" si="17"/>
        <v>0.91500000000000004</v>
      </c>
      <c r="F261" s="31">
        <f t="shared" si="15"/>
        <v>381.66000000000065</v>
      </c>
      <c r="G261" s="27">
        <f t="shared" si="16"/>
        <v>57.754010695187162</v>
      </c>
      <c r="H261" s="6"/>
      <c r="I261" s="6"/>
      <c r="J261" s="6"/>
      <c r="K261" s="6"/>
      <c r="L261" s="7"/>
      <c r="M261" s="6"/>
      <c r="N261" s="8"/>
      <c r="P261" s="6"/>
    </row>
    <row r="262" spans="1:16" s="58" customFormat="1">
      <c r="A262" s="59">
        <v>44355.603472222225</v>
      </c>
      <c r="B262" s="28">
        <v>0.875</v>
      </c>
      <c r="C262" s="24">
        <f t="shared" ref="C262:C325" si="18">ROUND((A262-A$5)*24*60,0)</f>
        <v>257</v>
      </c>
      <c r="D262" s="25">
        <v>0.3</v>
      </c>
      <c r="E262" s="26">
        <f t="shared" si="17"/>
        <v>0.92500000000000004</v>
      </c>
      <c r="F262" s="31">
        <f t="shared" si="15"/>
        <v>381.96000000000066</v>
      </c>
      <c r="G262" s="27">
        <f t="shared" si="16"/>
        <v>57.754010695187162</v>
      </c>
      <c r="H262" s="6"/>
      <c r="I262" s="6"/>
      <c r="J262" s="6"/>
      <c r="K262" s="6"/>
      <c r="L262" s="7"/>
      <c r="M262" s="6"/>
      <c r="N262" s="8"/>
      <c r="P262" s="6"/>
    </row>
    <row r="263" spans="1:16" s="58" customFormat="1">
      <c r="A263" s="59">
        <v>44355.604166666664</v>
      </c>
      <c r="B263" s="28">
        <v>0.874</v>
      </c>
      <c r="C263" s="24">
        <f t="shared" si="18"/>
        <v>258</v>
      </c>
      <c r="D263" s="25">
        <v>0.3</v>
      </c>
      <c r="E263" s="26">
        <f t="shared" si="17"/>
        <v>0.92400000000000004</v>
      </c>
      <c r="F263" s="31">
        <f t="shared" ref="F263:F326" si="19">F262+D262*(C263-C262)</f>
        <v>382.26000000000067</v>
      </c>
      <c r="G263" s="27">
        <f t="shared" ref="G263:G326" si="20">D263*60*24/7.48</f>
        <v>57.754010695187162</v>
      </c>
      <c r="H263" s="6"/>
      <c r="I263" s="6"/>
      <c r="J263" s="6"/>
      <c r="K263" s="6"/>
      <c r="L263" s="7"/>
      <c r="M263" s="6"/>
      <c r="N263" s="8"/>
      <c r="P263" s="6"/>
    </row>
    <row r="264" spans="1:16" s="58" customFormat="1">
      <c r="A264" s="59">
        <v>44355.604861111111</v>
      </c>
      <c r="B264" s="28">
        <v>0.874</v>
      </c>
      <c r="C264" s="24">
        <f t="shared" si="18"/>
        <v>259</v>
      </c>
      <c r="D264" s="25">
        <v>0.3</v>
      </c>
      <c r="E264" s="26">
        <f t="shared" si="17"/>
        <v>0.92400000000000004</v>
      </c>
      <c r="F264" s="31">
        <f t="shared" si="19"/>
        <v>382.56000000000068</v>
      </c>
      <c r="G264" s="27">
        <f t="shared" si="20"/>
        <v>57.754010695187162</v>
      </c>
      <c r="H264" s="6"/>
      <c r="I264" s="6"/>
      <c r="J264" s="6"/>
      <c r="K264" s="6"/>
      <c r="L264" s="7"/>
      <c r="M264" s="6"/>
      <c r="N264" s="8"/>
      <c r="P264" s="6"/>
    </row>
    <row r="265" spans="1:16" s="58" customFormat="1">
      <c r="A265" s="59">
        <v>44355.605555555558</v>
      </c>
      <c r="B265" s="28">
        <v>0.86499999999999999</v>
      </c>
      <c r="C265" s="24">
        <f t="shared" si="18"/>
        <v>260</v>
      </c>
      <c r="D265" s="25">
        <v>0.3</v>
      </c>
      <c r="E265" s="26">
        <f t="shared" si="17"/>
        <v>0.91500000000000004</v>
      </c>
      <c r="F265" s="31">
        <f t="shared" si="19"/>
        <v>382.8600000000007</v>
      </c>
      <c r="G265" s="27">
        <f t="shared" si="20"/>
        <v>57.754010695187162</v>
      </c>
      <c r="H265" s="6"/>
      <c r="I265" s="6"/>
      <c r="J265" s="6"/>
      <c r="K265" s="6"/>
      <c r="L265" s="7"/>
      <c r="M265" s="6"/>
      <c r="N265" s="8"/>
      <c r="P265" s="6"/>
    </row>
    <row r="266" spans="1:16" s="58" customFormat="1">
      <c r="A266" s="59">
        <v>44355.606249999997</v>
      </c>
      <c r="B266" s="28">
        <v>0.86499999999999999</v>
      </c>
      <c r="C266" s="24">
        <f t="shared" si="18"/>
        <v>261</v>
      </c>
      <c r="D266" s="25">
        <v>0.3</v>
      </c>
      <c r="E266" s="26">
        <f t="shared" si="17"/>
        <v>0.91500000000000004</v>
      </c>
      <c r="F266" s="31">
        <f t="shared" si="19"/>
        <v>383.16000000000071</v>
      </c>
      <c r="G266" s="27">
        <f t="shared" si="20"/>
        <v>57.754010695187162</v>
      </c>
      <c r="H266" s="6"/>
      <c r="I266" s="6"/>
      <c r="J266" s="6"/>
      <c r="K266" s="6"/>
      <c r="L266" s="7"/>
      <c r="M266" s="6"/>
      <c r="N266" s="8"/>
      <c r="P266" s="6"/>
    </row>
    <row r="267" spans="1:16" s="58" customFormat="1">
      <c r="A267" s="59">
        <v>44355.606944444444</v>
      </c>
      <c r="B267" s="28">
        <v>0.86499999999999999</v>
      </c>
      <c r="C267" s="24">
        <f t="shared" si="18"/>
        <v>262</v>
      </c>
      <c r="D267" s="25">
        <v>0.3</v>
      </c>
      <c r="E267" s="26">
        <f t="shared" si="17"/>
        <v>0.91500000000000004</v>
      </c>
      <c r="F267" s="31">
        <f t="shared" si="19"/>
        <v>383.46000000000072</v>
      </c>
      <c r="G267" s="27">
        <f t="shared" si="20"/>
        <v>57.754010695187162</v>
      </c>
      <c r="H267" s="6"/>
      <c r="I267" s="6"/>
      <c r="J267" s="6"/>
      <c r="K267" s="6"/>
      <c r="L267" s="7"/>
      <c r="M267" s="6"/>
      <c r="N267" s="8"/>
      <c r="P267" s="6"/>
    </row>
    <row r="268" spans="1:16" s="58" customFormat="1">
      <c r="A268" s="59">
        <v>44355.607638888891</v>
      </c>
      <c r="B268" s="28">
        <v>0.86299999999999999</v>
      </c>
      <c r="C268" s="24">
        <f t="shared" si="18"/>
        <v>263</v>
      </c>
      <c r="D268" s="25">
        <v>0.3</v>
      </c>
      <c r="E268" s="26">
        <f t="shared" si="17"/>
        <v>0.91300000000000003</v>
      </c>
      <c r="F268" s="31">
        <f t="shared" si="19"/>
        <v>383.76000000000073</v>
      </c>
      <c r="G268" s="27">
        <f t="shared" si="20"/>
        <v>57.754010695187162</v>
      </c>
      <c r="H268" s="6"/>
      <c r="I268" s="6"/>
      <c r="J268" s="6"/>
      <c r="K268" s="6"/>
      <c r="L268" s="7"/>
      <c r="M268" s="6"/>
      <c r="N268" s="8"/>
      <c r="P268" s="6"/>
    </row>
    <row r="269" spans="1:16" s="58" customFormat="1">
      <c r="A269" s="59">
        <v>44355.60833333333</v>
      </c>
      <c r="B269" s="28">
        <v>0.86299999999999999</v>
      </c>
      <c r="C269" s="24">
        <f t="shared" si="18"/>
        <v>264</v>
      </c>
      <c r="D269" s="25">
        <v>0.3</v>
      </c>
      <c r="E269" s="26">
        <f t="shared" si="17"/>
        <v>0.91300000000000003</v>
      </c>
      <c r="F269" s="31">
        <f t="shared" si="19"/>
        <v>384.06000000000074</v>
      </c>
      <c r="G269" s="27">
        <f t="shared" si="20"/>
        <v>57.754010695187162</v>
      </c>
      <c r="H269" s="6"/>
      <c r="I269" s="6"/>
      <c r="J269" s="6"/>
      <c r="K269" s="6"/>
      <c r="L269" s="7"/>
      <c r="M269" s="6"/>
      <c r="N269" s="8"/>
      <c r="P269" s="6"/>
    </row>
    <row r="270" spans="1:16" s="58" customFormat="1">
      <c r="A270" s="59">
        <v>44355.609027777777</v>
      </c>
      <c r="B270" s="28">
        <v>0.86199999999999999</v>
      </c>
      <c r="C270" s="24">
        <f t="shared" si="18"/>
        <v>265</v>
      </c>
      <c r="D270" s="25">
        <v>0.3</v>
      </c>
      <c r="E270" s="26">
        <f t="shared" si="17"/>
        <v>0.91200000000000003</v>
      </c>
      <c r="F270" s="31">
        <f t="shared" si="19"/>
        <v>384.36000000000075</v>
      </c>
      <c r="G270" s="27">
        <f t="shared" si="20"/>
        <v>57.754010695187162</v>
      </c>
      <c r="H270" s="6"/>
      <c r="I270" s="6"/>
      <c r="J270" s="6"/>
      <c r="K270" s="6"/>
      <c r="L270" s="7"/>
      <c r="M270" s="6"/>
      <c r="N270" s="8"/>
      <c r="P270" s="6"/>
    </row>
    <row r="271" spans="1:16" s="58" customFormat="1">
      <c r="A271" s="59">
        <v>44355.609722222223</v>
      </c>
      <c r="B271" s="28">
        <v>0.86199999999999999</v>
      </c>
      <c r="C271" s="24">
        <f t="shared" si="18"/>
        <v>266</v>
      </c>
      <c r="D271" s="25">
        <v>0.3</v>
      </c>
      <c r="E271" s="26">
        <f t="shared" si="17"/>
        <v>0.91200000000000003</v>
      </c>
      <c r="F271" s="31">
        <f t="shared" si="19"/>
        <v>384.66000000000076</v>
      </c>
      <c r="G271" s="27">
        <f t="shared" si="20"/>
        <v>57.754010695187162</v>
      </c>
      <c r="H271" s="6"/>
      <c r="I271" s="6"/>
      <c r="J271" s="6"/>
      <c r="K271" s="6"/>
      <c r="L271" s="7"/>
      <c r="M271" s="6"/>
      <c r="N271" s="8"/>
      <c r="P271" s="6"/>
    </row>
    <row r="272" spans="1:16" s="58" customFormat="1">
      <c r="A272" s="59">
        <v>44355.61041666667</v>
      </c>
      <c r="B272" s="28">
        <v>0.86199999999999999</v>
      </c>
      <c r="C272" s="24">
        <f t="shared" si="18"/>
        <v>267</v>
      </c>
      <c r="D272" s="25">
        <v>0.3</v>
      </c>
      <c r="E272" s="26">
        <f t="shared" si="17"/>
        <v>0.91200000000000003</v>
      </c>
      <c r="F272" s="31">
        <f t="shared" si="19"/>
        <v>384.96000000000078</v>
      </c>
      <c r="G272" s="27">
        <f t="shared" si="20"/>
        <v>57.754010695187162</v>
      </c>
      <c r="H272" s="6"/>
      <c r="I272" s="6"/>
      <c r="J272" s="6"/>
      <c r="K272" s="6"/>
      <c r="L272" s="7"/>
      <c r="M272" s="6"/>
      <c r="N272" s="8"/>
      <c r="P272" s="6"/>
    </row>
    <row r="273" spans="1:16" s="58" customFormat="1">
      <c r="A273" s="59">
        <v>44355.611111111109</v>
      </c>
      <c r="B273" s="28">
        <v>0.86399999999999999</v>
      </c>
      <c r="C273" s="24">
        <f t="shared" si="18"/>
        <v>268</v>
      </c>
      <c r="D273" s="25">
        <v>0.3</v>
      </c>
      <c r="E273" s="26">
        <f t="shared" si="17"/>
        <v>0.91400000000000003</v>
      </c>
      <c r="F273" s="31">
        <f t="shared" si="19"/>
        <v>385.26000000000079</v>
      </c>
      <c r="G273" s="27">
        <f t="shared" si="20"/>
        <v>57.754010695187162</v>
      </c>
      <c r="H273" s="6"/>
      <c r="I273" s="6"/>
      <c r="J273" s="6"/>
      <c r="K273" s="6"/>
      <c r="L273" s="7"/>
      <c r="M273" s="6"/>
      <c r="N273" s="8"/>
      <c r="P273" s="6"/>
    </row>
    <row r="274" spans="1:16" s="58" customFormat="1">
      <c r="A274" s="59">
        <v>44355.611805555556</v>
      </c>
      <c r="B274" s="28">
        <v>0.86399999999999999</v>
      </c>
      <c r="C274" s="24">
        <f t="shared" si="18"/>
        <v>269</v>
      </c>
      <c r="D274" s="25">
        <v>0.3</v>
      </c>
      <c r="E274" s="26">
        <f t="shared" si="17"/>
        <v>0.91400000000000003</v>
      </c>
      <c r="F274" s="31">
        <f t="shared" si="19"/>
        <v>385.5600000000008</v>
      </c>
      <c r="G274" s="27">
        <f t="shared" si="20"/>
        <v>57.754010695187162</v>
      </c>
      <c r="H274" s="6"/>
      <c r="I274" s="6"/>
      <c r="J274" s="6"/>
      <c r="K274" s="6"/>
      <c r="L274" s="7"/>
      <c r="M274" s="6"/>
      <c r="N274" s="8"/>
      <c r="P274" s="6"/>
    </row>
    <row r="275" spans="1:16" s="58" customFormat="1">
      <c r="A275" s="59">
        <v>44355.612500000003</v>
      </c>
      <c r="B275" s="28">
        <v>0.85500000000000009</v>
      </c>
      <c r="C275" s="24">
        <f t="shared" si="18"/>
        <v>270</v>
      </c>
      <c r="D275" s="25">
        <v>0.3</v>
      </c>
      <c r="E275" s="26">
        <f t="shared" si="17"/>
        <v>0.90500000000000014</v>
      </c>
      <c r="F275" s="31">
        <f t="shared" si="19"/>
        <v>385.86000000000081</v>
      </c>
      <c r="G275" s="27">
        <f t="shared" si="20"/>
        <v>57.754010695187162</v>
      </c>
      <c r="H275" s="6"/>
      <c r="I275" s="6"/>
      <c r="J275" s="6"/>
      <c r="K275" s="6"/>
      <c r="L275" s="7"/>
      <c r="M275" s="6"/>
      <c r="N275" s="8"/>
      <c r="P275" s="6"/>
    </row>
    <row r="276" spans="1:16" s="58" customFormat="1">
      <c r="A276" s="59">
        <v>44355.613194444442</v>
      </c>
      <c r="B276" s="28">
        <v>0.85500000000000009</v>
      </c>
      <c r="C276" s="24">
        <f t="shared" si="18"/>
        <v>271</v>
      </c>
      <c r="D276" s="25">
        <v>0.3</v>
      </c>
      <c r="E276" s="26">
        <f t="shared" si="17"/>
        <v>0.90500000000000014</v>
      </c>
      <c r="F276" s="31">
        <f t="shared" si="19"/>
        <v>386.16000000000082</v>
      </c>
      <c r="G276" s="27">
        <f t="shared" si="20"/>
        <v>57.754010695187162</v>
      </c>
      <c r="H276" s="6"/>
      <c r="I276" s="6"/>
      <c r="J276" s="6"/>
      <c r="K276" s="6"/>
      <c r="L276" s="7"/>
      <c r="M276" s="6"/>
      <c r="N276" s="8"/>
      <c r="P276" s="6"/>
    </row>
    <row r="277" spans="1:16" s="58" customFormat="1">
      <c r="A277" s="59">
        <v>44355.613888888889</v>
      </c>
      <c r="B277" s="28">
        <v>0.86499999999999999</v>
      </c>
      <c r="C277" s="24">
        <f t="shared" si="18"/>
        <v>272</v>
      </c>
      <c r="D277" s="25">
        <v>0.3</v>
      </c>
      <c r="E277" s="26">
        <f t="shared" si="17"/>
        <v>0.91500000000000004</v>
      </c>
      <c r="F277" s="31">
        <f t="shared" si="19"/>
        <v>386.46000000000083</v>
      </c>
      <c r="G277" s="27">
        <f t="shared" si="20"/>
        <v>57.754010695187162</v>
      </c>
      <c r="H277" s="6"/>
      <c r="I277" s="6"/>
      <c r="J277" s="6"/>
      <c r="K277" s="6"/>
      <c r="L277" s="7"/>
      <c r="M277" s="6"/>
      <c r="N277" s="8"/>
      <c r="P277" s="6"/>
    </row>
    <row r="278" spans="1:16" s="58" customFormat="1">
      <c r="A278" s="59">
        <v>44355.614583333336</v>
      </c>
      <c r="B278" s="28">
        <v>0.86299999999999999</v>
      </c>
      <c r="C278" s="24">
        <f t="shared" si="18"/>
        <v>273</v>
      </c>
      <c r="D278" s="25">
        <v>0.3</v>
      </c>
      <c r="E278" s="26">
        <f t="shared" si="17"/>
        <v>0.91300000000000003</v>
      </c>
      <c r="F278" s="31">
        <f t="shared" si="19"/>
        <v>386.76000000000084</v>
      </c>
      <c r="G278" s="27">
        <f t="shared" si="20"/>
        <v>57.754010695187162</v>
      </c>
      <c r="H278" s="6"/>
      <c r="I278" s="6"/>
      <c r="J278" s="6"/>
      <c r="K278" s="6"/>
      <c r="L278" s="7"/>
      <c r="M278" s="6"/>
      <c r="N278" s="8"/>
      <c r="P278" s="6"/>
    </row>
    <row r="279" spans="1:16" s="58" customFormat="1">
      <c r="A279" s="59">
        <v>44355.615277777775</v>
      </c>
      <c r="B279" s="28">
        <v>0.86399999999999999</v>
      </c>
      <c r="C279" s="24">
        <f t="shared" si="18"/>
        <v>274</v>
      </c>
      <c r="D279" s="25">
        <v>0.3</v>
      </c>
      <c r="E279" s="26">
        <f t="shared" si="17"/>
        <v>0.91400000000000003</v>
      </c>
      <c r="F279" s="31">
        <f t="shared" si="19"/>
        <v>387.06000000000085</v>
      </c>
      <c r="G279" s="27">
        <f t="shared" si="20"/>
        <v>57.754010695187162</v>
      </c>
      <c r="H279" s="6"/>
      <c r="I279" s="6"/>
      <c r="J279" s="6"/>
      <c r="K279" s="6"/>
      <c r="L279" s="7"/>
      <c r="M279" s="6"/>
      <c r="N279" s="8"/>
      <c r="P279" s="6"/>
    </row>
    <row r="280" spans="1:16" s="58" customFormat="1">
      <c r="A280" s="59">
        <v>44355.615972222222</v>
      </c>
      <c r="B280" s="28">
        <v>0.86499999999999999</v>
      </c>
      <c r="C280" s="24">
        <f t="shared" si="18"/>
        <v>275</v>
      </c>
      <c r="D280" s="25">
        <v>0.3</v>
      </c>
      <c r="E280" s="26">
        <f t="shared" si="17"/>
        <v>0.91500000000000004</v>
      </c>
      <c r="F280" s="31">
        <f t="shared" si="19"/>
        <v>387.36000000000087</v>
      </c>
      <c r="G280" s="27">
        <f t="shared" si="20"/>
        <v>57.754010695187162</v>
      </c>
      <c r="H280" s="6"/>
      <c r="I280" s="6"/>
      <c r="J280" s="6"/>
      <c r="K280" s="6"/>
      <c r="L280" s="7"/>
      <c r="M280" s="6"/>
      <c r="N280" s="8"/>
      <c r="P280" s="6"/>
    </row>
    <row r="281" spans="1:16" s="58" customFormat="1">
      <c r="A281" s="59">
        <v>44355.616666666669</v>
      </c>
      <c r="B281" s="28">
        <v>0.86499999999999999</v>
      </c>
      <c r="C281" s="24">
        <f t="shared" si="18"/>
        <v>276</v>
      </c>
      <c r="D281" s="25">
        <v>0.3</v>
      </c>
      <c r="E281" s="26">
        <f t="shared" si="17"/>
        <v>0.91500000000000004</v>
      </c>
      <c r="F281" s="31">
        <f t="shared" si="19"/>
        <v>387.66000000000088</v>
      </c>
      <c r="G281" s="27">
        <f t="shared" si="20"/>
        <v>57.754010695187162</v>
      </c>
      <c r="H281" s="6"/>
      <c r="I281" s="6"/>
      <c r="J281" s="6"/>
      <c r="K281" s="6"/>
      <c r="L281" s="7"/>
      <c r="M281" s="6"/>
      <c r="N281" s="8"/>
      <c r="P281" s="6"/>
    </row>
    <row r="282" spans="1:16" s="58" customFormat="1">
      <c r="A282" s="59">
        <v>44355.617361111108</v>
      </c>
      <c r="B282" s="28">
        <v>0.86599999999999999</v>
      </c>
      <c r="C282" s="24">
        <f t="shared" si="18"/>
        <v>277</v>
      </c>
      <c r="D282" s="25">
        <v>0.3</v>
      </c>
      <c r="E282" s="26">
        <f t="shared" si="17"/>
        <v>0.91600000000000004</v>
      </c>
      <c r="F282" s="31">
        <f t="shared" si="19"/>
        <v>387.96000000000089</v>
      </c>
      <c r="G282" s="27">
        <f t="shared" si="20"/>
        <v>57.754010695187162</v>
      </c>
      <c r="H282" s="6"/>
      <c r="I282" s="6"/>
      <c r="J282" s="6"/>
      <c r="K282" s="6"/>
      <c r="L282" s="7"/>
      <c r="M282" s="6"/>
      <c r="N282" s="8"/>
      <c r="P282" s="6"/>
    </row>
    <row r="283" spans="1:16" s="58" customFormat="1">
      <c r="A283" s="59">
        <v>44355.618055555555</v>
      </c>
      <c r="B283" s="28">
        <v>0.85899999999999999</v>
      </c>
      <c r="C283" s="24">
        <f t="shared" si="18"/>
        <v>278</v>
      </c>
      <c r="D283" s="25">
        <v>0.3</v>
      </c>
      <c r="E283" s="26">
        <f t="shared" si="17"/>
        <v>0.90900000000000003</v>
      </c>
      <c r="F283" s="31">
        <f t="shared" si="19"/>
        <v>388.2600000000009</v>
      </c>
      <c r="G283" s="27">
        <f t="shared" si="20"/>
        <v>57.754010695187162</v>
      </c>
      <c r="H283" s="6"/>
      <c r="I283" s="6"/>
      <c r="J283" s="6"/>
      <c r="K283" s="6"/>
      <c r="L283" s="7"/>
      <c r="M283" s="6"/>
      <c r="N283" s="8"/>
      <c r="P283" s="6"/>
    </row>
    <row r="284" spans="1:16" s="58" customFormat="1">
      <c r="A284" s="59">
        <v>44355.618750000001</v>
      </c>
      <c r="B284" s="28">
        <v>0.8570000000000001</v>
      </c>
      <c r="C284" s="24">
        <f t="shared" si="18"/>
        <v>279</v>
      </c>
      <c r="D284" s="25">
        <v>0.3</v>
      </c>
      <c r="E284" s="26">
        <f t="shared" si="17"/>
        <v>0.90700000000000014</v>
      </c>
      <c r="F284" s="31">
        <f t="shared" si="19"/>
        <v>388.56000000000091</v>
      </c>
      <c r="G284" s="27">
        <f t="shared" si="20"/>
        <v>57.754010695187162</v>
      </c>
      <c r="H284" s="6"/>
      <c r="I284" s="6"/>
      <c r="J284" s="6"/>
      <c r="K284" s="6"/>
      <c r="L284" s="7"/>
      <c r="M284" s="6"/>
      <c r="N284" s="8"/>
      <c r="P284" s="6"/>
    </row>
    <row r="285" spans="1:16" s="58" customFormat="1">
      <c r="A285" s="59">
        <v>44355.619444444441</v>
      </c>
      <c r="B285" s="28">
        <v>0.86599999999999999</v>
      </c>
      <c r="C285" s="24">
        <f t="shared" si="18"/>
        <v>280</v>
      </c>
      <c r="D285" s="25">
        <v>0.3</v>
      </c>
      <c r="E285" s="26">
        <f t="shared" si="17"/>
        <v>0.91600000000000004</v>
      </c>
      <c r="F285" s="31">
        <f t="shared" si="19"/>
        <v>388.86000000000092</v>
      </c>
      <c r="G285" s="27">
        <f t="shared" si="20"/>
        <v>57.754010695187162</v>
      </c>
      <c r="H285" s="6"/>
      <c r="I285" s="6"/>
      <c r="J285" s="6"/>
      <c r="K285" s="6"/>
      <c r="L285" s="7"/>
      <c r="M285" s="6"/>
      <c r="N285" s="8"/>
      <c r="P285" s="6"/>
    </row>
    <row r="286" spans="1:16" s="58" customFormat="1">
      <c r="A286" s="59">
        <v>44355.620138888888</v>
      </c>
      <c r="B286" s="28">
        <v>0.86499999999999999</v>
      </c>
      <c r="C286" s="24">
        <f t="shared" si="18"/>
        <v>281</v>
      </c>
      <c r="D286" s="25">
        <v>0.3</v>
      </c>
      <c r="E286" s="26">
        <f t="shared" si="17"/>
        <v>0.91500000000000004</v>
      </c>
      <c r="F286" s="31">
        <f t="shared" si="19"/>
        <v>389.16000000000093</v>
      </c>
      <c r="G286" s="27">
        <f t="shared" si="20"/>
        <v>57.754010695187162</v>
      </c>
      <c r="H286" s="6"/>
      <c r="I286" s="6"/>
      <c r="J286" s="6"/>
      <c r="K286" s="6"/>
      <c r="L286" s="7"/>
      <c r="M286" s="6"/>
      <c r="N286" s="8"/>
      <c r="P286" s="6"/>
    </row>
    <row r="287" spans="1:16" s="58" customFormat="1">
      <c r="A287" s="59">
        <v>44355.620833333334</v>
      </c>
      <c r="B287" s="28">
        <v>0.86299999999999999</v>
      </c>
      <c r="C287" s="24">
        <f t="shared" si="18"/>
        <v>282</v>
      </c>
      <c r="D287" s="25">
        <v>0.3</v>
      </c>
      <c r="E287" s="26">
        <f t="shared" si="17"/>
        <v>0.91300000000000003</v>
      </c>
      <c r="F287" s="31">
        <f t="shared" si="19"/>
        <v>389.46000000000095</v>
      </c>
      <c r="G287" s="27">
        <f t="shared" si="20"/>
        <v>57.754010695187162</v>
      </c>
      <c r="H287" s="6"/>
      <c r="I287" s="6"/>
      <c r="J287" s="6"/>
      <c r="K287" s="6"/>
      <c r="L287" s="7"/>
      <c r="M287" s="6"/>
      <c r="N287" s="8"/>
      <c r="P287" s="6"/>
    </row>
    <row r="288" spans="1:16" s="58" customFormat="1">
      <c r="A288" s="59">
        <v>44355.621527777781</v>
      </c>
      <c r="B288" s="28">
        <v>0.876</v>
      </c>
      <c r="C288" s="24">
        <f t="shared" si="18"/>
        <v>283</v>
      </c>
      <c r="D288" s="25">
        <v>0.3</v>
      </c>
      <c r="E288" s="26">
        <f t="shared" si="17"/>
        <v>0.92600000000000005</v>
      </c>
      <c r="F288" s="31">
        <f t="shared" si="19"/>
        <v>389.76000000000096</v>
      </c>
      <c r="G288" s="27">
        <f t="shared" si="20"/>
        <v>57.754010695187162</v>
      </c>
      <c r="H288" s="6"/>
      <c r="I288" s="6"/>
      <c r="J288" s="6"/>
      <c r="K288" s="6"/>
      <c r="L288" s="7"/>
      <c r="M288" s="6"/>
      <c r="N288" s="8"/>
      <c r="P288" s="6"/>
    </row>
    <row r="289" spans="1:16" s="58" customFormat="1">
      <c r="A289" s="59">
        <v>44355.62222222222</v>
      </c>
      <c r="B289" s="28">
        <v>0.877</v>
      </c>
      <c r="C289" s="24">
        <f t="shared" si="18"/>
        <v>284</v>
      </c>
      <c r="D289" s="25">
        <v>0.3</v>
      </c>
      <c r="E289" s="26">
        <f t="shared" si="17"/>
        <v>0.92700000000000005</v>
      </c>
      <c r="F289" s="31">
        <f t="shared" si="19"/>
        <v>390.06000000000097</v>
      </c>
      <c r="G289" s="27">
        <f t="shared" si="20"/>
        <v>57.754010695187162</v>
      </c>
      <c r="H289" s="6"/>
      <c r="I289" s="6"/>
      <c r="J289" s="6"/>
      <c r="K289" s="6"/>
      <c r="L289" s="7"/>
      <c r="M289" s="6"/>
      <c r="N289" s="8"/>
      <c r="P289" s="6"/>
    </row>
    <row r="290" spans="1:16" s="58" customFormat="1">
      <c r="A290" s="59">
        <v>44355.622916666667</v>
      </c>
      <c r="B290" s="28">
        <v>0.86699999999999999</v>
      </c>
      <c r="C290" s="24">
        <f t="shared" si="18"/>
        <v>285</v>
      </c>
      <c r="D290" s="25">
        <v>0.3</v>
      </c>
      <c r="E290" s="26">
        <f t="shared" si="17"/>
        <v>0.91700000000000004</v>
      </c>
      <c r="F290" s="31">
        <f t="shared" si="19"/>
        <v>390.36000000000098</v>
      </c>
      <c r="G290" s="27">
        <f t="shared" si="20"/>
        <v>57.754010695187162</v>
      </c>
      <c r="H290" s="6"/>
      <c r="I290" s="6"/>
      <c r="J290" s="6"/>
      <c r="K290" s="6"/>
      <c r="L290" s="7"/>
      <c r="M290" s="6"/>
      <c r="N290" s="8"/>
      <c r="P290" s="6"/>
    </row>
    <row r="291" spans="1:16" s="58" customFormat="1">
      <c r="A291" s="59">
        <v>44355.623611111114</v>
      </c>
      <c r="B291" s="28">
        <v>0.878</v>
      </c>
      <c r="C291" s="24">
        <f t="shared" si="18"/>
        <v>286</v>
      </c>
      <c r="D291" s="25">
        <v>0.3</v>
      </c>
      <c r="E291" s="26">
        <f t="shared" si="17"/>
        <v>0.92800000000000005</v>
      </c>
      <c r="F291" s="31">
        <f t="shared" si="19"/>
        <v>390.66000000000099</v>
      </c>
      <c r="G291" s="27">
        <f t="shared" si="20"/>
        <v>57.754010695187162</v>
      </c>
      <c r="H291" s="6"/>
      <c r="I291" s="6"/>
      <c r="J291" s="6"/>
      <c r="K291" s="6"/>
      <c r="L291" s="7"/>
      <c r="M291" s="6"/>
      <c r="N291" s="8"/>
      <c r="P291" s="6"/>
    </row>
    <row r="292" spans="1:16" s="58" customFormat="1">
      <c r="A292" s="59">
        <v>44355.624305555553</v>
      </c>
      <c r="B292" s="28">
        <v>0.879</v>
      </c>
      <c r="C292" s="24">
        <f t="shared" si="18"/>
        <v>287</v>
      </c>
      <c r="D292" s="25">
        <v>0.3</v>
      </c>
      <c r="E292" s="26">
        <f t="shared" si="17"/>
        <v>0.92900000000000005</v>
      </c>
      <c r="F292" s="31">
        <f t="shared" si="19"/>
        <v>390.960000000001</v>
      </c>
      <c r="G292" s="27">
        <f t="shared" si="20"/>
        <v>57.754010695187162</v>
      </c>
      <c r="H292" s="6"/>
      <c r="I292" s="6"/>
      <c r="J292" s="6"/>
      <c r="K292" s="6"/>
      <c r="L292" s="7"/>
      <c r="M292" s="6"/>
      <c r="N292" s="8"/>
      <c r="P292" s="6"/>
    </row>
    <row r="293" spans="1:16" s="58" customFormat="1">
      <c r="A293" s="59">
        <v>44355.625</v>
      </c>
      <c r="B293" s="28">
        <v>0.872</v>
      </c>
      <c r="C293" s="24">
        <f t="shared" si="18"/>
        <v>288</v>
      </c>
      <c r="D293" s="25">
        <v>0.3</v>
      </c>
      <c r="E293" s="26">
        <f t="shared" si="17"/>
        <v>0.92200000000000004</v>
      </c>
      <c r="F293" s="31">
        <f t="shared" si="19"/>
        <v>391.26000000000101</v>
      </c>
      <c r="G293" s="27">
        <f t="shared" si="20"/>
        <v>57.754010695187162</v>
      </c>
      <c r="H293" s="6"/>
      <c r="I293" s="6"/>
      <c r="J293" s="6"/>
      <c r="K293" s="6"/>
      <c r="L293" s="7"/>
      <c r="M293" s="6"/>
      <c r="N293" s="8"/>
      <c r="P293" s="6"/>
    </row>
    <row r="294" spans="1:16" s="58" customFormat="1">
      <c r="A294" s="59">
        <v>44355.625694444447</v>
      </c>
      <c r="B294" s="28">
        <v>0.871</v>
      </c>
      <c r="C294" s="24">
        <f t="shared" si="18"/>
        <v>289</v>
      </c>
      <c r="D294" s="25">
        <v>0.3</v>
      </c>
      <c r="E294" s="26">
        <f t="shared" si="17"/>
        <v>0.92100000000000004</v>
      </c>
      <c r="F294" s="31">
        <f t="shared" si="19"/>
        <v>391.56000000000103</v>
      </c>
      <c r="G294" s="27">
        <f t="shared" si="20"/>
        <v>57.754010695187162</v>
      </c>
      <c r="H294" s="6"/>
      <c r="I294" s="6"/>
      <c r="J294" s="6"/>
      <c r="K294" s="6"/>
      <c r="L294" s="7"/>
      <c r="M294" s="6"/>
      <c r="N294" s="8"/>
      <c r="P294" s="6"/>
    </row>
    <row r="295" spans="1:16" s="58" customFormat="1">
      <c r="A295" s="59">
        <v>44355.626388888886</v>
      </c>
      <c r="B295" s="28">
        <v>0.871</v>
      </c>
      <c r="C295" s="24">
        <f t="shared" si="18"/>
        <v>290</v>
      </c>
      <c r="D295" s="25">
        <v>0.3</v>
      </c>
      <c r="E295" s="26">
        <f t="shared" si="17"/>
        <v>0.92100000000000004</v>
      </c>
      <c r="F295" s="31">
        <f t="shared" si="19"/>
        <v>391.86000000000104</v>
      </c>
      <c r="G295" s="27">
        <f t="shared" si="20"/>
        <v>57.754010695187162</v>
      </c>
      <c r="H295" s="6"/>
      <c r="I295" s="6"/>
      <c r="J295" s="6"/>
      <c r="K295" s="6"/>
      <c r="L295" s="7"/>
      <c r="M295" s="6"/>
      <c r="N295" s="8"/>
      <c r="P295" s="6"/>
    </row>
    <row r="296" spans="1:16" s="58" customFormat="1">
      <c r="A296" s="59">
        <v>44355.627083333333</v>
      </c>
      <c r="B296" s="28">
        <v>0.87</v>
      </c>
      <c r="C296" s="24">
        <f t="shared" si="18"/>
        <v>291</v>
      </c>
      <c r="D296" s="25">
        <v>0.3</v>
      </c>
      <c r="E296" s="26">
        <f t="shared" si="17"/>
        <v>0.92</v>
      </c>
      <c r="F296" s="31">
        <f t="shared" si="19"/>
        <v>392.16000000000105</v>
      </c>
      <c r="G296" s="27">
        <f t="shared" si="20"/>
        <v>57.754010695187162</v>
      </c>
      <c r="H296" s="6"/>
      <c r="I296" s="6"/>
      <c r="J296" s="6"/>
      <c r="K296" s="6"/>
      <c r="L296" s="7"/>
      <c r="M296" s="6"/>
      <c r="N296" s="8"/>
      <c r="P296" s="6"/>
    </row>
    <row r="297" spans="1:16" s="58" customFormat="1">
      <c r="A297" s="59">
        <v>44355.62777777778</v>
      </c>
      <c r="B297" s="28">
        <v>0.87</v>
      </c>
      <c r="C297" s="24">
        <f t="shared" si="18"/>
        <v>292</v>
      </c>
      <c r="D297" s="25">
        <v>0.3</v>
      </c>
      <c r="E297" s="26">
        <f t="shared" ref="E297:E360" si="21">B297+L$7</f>
        <v>0.92</v>
      </c>
      <c r="F297" s="31">
        <f t="shared" si="19"/>
        <v>392.46000000000106</v>
      </c>
      <c r="G297" s="27">
        <f t="shared" si="20"/>
        <v>57.754010695187162</v>
      </c>
      <c r="H297" s="6"/>
      <c r="I297" s="6"/>
      <c r="J297" s="6"/>
      <c r="K297" s="6"/>
      <c r="L297" s="7"/>
      <c r="M297" s="6"/>
      <c r="N297" s="8"/>
      <c r="P297" s="6"/>
    </row>
    <row r="298" spans="1:16" s="58" customFormat="1">
      <c r="A298" s="59">
        <v>44355.628472222219</v>
      </c>
      <c r="B298" s="28">
        <v>0.874</v>
      </c>
      <c r="C298" s="24">
        <f t="shared" si="18"/>
        <v>293</v>
      </c>
      <c r="D298" s="25">
        <v>0.3</v>
      </c>
      <c r="E298" s="26">
        <f t="shared" si="21"/>
        <v>0.92400000000000004</v>
      </c>
      <c r="F298" s="31">
        <f t="shared" si="19"/>
        <v>392.76000000000107</v>
      </c>
      <c r="G298" s="27">
        <f t="shared" si="20"/>
        <v>57.754010695187162</v>
      </c>
      <c r="H298" s="6"/>
      <c r="I298" s="6"/>
      <c r="J298" s="6"/>
      <c r="K298" s="6"/>
      <c r="L298" s="7"/>
      <c r="M298" s="6"/>
      <c r="N298" s="8"/>
      <c r="P298" s="6"/>
    </row>
    <row r="299" spans="1:16" s="58" customFormat="1">
      <c r="A299" s="59">
        <v>44355.629166666666</v>
      </c>
      <c r="B299" s="28">
        <v>0.874</v>
      </c>
      <c r="C299" s="24">
        <f t="shared" si="18"/>
        <v>294</v>
      </c>
      <c r="D299" s="25">
        <v>0.3</v>
      </c>
      <c r="E299" s="26">
        <f t="shared" si="21"/>
        <v>0.92400000000000004</v>
      </c>
      <c r="F299" s="31">
        <f t="shared" si="19"/>
        <v>393.06000000000108</v>
      </c>
      <c r="G299" s="27">
        <f t="shared" si="20"/>
        <v>57.754010695187162</v>
      </c>
      <c r="H299" s="6"/>
      <c r="I299" s="6"/>
      <c r="J299" s="6"/>
      <c r="K299" s="6"/>
      <c r="L299" s="7"/>
      <c r="M299" s="6"/>
      <c r="N299" s="8"/>
      <c r="P299" s="6"/>
    </row>
    <row r="300" spans="1:16" s="58" customFormat="1">
      <c r="A300" s="59">
        <v>44355.629861111112</v>
      </c>
      <c r="B300" s="28">
        <v>0.873</v>
      </c>
      <c r="C300" s="24">
        <f t="shared" si="18"/>
        <v>295</v>
      </c>
      <c r="D300" s="25">
        <v>0.3</v>
      </c>
      <c r="E300" s="26">
        <f t="shared" si="21"/>
        <v>0.92300000000000004</v>
      </c>
      <c r="F300" s="31">
        <f t="shared" si="19"/>
        <v>393.36000000000109</v>
      </c>
      <c r="G300" s="27">
        <f t="shared" si="20"/>
        <v>57.754010695187162</v>
      </c>
      <c r="H300" s="6"/>
      <c r="I300" s="6"/>
      <c r="J300" s="6"/>
      <c r="K300" s="6"/>
      <c r="L300" s="7"/>
      <c r="M300" s="6"/>
      <c r="N300" s="8"/>
      <c r="P300" s="6"/>
    </row>
    <row r="301" spans="1:16" s="58" customFormat="1">
      <c r="A301" s="59">
        <v>44355.630555555559</v>
      </c>
      <c r="B301" s="28">
        <v>0.873</v>
      </c>
      <c r="C301" s="24">
        <f t="shared" si="18"/>
        <v>296</v>
      </c>
      <c r="D301" s="25">
        <v>0.3</v>
      </c>
      <c r="E301" s="26">
        <f t="shared" si="21"/>
        <v>0.92300000000000004</v>
      </c>
      <c r="F301" s="31">
        <f t="shared" si="19"/>
        <v>393.66000000000111</v>
      </c>
      <c r="G301" s="27">
        <f t="shared" si="20"/>
        <v>57.754010695187162</v>
      </c>
      <c r="H301" s="6"/>
      <c r="I301" s="6"/>
      <c r="J301" s="6"/>
      <c r="K301" s="6"/>
      <c r="L301" s="7"/>
      <c r="M301" s="6"/>
      <c r="N301" s="8"/>
      <c r="P301" s="6"/>
    </row>
    <row r="302" spans="1:16" s="58" customFormat="1">
      <c r="A302" s="59">
        <v>44355.631249999999</v>
      </c>
      <c r="B302" s="28">
        <v>0.873</v>
      </c>
      <c r="C302" s="24">
        <f t="shared" si="18"/>
        <v>297</v>
      </c>
      <c r="D302" s="25">
        <v>0.22</v>
      </c>
      <c r="E302" s="26">
        <f t="shared" si="21"/>
        <v>0.92300000000000004</v>
      </c>
      <c r="F302" s="31">
        <f t="shared" si="19"/>
        <v>393.96000000000112</v>
      </c>
      <c r="G302" s="27">
        <f t="shared" si="20"/>
        <v>42.35294117647058</v>
      </c>
      <c r="H302" s="6"/>
      <c r="I302" s="6"/>
      <c r="J302" s="6"/>
      <c r="K302" s="6"/>
      <c r="L302" s="7"/>
      <c r="M302" s="6"/>
      <c r="N302" s="8"/>
      <c r="P302" s="6"/>
    </row>
    <row r="303" spans="1:16" s="58" customFormat="1">
      <c r="A303" s="59">
        <v>44355.631944444445</v>
      </c>
      <c r="B303" s="28">
        <v>0.876</v>
      </c>
      <c r="C303" s="24">
        <f t="shared" si="18"/>
        <v>298</v>
      </c>
      <c r="D303" s="25">
        <v>0.22</v>
      </c>
      <c r="E303" s="26">
        <f t="shared" si="21"/>
        <v>0.92600000000000005</v>
      </c>
      <c r="F303" s="31">
        <f t="shared" si="19"/>
        <v>394.18000000000114</v>
      </c>
      <c r="G303" s="27">
        <f t="shared" si="20"/>
        <v>42.35294117647058</v>
      </c>
      <c r="H303" s="6"/>
      <c r="I303" s="6"/>
      <c r="J303" s="6"/>
      <c r="K303" s="6"/>
      <c r="L303" s="7"/>
      <c r="M303" s="6"/>
      <c r="N303" s="8"/>
      <c r="P303" s="6"/>
    </row>
    <row r="304" spans="1:16" s="58" customFormat="1">
      <c r="A304" s="59">
        <v>44355.632638888892</v>
      </c>
      <c r="B304" s="28">
        <v>0.876</v>
      </c>
      <c r="C304" s="24">
        <f t="shared" si="18"/>
        <v>299</v>
      </c>
      <c r="D304" s="25">
        <v>0.22</v>
      </c>
      <c r="E304" s="26">
        <f t="shared" si="21"/>
        <v>0.92600000000000005</v>
      </c>
      <c r="F304" s="31">
        <f t="shared" si="19"/>
        <v>394.40000000000117</v>
      </c>
      <c r="G304" s="27">
        <f t="shared" si="20"/>
        <v>42.35294117647058</v>
      </c>
      <c r="H304" s="6"/>
      <c r="I304" s="6"/>
      <c r="J304" s="6"/>
      <c r="K304" s="6"/>
      <c r="L304" s="7"/>
      <c r="M304" s="6"/>
      <c r="N304" s="8"/>
      <c r="P304" s="6"/>
    </row>
    <row r="305" spans="1:16" s="58" customFormat="1">
      <c r="A305" s="59">
        <v>44355.633333333331</v>
      </c>
      <c r="B305" s="28">
        <v>0.877</v>
      </c>
      <c r="C305" s="24">
        <f t="shared" si="18"/>
        <v>300</v>
      </c>
      <c r="D305" s="25">
        <v>0.22</v>
      </c>
      <c r="E305" s="26">
        <f t="shared" si="21"/>
        <v>0.92700000000000005</v>
      </c>
      <c r="F305" s="31">
        <f t="shared" si="19"/>
        <v>394.6200000000012</v>
      </c>
      <c r="G305" s="27">
        <f t="shared" si="20"/>
        <v>42.35294117647058</v>
      </c>
      <c r="H305" s="6"/>
      <c r="I305" s="6"/>
      <c r="J305" s="6"/>
      <c r="K305" s="6"/>
      <c r="L305" s="7"/>
      <c r="M305" s="6"/>
      <c r="N305" s="8"/>
      <c r="P305" s="6"/>
    </row>
    <row r="306" spans="1:16" s="58" customFormat="1">
      <c r="A306" s="59">
        <v>44355.634027777778</v>
      </c>
      <c r="B306" s="28">
        <v>0.878</v>
      </c>
      <c r="C306" s="24">
        <f t="shared" si="18"/>
        <v>301</v>
      </c>
      <c r="D306" s="25">
        <v>0.22</v>
      </c>
      <c r="E306" s="26">
        <f t="shared" si="21"/>
        <v>0.92800000000000005</v>
      </c>
      <c r="F306" s="31">
        <f t="shared" si="19"/>
        <v>394.84000000000123</v>
      </c>
      <c r="G306" s="27">
        <f t="shared" si="20"/>
        <v>42.35294117647058</v>
      </c>
      <c r="H306" s="6"/>
      <c r="I306" s="6"/>
      <c r="J306" s="6"/>
      <c r="K306" s="6"/>
      <c r="L306" s="7"/>
      <c r="M306" s="6"/>
      <c r="N306" s="8"/>
      <c r="P306" s="6"/>
    </row>
    <row r="307" spans="1:16" s="58" customFormat="1">
      <c r="A307" s="59">
        <v>44355.634722222225</v>
      </c>
      <c r="B307" s="28">
        <v>0.878</v>
      </c>
      <c r="C307" s="24">
        <f t="shared" si="18"/>
        <v>302</v>
      </c>
      <c r="D307" s="25">
        <v>0.22</v>
      </c>
      <c r="E307" s="26">
        <f t="shared" si="21"/>
        <v>0.92800000000000005</v>
      </c>
      <c r="F307" s="31">
        <f t="shared" si="19"/>
        <v>395.06000000000125</v>
      </c>
      <c r="G307" s="27">
        <f t="shared" si="20"/>
        <v>42.35294117647058</v>
      </c>
      <c r="H307" s="6"/>
      <c r="I307" s="6"/>
      <c r="J307" s="6"/>
      <c r="K307" s="6"/>
      <c r="L307" s="7"/>
      <c r="M307" s="6"/>
      <c r="N307" s="8"/>
      <c r="P307" s="6"/>
    </row>
    <row r="308" spans="1:16" s="58" customFormat="1">
      <c r="A308" s="59">
        <v>44355.635416666664</v>
      </c>
      <c r="B308" s="28">
        <v>0.873</v>
      </c>
      <c r="C308" s="24">
        <f t="shared" si="18"/>
        <v>303</v>
      </c>
      <c r="D308" s="25">
        <v>0.22</v>
      </c>
      <c r="E308" s="26">
        <f t="shared" si="21"/>
        <v>0.92300000000000004</v>
      </c>
      <c r="F308" s="31">
        <f t="shared" si="19"/>
        <v>395.28000000000128</v>
      </c>
      <c r="G308" s="27">
        <f t="shared" si="20"/>
        <v>42.35294117647058</v>
      </c>
      <c r="H308" s="6"/>
      <c r="I308" s="6"/>
      <c r="J308" s="6"/>
      <c r="K308" s="6"/>
      <c r="L308" s="7"/>
      <c r="M308" s="6"/>
      <c r="N308" s="8"/>
      <c r="P308" s="6"/>
    </row>
    <row r="309" spans="1:16" s="58" customFormat="1">
      <c r="A309" s="59">
        <v>44355.636111111111</v>
      </c>
      <c r="B309" s="28">
        <v>0.88200000000000001</v>
      </c>
      <c r="C309" s="24">
        <f t="shared" si="18"/>
        <v>304</v>
      </c>
      <c r="D309" s="25">
        <v>0.22</v>
      </c>
      <c r="E309" s="26">
        <f t="shared" si="21"/>
        <v>0.93200000000000005</v>
      </c>
      <c r="F309" s="31">
        <f t="shared" si="19"/>
        <v>395.50000000000131</v>
      </c>
      <c r="G309" s="27">
        <f t="shared" si="20"/>
        <v>42.35294117647058</v>
      </c>
      <c r="H309" s="6"/>
      <c r="I309" s="6"/>
      <c r="J309" s="6"/>
      <c r="K309" s="6"/>
      <c r="L309" s="7"/>
      <c r="M309" s="6"/>
      <c r="N309" s="8"/>
      <c r="P309" s="6"/>
    </row>
    <row r="310" spans="1:16" s="58" customFormat="1">
      <c r="A310" s="59">
        <v>44355.636805555558</v>
      </c>
      <c r="B310" s="28">
        <v>0.871</v>
      </c>
      <c r="C310" s="24">
        <f t="shared" si="18"/>
        <v>305</v>
      </c>
      <c r="D310" s="25">
        <v>0.22</v>
      </c>
      <c r="E310" s="26">
        <f t="shared" si="21"/>
        <v>0.92100000000000004</v>
      </c>
      <c r="F310" s="31">
        <f t="shared" si="19"/>
        <v>395.72000000000133</v>
      </c>
      <c r="G310" s="27">
        <f t="shared" si="20"/>
        <v>42.35294117647058</v>
      </c>
      <c r="H310" s="6"/>
      <c r="I310" s="6"/>
      <c r="J310" s="6"/>
      <c r="K310" s="6"/>
      <c r="L310" s="7"/>
      <c r="M310" s="6"/>
      <c r="N310" s="8"/>
      <c r="P310" s="6"/>
    </row>
    <row r="311" spans="1:16" s="58" customFormat="1">
      <c r="A311" s="59">
        <v>44355.637499999997</v>
      </c>
      <c r="B311" s="28">
        <v>0.88</v>
      </c>
      <c r="C311" s="24">
        <f t="shared" si="18"/>
        <v>306</v>
      </c>
      <c r="D311" s="25">
        <v>0.22</v>
      </c>
      <c r="E311" s="26">
        <f t="shared" si="21"/>
        <v>0.93</v>
      </c>
      <c r="F311" s="31">
        <f t="shared" si="19"/>
        <v>395.94000000000136</v>
      </c>
      <c r="G311" s="27">
        <f t="shared" si="20"/>
        <v>42.35294117647058</v>
      </c>
      <c r="H311" s="6"/>
      <c r="I311" s="6"/>
      <c r="J311" s="6"/>
      <c r="K311" s="6"/>
      <c r="L311" s="7"/>
      <c r="M311" s="6"/>
      <c r="N311" s="8"/>
      <c r="P311" s="6"/>
    </row>
    <row r="312" spans="1:16" s="58" customFormat="1">
      <c r="A312" s="59">
        <v>44355.638194444444</v>
      </c>
      <c r="B312" s="28">
        <v>0.88</v>
      </c>
      <c r="C312" s="24">
        <f t="shared" si="18"/>
        <v>307</v>
      </c>
      <c r="D312" s="25">
        <v>0.22</v>
      </c>
      <c r="E312" s="26">
        <f t="shared" si="21"/>
        <v>0.93</v>
      </c>
      <c r="F312" s="31">
        <f t="shared" si="19"/>
        <v>396.16000000000139</v>
      </c>
      <c r="G312" s="27">
        <f t="shared" si="20"/>
        <v>42.35294117647058</v>
      </c>
      <c r="H312" s="6"/>
      <c r="I312" s="6"/>
      <c r="J312" s="6"/>
      <c r="K312" s="6"/>
      <c r="L312" s="7"/>
      <c r="M312" s="6"/>
      <c r="N312" s="8"/>
      <c r="P312" s="6"/>
    </row>
    <row r="313" spans="1:16" s="58" customFormat="1">
      <c r="A313" s="59">
        <v>44355.638888888891</v>
      </c>
      <c r="B313" s="28">
        <v>0.88600000000000001</v>
      </c>
      <c r="C313" s="24">
        <f t="shared" si="18"/>
        <v>308</v>
      </c>
      <c r="D313" s="25">
        <v>0.22</v>
      </c>
      <c r="E313" s="26">
        <f t="shared" si="21"/>
        <v>0.93600000000000005</v>
      </c>
      <c r="F313" s="31">
        <f t="shared" si="19"/>
        <v>396.38000000000142</v>
      </c>
      <c r="G313" s="27">
        <f t="shared" si="20"/>
        <v>42.35294117647058</v>
      </c>
      <c r="H313" s="6"/>
      <c r="I313" s="6"/>
      <c r="J313" s="6"/>
      <c r="K313" s="6"/>
      <c r="L313" s="7"/>
      <c r="M313" s="6"/>
      <c r="N313" s="8"/>
      <c r="P313" s="6"/>
    </row>
    <row r="314" spans="1:16" s="58" customFormat="1">
      <c r="A314" s="59">
        <v>44355.63958333333</v>
      </c>
      <c r="B314" s="28">
        <v>0.88800000000000001</v>
      </c>
      <c r="C314" s="24">
        <f t="shared" si="18"/>
        <v>309</v>
      </c>
      <c r="D314" s="25">
        <v>0.22</v>
      </c>
      <c r="E314" s="26">
        <f t="shared" si="21"/>
        <v>0.93800000000000006</v>
      </c>
      <c r="F314" s="31">
        <f t="shared" si="19"/>
        <v>396.60000000000144</v>
      </c>
      <c r="G314" s="27">
        <f t="shared" si="20"/>
        <v>42.35294117647058</v>
      </c>
      <c r="H314" s="6"/>
      <c r="I314" s="6"/>
      <c r="J314" s="6"/>
      <c r="K314" s="6"/>
      <c r="L314" s="7"/>
      <c r="M314" s="6"/>
      <c r="N314" s="8"/>
      <c r="P314" s="6"/>
    </row>
    <row r="315" spans="1:16" s="58" customFormat="1">
      <c r="A315" s="59">
        <v>44355.640277777777</v>
      </c>
      <c r="B315" s="28">
        <v>0.89</v>
      </c>
      <c r="C315" s="24">
        <f t="shared" si="18"/>
        <v>310</v>
      </c>
      <c r="D315" s="25">
        <v>0.22</v>
      </c>
      <c r="E315" s="26">
        <f t="shared" si="21"/>
        <v>0.94000000000000006</v>
      </c>
      <c r="F315" s="31">
        <f t="shared" si="19"/>
        <v>396.82000000000147</v>
      </c>
      <c r="G315" s="27">
        <f t="shared" si="20"/>
        <v>42.35294117647058</v>
      </c>
      <c r="H315" s="6"/>
      <c r="I315" s="6"/>
      <c r="J315" s="6"/>
      <c r="K315" s="6"/>
      <c r="L315" s="7"/>
      <c r="M315" s="6"/>
      <c r="N315" s="8"/>
      <c r="P315" s="6"/>
    </row>
    <row r="316" spans="1:16" s="58" customFormat="1">
      <c r="A316" s="59">
        <v>44355.640972222223</v>
      </c>
      <c r="B316" s="28">
        <v>0.89100000000000001</v>
      </c>
      <c r="C316" s="24">
        <f t="shared" si="18"/>
        <v>311</v>
      </c>
      <c r="D316" s="25">
        <v>0.22</v>
      </c>
      <c r="E316" s="26">
        <f t="shared" si="21"/>
        <v>0.94100000000000006</v>
      </c>
      <c r="F316" s="31">
        <f t="shared" si="19"/>
        <v>397.0400000000015</v>
      </c>
      <c r="G316" s="27">
        <f t="shared" si="20"/>
        <v>42.35294117647058</v>
      </c>
      <c r="H316" s="6"/>
      <c r="I316" s="6"/>
      <c r="J316" s="6"/>
      <c r="K316" s="6"/>
      <c r="L316" s="7"/>
      <c r="M316" s="6"/>
      <c r="N316" s="8"/>
      <c r="P316" s="6"/>
    </row>
    <row r="317" spans="1:16" s="58" customFormat="1">
      <c r="A317" s="59">
        <v>44355.64166666667</v>
      </c>
      <c r="B317" s="28">
        <v>0.89300000000000002</v>
      </c>
      <c r="C317" s="24">
        <f t="shared" si="18"/>
        <v>312</v>
      </c>
      <c r="D317" s="25">
        <v>0.22</v>
      </c>
      <c r="E317" s="26">
        <f t="shared" si="21"/>
        <v>0.94300000000000006</v>
      </c>
      <c r="F317" s="31">
        <f t="shared" si="19"/>
        <v>397.26000000000153</v>
      </c>
      <c r="G317" s="27">
        <f t="shared" si="20"/>
        <v>42.35294117647058</v>
      </c>
      <c r="H317" s="6"/>
      <c r="I317" s="6"/>
      <c r="J317" s="6"/>
      <c r="K317" s="6"/>
      <c r="L317" s="7"/>
      <c r="M317" s="6"/>
      <c r="N317" s="8"/>
      <c r="P317" s="6"/>
    </row>
    <row r="318" spans="1:16" s="58" customFormat="1">
      <c r="A318" s="59">
        <v>44355.642361111109</v>
      </c>
      <c r="B318" s="28">
        <v>0.878</v>
      </c>
      <c r="C318" s="24">
        <f t="shared" si="18"/>
        <v>313</v>
      </c>
      <c r="D318" s="25">
        <v>0.22</v>
      </c>
      <c r="E318" s="26">
        <f t="shared" si="21"/>
        <v>0.92800000000000005</v>
      </c>
      <c r="F318" s="31">
        <f t="shared" si="19"/>
        <v>397.48000000000155</v>
      </c>
      <c r="G318" s="27">
        <f t="shared" si="20"/>
        <v>42.35294117647058</v>
      </c>
      <c r="H318" s="6"/>
      <c r="I318" s="6"/>
      <c r="J318" s="6"/>
      <c r="K318" s="6"/>
      <c r="L318" s="7"/>
      <c r="M318" s="6"/>
      <c r="N318" s="8"/>
      <c r="P318" s="6"/>
    </row>
    <row r="319" spans="1:16" s="58" customFormat="1">
      <c r="A319" s="59">
        <v>44355.643055555556</v>
      </c>
      <c r="B319" s="28">
        <v>0.877</v>
      </c>
      <c r="C319" s="24">
        <f t="shared" si="18"/>
        <v>314</v>
      </c>
      <c r="D319" s="25">
        <v>0.22</v>
      </c>
      <c r="E319" s="26">
        <f t="shared" si="21"/>
        <v>0.92700000000000005</v>
      </c>
      <c r="F319" s="31">
        <f t="shared" si="19"/>
        <v>397.70000000000158</v>
      </c>
      <c r="G319" s="27">
        <f t="shared" si="20"/>
        <v>42.35294117647058</v>
      </c>
      <c r="H319" s="6"/>
      <c r="I319" s="6"/>
      <c r="J319" s="6"/>
      <c r="K319" s="6"/>
      <c r="L319" s="7"/>
      <c r="M319" s="6"/>
      <c r="N319" s="8"/>
      <c r="P319" s="6"/>
    </row>
    <row r="320" spans="1:16" s="58" customFormat="1">
      <c r="A320" s="59">
        <v>44355.643750000003</v>
      </c>
      <c r="B320" s="28">
        <v>0.876</v>
      </c>
      <c r="C320" s="24">
        <f t="shared" si="18"/>
        <v>315</v>
      </c>
      <c r="D320" s="25">
        <v>0.22</v>
      </c>
      <c r="E320" s="26">
        <f t="shared" si="21"/>
        <v>0.92600000000000005</v>
      </c>
      <c r="F320" s="31">
        <f t="shared" si="19"/>
        <v>397.92000000000161</v>
      </c>
      <c r="G320" s="27">
        <f t="shared" si="20"/>
        <v>42.35294117647058</v>
      </c>
      <c r="H320" s="6"/>
      <c r="I320" s="6"/>
      <c r="J320" s="6"/>
      <c r="K320" s="6"/>
      <c r="L320" s="7"/>
      <c r="M320" s="6"/>
      <c r="N320" s="8"/>
      <c r="P320" s="6"/>
    </row>
    <row r="321" spans="1:16" s="58" customFormat="1">
      <c r="A321" s="59">
        <v>44355.644444444442</v>
      </c>
      <c r="B321" s="28">
        <v>0.876</v>
      </c>
      <c r="C321" s="24">
        <f t="shared" si="18"/>
        <v>316</v>
      </c>
      <c r="D321" s="25">
        <v>0.22</v>
      </c>
      <c r="E321" s="26">
        <f t="shared" si="21"/>
        <v>0.92600000000000005</v>
      </c>
      <c r="F321" s="31">
        <f t="shared" si="19"/>
        <v>398.14000000000163</v>
      </c>
      <c r="G321" s="27">
        <f t="shared" si="20"/>
        <v>42.35294117647058</v>
      </c>
      <c r="H321" s="6"/>
      <c r="I321" s="6"/>
      <c r="J321" s="6"/>
      <c r="K321" s="6"/>
      <c r="L321" s="7"/>
      <c r="M321" s="6"/>
      <c r="N321" s="8"/>
      <c r="P321" s="6"/>
    </row>
    <row r="322" spans="1:16" s="58" customFormat="1">
      <c r="A322" s="59">
        <v>44355.645138888889</v>
      </c>
      <c r="B322" s="28">
        <v>0.875</v>
      </c>
      <c r="C322" s="24">
        <f t="shared" si="18"/>
        <v>317</v>
      </c>
      <c r="D322" s="25">
        <v>0.22</v>
      </c>
      <c r="E322" s="26">
        <f t="shared" si="21"/>
        <v>0.92500000000000004</v>
      </c>
      <c r="F322" s="31">
        <f t="shared" si="19"/>
        <v>398.36000000000166</v>
      </c>
      <c r="G322" s="27">
        <f t="shared" si="20"/>
        <v>42.35294117647058</v>
      </c>
      <c r="H322" s="6"/>
      <c r="I322" s="6"/>
      <c r="J322" s="6"/>
      <c r="K322" s="6"/>
      <c r="L322" s="7"/>
      <c r="M322" s="6"/>
      <c r="N322" s="8"/>
      <c r="P322" s="6"/>
    </row>
    <row r="323" spans="1:16" s="58" customFormat="1">
      <c r="A323" s="59">
        <v>44355.645833333336</v>
      </c>
      <c r="B323" s="28">
        <v>0.88200000000000001</v>
      </c>
      <c r="C323" s="24">
        <f t="shared" si="18"/>
        <v>318</v>
      </c>
      <c r="D323" s="25">
        <v>0.22</v>
      </c>
      <c r="E323" s="26">
        <f t="shared" si="21"/>
        <v>0.93200000000000005</v>
      </c>
      <c r="F323" s="31">
        <f t="shared" si="19"/>
        <v>398.58000000000169</v>
      </c>
      <c r="G323" s="27">
        <f t="shared" si="20"/>
        <v>42.35294117647058</v>
      </c>
      <c r="H323" s="6"/>
      <c r="I323" s="6"/>
      <c r="J323" s="6"/>
      <c r="K323" s="6"/>
      <c r="L323" s="7"/>
      <c r="M323" s="6"/>
      <c r="N323" s="8"/>
      <c r="P323" s="6"/>
    </row>
    <row r="324" spans="1:16" s="58" customFormat="1">
      <c r="A324" s="59">
        <v>44355.646527777775</v>
      </c>
      <c r="B324" s="28">
        <v>0.89100000000000001</v>
      </c>
      <c r="C324" s="24">
        <f t="shared" si="18"/>
        <v>319</v>
      </c>
      <c r="D324" s="25">
        <v>0.22</v>
      </c>
      <c r="E324" s="26">
        <f t="shared" si="21"/>
        <v>0.94100000000000006</v>
      </c>
      <c r="F324" s="31">
        <f t="shared" si="19"/>
        <v>398.80000000000172</v>
      </c>
      <c r="G324" s="27">
        <f t="shared" si="20"/>
        <v>42.35294117647058</v>
      </c>
      <c r="H324" s="6"/>
      <c r="I324" s="6"/>
      <c r="J324" s="6"/>
      <c r="K324" s="6"/>
      <c r="L324" s="7"/>
      <c r="M324" s="6"/>
      <c r="N324" s="8"/>
      <c r="P324" s="6"/>
    </row>
    <row r="325" spans="1:16" s="58" customFormat="1">
      <c r="A325" s="59">
        <v>44355.647222222222</v>
      </c>
      <c r="B325" s="28">
        <v>0.90100000000000002</v>
      </c>
      <c r="C325" s="24">
        <f t="shared" si="18"/>
        <v>320</v>
      </c>
      <c r="D325" s="25">
        <v>0.22</v>
      </c>
      <c r="E325" s="26">
        <f t="shared" si="21"/>
        <v>0.95100000000000007</v>
      </c>
      <c r="F325" s="31">
        <f t="shared" si="19"/>
        <v>399.02000000000174</v>
      </c>
      <c r="G325" s="27">
        <f t="shared" si="20"/>
        <v>42.35294117647058</v>
      </c>
      <c r="H325" s="6"/>
      <c r="I325" s="6"/>
      <c r="J325" s="6"/>
      <c r="K325" s="6"/>
      <c r="L325" s="7"/>
      <c r="M325" s="6"/>
      <c r="N325" s="8"/>
      <c r="P325" s="6"/>
    </row>
    <row r="326" spans="1:16" s="58" customFormat="1">
      <c r="A326" s="59">
        <v>44355.647916666669</v>
      </c>
      <c r="B326" s="28">
        <v>0.90100000000000002</v>
      </c>
      <c r="C326" s="24">
        <f t="shared" ref="C326:C373" si="22">ROUND((A326-A$5)*24*60,0)</f>
        <v>321</v>
      </c>
      <c r="D326" s="25">
        <v>0.22</v>
      </c>
      <c r="E326" s="26">
        <f t="shared" si="21"/>
        <v>0.95100000000000007</v>
      </c>
      <c r="F326" s="31">
        <f t="shared" si="19"/>
        <v>399.24000000000177</v>
      </c>
      <c r="G326" s="27">
        <f t="shared" si="20"/>
        <v>42.35294117647058</v>
      </c>
      <c r="H326" s="6"/>
      <c r="I326" s="6"/>
      <c r="J326" s="6"/>
      <c r="K326" s="6"/>
      <c r="L326" s="7"/>
      <c r="M326" s="6"/>
      <c r="N326" s="8"/>
      <c r="P326" s="6"/>
    </row>
    <row r="327" spans="1:16" s="58" customFormat="1">
      <c r="A327" s="59">
        <v>44355.648611111108</v>
      </c>
      <c r="B327" s="28">
        <v>0.89100000000000001</v>
      </c>
      <c r="C327" s="24">
        <f t="shared" si="22"/>
        <v>322</v>
      </c>
      <c r="D327" s="25">
        <v>0.22</v>
      </c>
      <c r="E327" s="26">
        <f t="shared" si="21"/>
        <v>0.94100000000000006</v>
      </c>
      <c r="F327" s="31">
        <f t="shared" ref="F327:F373" si="23">F326+D326*(C327-C326)</f>
        <v>399.4600000000018</v>
      </c>
      <c r="G327" s="27">
        <f t="shared" ref="G327:G373" si="24">D327*60*24/7.48</f>
        <v>42.35294117647058</v>
      </c>
      <c r="H327" s="6"/>
      <c r="I327" s="6"/>
      <c r="J327" s="6"/>
      <c r="K327" s="6"/>
      <c r="L327" s="7"/>
      <c r="M327" s="6"/>
      <c r="N327" s="8"/>
      <c r="P327" s="6"/>
    </row>
    <row r="328" spans="1:16" s="58" customFormat="1">
      <c r="A328" s="59">
        <v>44355.649305555555</v>
      </c>
      <c r="B328" s="28">
        <v>0.89300000000000002</v>
      </c>
      <c r="C328" s="24">
        <f t="shared" si="22"/>
        <v>323</v>
      </c>
      <c r="D328" s="25">
        <v>0.22</v>
      </c>
      <c r="E328" s="26">
        <f t="shared" si="21"/>
        <v>0.94300000000000006</v>
      </c>
      <c r="F328" s="31">
        <f t="shared" si="23"/>
        <v>399.68000000000183</v>
      </c>
      <c r="G328" s="27">
        <f t="shared" si="24"/>
        <v>42.35294117647058</v>
      </c>
      <c r="H328" s="6"/>
      <c r="I328" s="6"/>
      <c r="J328" s="6"/>
      <c r="K328" s="6"/>
      <c r="L328" s="7"/>
      <c r="M328" s="6"/>
      <c r="N328" s="8"/>
      <c r="P328" s="6"/>
    </row>
    <row r="329" spans="1:16" s="58" customFormat="1">
      <c r="A329" s="59">
        <v>44355.65</v>
      </c>
      <c r="B329" s="28">
        <v>0.89300000000000002</v>
      </c>
      <c r="C329" s="24">
        <f t="shared" si="22"/>
        <v>324</v>
      </c>
      <c r="D329" s="25">
        <v>0.22</v>
      </c>
      <c r="E329" s="26">
        <f t="shared" si="21"/>
        <v>0.94300000000000006</v>
      </c>
      <c r="F329" s="31">
        <f t="shared" si="23"/>
        <v>399.90000000000185</v>
      </c>
      <c r="G329" s="27">
        <f t="shared" si="24"/>
        <v>42.35294117647058</v>
      </c>
      <c r="H329" s="6"/>
      <c r="I329" s="6"/>
      <c r="J329" s="6"/>
      <c r="K329" s="6"/>
      <c r="L329" s="7"/>
      <c r="M329" s="6"/>
      <c r="N329" s="8"/>
      <c r="P329" s="6"/>
    </row>
    <row r="330" spans="1:16" s="58" customFormat="1">
      <c r="A330" s="59">
        <v>44355.650694444441</v>
      </c>
      <c r="B330" s="28">
        <v>0.90300000000000002</v>
      </c>
      <c r="C330" s="24">
        <f t="shared" si="22"/>
        <v>325</v>
      </c>
      <c r="D330" s="25">
        <v>0.22</v>
      </c>
      <c r="E330" s="26">
        <f t="shared" si="21"/>
        <v>0.95300000000000007</v>
      </c>
      <c r="F330" s="31">
        <f t="shared" si="23"/>
        <v>400.12000000000188</v>
      </c>
      <c r="G330" s="27">
        <f t="shared" si="24"/>
        <v>42.35294117647058</v>
      </c>
      <c r="H330" s="6"/>
      <c r="I330" s="6"/>
      <c r="J330" s="6"/>
      <c r="K330" s="6"/>
      <c r="L330" s="7"/>
      <c r="M330" s="6"/>
      <c r="N330" s="8"/>
      <c r="P330" s="6"/>
    </row>
    <row r="331" spans="1:16" s="58" customFormat="1">
      <c r="A331" s="59">
        <v>44355.651388888888</v>
      </c>
      <c r="B331" s="28">
        <v>0.90400000000000003</v>
      </c>
      <c r="C331" s="24">
        <f t="shared" si="22"/>
        <v>326</v>
      </c>
      <c r="D331" s="25">
        <v>0.22</v>
      </c>
      <c r="E331" s="26">
        <f t="shared" si="21"/>
        <v>0.95400000000000007</v>
      </c>
      <c r="F331" s="31">
        <f t="shared" si="23"/>
        <v>400.34000000000191</v>
      </c>
      <c r="G331" s="27">
        <f t="shared" si="24"/>
        <v>42.35294117647058</v>
      </c>
      <c r="H331" s="6"/>
      <c r="I331" s="6"/>
      <c r="J331" s="6"/>
      <c r="K331" s="6"/>
      <c r="L331" s="7"/>
      <c r="M331" s="6"/>
      <c r="N331" s="8"/>
      <c r="P331" s="6"/>
    </row>
    <row r="332" spans="1:16" s="58" customFormat="1">
      <c r="A332" s="59">
        <v>44355.652083333334</v>
      </c>
      <c r="B332" s="28">
        <v>0.90400000000000003</v>
      </c>
      <c r="C332" s="24">
        <f t="shared" si="22"/>
        <v>327</v>
      </c>
      <c r="D332" s="25">
        <v>0.22</v>
      </c>
      <c r="E332" s="26">
        <f t="shared" si="21"/>
        <v>0.95400000000000007</v>
      </c>
      <c r="F332" s="31">
        <f t="shared" si="23"/>
        <v>400.56000000000193</v>
      </c>
      <c r="G332" s="27">
        <f t="shared" si="24"/>
        <v>42.35294117647058</v>
      </c>
      <c r="H332" s="6"/>
      <c r="I332" s="6"/>
      <c r="J332" s="6"/>
      <c r="K332" s="6"/>
      <c r="L332" s="7"/>
      <c r="M332" s="6"/>
      <c r="N332" s="8"/>
      <c r="P332" s="6"/>
    </row>
    <row r="333" spans="1:16" s="58" customFormat="1">
      <c r="A333" s="59">
        <v>44355.652777777781</v>
      </c>
      <c r="B333" s="28">
        <v>0.89200000000000002</v>
      </c>
      <c r="C333" s="24">
        <f t="shared" si="22"/>
        <v>328</v>
      </c>
      <c r="D333" s="25">
        <v>0.22</v>
      </c>
      <c r="E333" s="26">
        <f t="shared" si="21"/>
        <v>0.94200000000000006</v>
      </c>
      <c r="F333" s="31">
        <f t="shared" si="23"/>
        <v>400.78000000000196</v>
      </c>
      <c r="G333" s="27">
        <f t="shared" si="24"/>
        <v>42.35294117647058</v>
      </c>
      <c r="H333" s="6"/>
      <c r="I333" s="6"/>
      <c r="J333" s="6"/>
      <c r="K333" s="6"/>
      <c r="L333" s="7"/>
      <c r="M333" s="6"/>
      <c r="N333" s="8"/>
      <c r="P333" s="6"/>
    </row>
    <row r="334" spans="1:16" s="58" customFormat="1">
      <c r="A334" s="59">
        <v>44355.65347222222</v>
      </c>
      <c r="B334" s="28">
        <v>0.89200000000000002</v>
      </c>
      <c r="C334" s="24">
        <f t="shared" si="22"/>
        <v>329</v>
      </c>
      <c r="D334" s="25">
        <v>0.22</v>
      </c>
      <c r="E334" s="26">
        <f t="shared" si="21"/>
        <v>0.94200000000000006</v>
      </c>
      <c r="F334" s="31">
        <f t="shared" si="23"/>
        <v>401.00000000000199</v>
      </c>
      <c r="G334" s="27">
        <f t="shared" si="24"/>
        <v>42.35294117647058</v>
      </c>
      <c r="H334" s="6"/>
      <c r="I334" s="6"/>
      <c r="J334" s="6"/>
      <c r="K334" s="6"/>
      <c r="L334" s="7"/>
      <c r="M334" s="6"/>
      <c r="N334" s="8"/>
      <c r="P334" s="6"/>
    </row>
    <row r="335" spans="1:16" s="58" customFormat="1">
      <c r="A335" s="59">
        <v>44355.654166666667</v>
      </c>
      <c r="B335" s="28">
        <v>0.89200000000000002</v>
      </c>
      <c r="C335" s="24">
        <f t="shared" si="22"/>
        <v>330</v>
      </c>
      <c r="D335" s="25">
        <v>0.22</v>
      </c>
      <c r="E335" s="26">
        <f t="shared" si="21"/>
        <v>0.94200000000000006</v>
      </c>
      <c r="F335" s="31">
        <f t="shared" si="23"/>
        <v>401.22000000000202</v>
      </c>
      <c r="G335" s="27">
        <f t="shared" si="24"/>
        <v>42.35294117647058</v>
      </c>
      <c r="H335" s="6"/>
      <c r="I335" s="6"/>
      <c r="J335" s="6"/>
      <c r="K335" s="6"/>
      <c r="L335" s="7"/>
      <c r="M335" s="6"/>
      <c r="N335" s="8"/>
      <c r="P335" s="6"/>
    </row>
    <row r="336" spans="1:16" s="58" customFormat="1">
      <c r="A336" s="59">
        <v>44355.654861111114</v>
      </c>
      <c r="B336" s="28">
        <v>0.89200000000000002</v>
      </c>
      <c r="C336" s="24">
        <f t="shared" si="22"/>
        <v>331</v>
      </c>
      <c r="D336" s="25">
        <v>0.22</v>
      </c>
      <c r="E336" s="26">
        <f t="shared" si="21"/>
        <v>0.94200000000000006</v>
      </c>
      <c r="F336" s="31">
        <f t="shared" si="23"/>
        <v>401.44000000000204</v>
      </c>
      <c r="G336" s="27">
        <f t="shared" si="24"/>
        <v>42.35294117647058</v>
      </c>
      <c r="H336" s="6"/>
      <c r="I336" s="6"/>
      <c r="J336" s="6"/>
      <c r="K336" s="6"/>
      <c r="L336" s="7"/>
      <c r="M336" s="6"/>
      <c r="N336" s="8"/>
      <c r="P336" s="6"/>
    </row>
    <row r="337" spans="1:16" s="58" customFormat="1">
      <c r="A337" s="59">
        <v>44355.655555555553</v>
      </c>
      <c r="B337" s="28">
        <v>0.89200000000000002</v>
      </c>
      <c r="C337" s="24">
        <f t="shared" si="22"/>
        <v>332</v>
      </c>
      <c r="D337" s="25">
        <v>0.24</v>
      </c>
      <c r="E337" s="26">
        <f t="shared" si="21"/>
        <v>0.94200000000000006</v>
      </c>
      <c r="F337" s="31">
        <f t="shared" si="23"/>
        <v>401.66000000000207</v>
      </c>
      <c r="G337" s="27">
        <f t="shared" si="24"/>
        <v>46.203208556149725</v>
      </c>
      <c r="H337" s="6"/>
      <c r="I337" s="6"/>
      <c r="J337" s="6"/>
      <c r="K337" s="6"/>
      <c r="L337" s="7"/>
      <c r="M337" s="6"/>
      <c r="N337" s="8"/>
      <c r="P337" s="6"/>
    </row>
    <row r="338" spans="1:16" s="58" customFormat="1">
      <c r="A338" s="59">
        <v>44355.65625</v>
      </c>
      <c r="B338" s="28">
        <v>0.90200000000000002</v>
      </c>
      <c r="C338" s="24">
        <f t="shared" si="22"/>
        <v>333</v>
      </c>
      <c r="D338" s="25">
        <v>0.24</v>
      </c>
      <c r="E338" s="26">
        <f t="shared" si="21"/>
        <v>0.95200000000000007</v>
      </c>
      <c r="F338" s="31">
        <f t="shared" si="23"/>
        <v>401.90000000000208</v>
      </c>
      <c r="G338" s="27">
        <f t="shared" si="24"/>
        <v>46.203208556149725</v>
      </c>
      <c r="H338" s="6"/>
      <c r="I338" s="6"/>
      <c r="J338" s="6"/>
      <c r="K338" s="6"/>
      <c r="L338" s="7"/>
      <c r="M338" s="6"/>
      <c r="N338" s="8"/>
      <c r="P338" s="6"/>
    </row>
    <row r="339" spans="1:16" s="58" customFormat="1">
      <c r="A339" s="59">
        <v>44355.656944444447</v>
      </c>
      <c r="B339" s="28">
        <v>0.90100000000000002</v>
      </c>
      <c r="C339" s="24">
        <f t="shared" si="22"/>
        <v>334</v>
      </c>
      <c r="D339" s="25">
        <v>0.24</v>
      </c>
      <c r="E339" s="26">
        <f t="shared" si="21"/>
        <v>0.95100000000000007</v>
      </c>
      <c r="F339" s="31">
        <f t="shared" si="23"/>
        <v>402.14000000000209</v>
      </c>
      <c r="G339" s="27">
        <f t="shared" si="24"/>
        <v>46.203208556149725</v>
      </c>
      <c r="H339" s="6"/>
      <c r="I339" s="6"/>
      <c r="J339" s="6"/>
      <c r="K339" s="6"/>
      <c r="L339" s="7"/>
      <c r="M339" s="6"/>
      <c r="N339" s="8"/>
      <c r="P339" s="6"/>
    </row>
    <row r="340" spans="1:16" s="58" customFormat="1">
      <c r="A340" s="59">
        <v>44355.657638888886</v>
      </c>
      <c r="B340" s="28">
        <v>0.9</v>
      </c>
      <c r="C340" s="24">
        <f t="shared" si="22"/>
        <v>335</v>
      </c>
      <c r="D340" s="25">
        <v>0.24</v>
      </c>
      <c r="E340" s="26">
        <f t="shared" si="21"/>
        <v>0.95000000000000007</v>
      </c>
      <c r="F340" s="31">
        <f t="shared" si="23"/>
        <v>402.3800000000021</v>
      </c>
      <c r="G340" s="27">
        <f t="shared" si="24"/>
        <v>46.203208556149725</v>
      </c>
      <c r="H340" s="6"/>
      <c r="I340" s="6"/>
      <c r="J340" s="6"/>
      <c r="K340" s="6"/>
      <c r="L340" s="7"/>
      <c r="M340" s="6"/>
      <c r="N340" s="8"/>
      <c r="P340" s="6"/>
    </row>
    <row r="341" spans="1:16" s="58" customFormat="1">
      <c r="A341" s="59">
        <v>44355.658333333333</v>
      </c>
      <c r="B341" s="28">
        <v>0.9</v>
      </c>
      <c r="C341" s="24">
        <f t="shared" si="22"/>
        <v>336</v>
      </c>
      <c r="D341" s="25">
        <v>0.24</v>
      </c>
      <c r="E341" s="26">
        <f t="shared" si="21"/>
        <v>0.95000000000000007</v>
      </c>
      <c r="F341" s="31">
        <f t="shared" si="23"/>
        <v>402.62000000000211</v>
      </c>
      <c r="G341" s="27">
        <f t="shared" si="24"/>
        <v>46.203208556149725</v>
      </c>
      <c r="H341" s="6"/>
      <c r="I341" s="6"/>
      <c r="J341" s="6"/>
      <c r="K341" s="6"/>
      <c r="L341" s="7"/>
      <c r="M341" s="6"/>
      <c r="N341" s="8"/>
      <c r="P341" s="6"/>
    </row>
    <row r="342" spans="1:16" s="58" customFormat="1">
      <c r="A342" s="59">
        <v>44355.65902777778</v>
      </c>
      <c r="B342" s="28">
        <v>0.89900000000000002</v>
      </c>
      <c r="C342" s="24">
        <f t="shared" si="22"/>
        <v>337</v>
      </c>
      <c r="D342" s="25">
        <v>0.24</v>
      </c>
      <c r="E342" s="26">
        <f t="shared" si="21"/>
        <v>0.94900000000000007</v>
      </c>
      <c r="F342" s="31">
        <f t="shared" si="23"/>
        <v>402.86000000000212</v>
      </c>
      <c r="G342" s="27">
        <f t="shared" si="24"/>
        <v>46.203208556149725</v>
      </c>
      <c r="H342" s="6"/>
      <c r="I342" s="6"/>
      <c r="J342" s="6"/>
      <c r="K342" s="6"/>
      <c r="L342" s="7"/>
      <c r="M342" s="6"/>
      <c r="N342" s="8"/>
      <c r="P342" s="6"/>
    </row>
    <row r="343" spans="1:16" s="58" customFormat="1">
      <c r="A343" s="59">
        <v>44355.659722222219</v>
      </c>
      <c r="B343" s="28">
        <v>0.90500000000000003</v>
      </c>
      <c r="C343" s="24">
        <f t="shared" si="22"/>
        <v>338</v>
      </c>
      <c r="D343" s="25">
        <v>0.24</v>
      </c>
      <c r="E343" s="26">
        <f t="shared" si="21"/>
        <v>0.95500000000000007</v>
      </c>
      <c r="F343" s="31">
        <f t="shared" si="23"/>
        <v>403.10000000000213</v>
      </c>
      <c r="G343" s="27">
        <f t="shared" si="24"/>
        <v>46.203208556149725</v>
      </c>
      <c r="H343" s="6"/>
      <c r="I343" s="6"/>
      <c r="J343" s="6"/>
      <c r="K343" s="6"/>
      <c r="L343" s="7"/>
      <c r="M343" s="6"/>
      <c r="N343" s="8"/>
      <c r="O343" s="8"/>
      <c r="P343" s="6"/>
    </row>
    <row r="344" spans="1:16" s="58" customFormat="1">
      <c r="A344" s="59">
        <v>44355.660416666666</v>
      </c>
      <c r="B344" s="28">
        <v>0.90500000000000003</v>
      </c>
      <c r="C344" s="24">
        <f t="shared" si="22"/>
        <v>339</v>
      </c>
      <c r="D344" s="25">
        <v>0.24</v>
      </c>
      <c r="E344" s="26">
        <f t="shared" si="21"/>
        <v>0.95500000000000007</v>
      </c>
      <c r="F344" s="31">
        <f t="shared" si="23"/>
        <v>403.34000000000214</v>
      </c>
      <c r="G344" s="27">
        <f t="shared" si="24"/>
        <v>46.203208556149725</v>
      </c>
      <c r="H344" s="6"/>
      <c r="I344" s="6"/>
      <c r="J344" s="6"/>
      <c r="K344" s="6"/>
      <c r="L344" s="7"/>
      <c r="M344" s="6"/>
      <c r="N344" s="8"/>
      <c r="O344" s="8"/>
      <c r="P344" s="6"/>
    </row>
    <row r="345" spans="1:16" s="58" customFormat="1">
      <c r="A345" s="59">
        <v>44355.661111111112</v>
      </c>
      <c r="B345" s="28">
        <v>0.90600000000000003</v>
      </c>
      <c r="C345" s="24">
        <f t="shared" si="22"/>
        <v>340</v>
      </c>
      <c r="D345" s="25">
        <v>0.24</v>
      </c>
      <c r="E345" s="26">
        <f t="shared" si="21"/>
        <v>0.95600000000000007</v>
      </c>
      <c r="F345" s="31">
        <f t="shared" si="23"/>
        <v>403.58000000000214</v>
      </c>
      <c r="G345" s="27">
        <f t="shared" si="24"/>
        <v>46.203208556149725</v>
      </c>
      <c r="H345" s="6"/>
      <c r="I345" s="6"/>
      <c r="J345" s="6"/>
      <c r="K345" s="6"/>
      <c r="L345" s="7"/>
      <c r="M345" s="6"/>
      <c r="N345" s="8"/>
      <c r="O345" s="8"/>
      <c r="P345" s="6"/>
    </row>
    <row r="346" spans="1:16" s="58" customFormat="1">
      <c r="A346" s="59">
        <v>44355.661805555559</v>
      </c>
      <c r="B346" s="28">
        <v>0.90700000000000003</v>
      </c>
      <c r="C346" s="24">
        <f t="shared" si="22"/>
        <v>341</v>
      </c>
      <c r="D346" s="25">
        <v>0.24</v>
      </c>
      <c r="E346" s="26">
        <f t="shared" si="21"/>
        <v>0.95700000000000007</v>
      </c>
      <c r="F346" s="31">
        <f t="shared" si="23"/>
        <v>403.82000000000215</v>
      </c>
      <c r="G346" s="27">
        <f t="shared" si="24"/>
        <v>46.203208556149725</v>
      </c>
      <c r="H346" s="6"/>
      <c r="I346" s="6"/>
      <c r="J346" s="6"/>
      <c r="K346" s="6"/>
      <c r="L346" s="7"/>
      <c r="M346" s="6"/>
      <c r="N346" s="8"/>
      <c r="O346" s="8"/>
      <c r="P346" s="6"/>
    </row>
    <row r="347" spans="1:16" s="58" customFormat="1">
      <c r="A347" s="59">
        <v>44355.662499999999</v>
      </c>
      <c r="B347" s="28">
        <v>0.90700000000000003</v>
      </c>
      <c r="C347" s="24">
        <f t="shared" si="22"/>
        <v>342</v>
      </c>
      <c r="D347" s="25">
        <v>0.24</v>
      </c>
      <c r="E347" s="26">
        <f t="shared" si="21"/>
        <v>0.95700000000000007</v>
      </c>
      <c r="F347" s="31">
        <f t="shared" si="23"/>
        <v>404.06000000000216</v>
      </c>
      <c r="G347" s="27">
        <f t="shared" si="24"/>
        <v>46.203208556149725</v>
      </c>
      <c r="H347" s="6"/>
      <c r="I347" s="6"/>
      <c r="J347" s="6"/>
      <c r="K347" s="6"/>
      <c r="L347" s="7"/>
      <c r="M347" s="6"/>
      <c r="N347" s="8"/>
      <c r="O347" s="8"/>
      <c r="P347" s="6"/>
    </row>
    <row r="348" spans="1:16" s="58" customFormat="1">
      <c r="A348" s="59">
        <v>44355.663194444445</v>
      </c>
      <c r="B348" s="28">
        <v>0.90200000000000002</v>
      </c>
      <c r="C348" s="24">
        <f t="shared" si="22"/>
        <v>343</v>
      </c>
      <c r="D348" s="25">
        <v>0.24</v>
      </c>
      <c r="E348" s="26">
        <f t="shared" si="21"/>
        <v>0.95200000000000007</v>
      </c>
      <c r="F348" s="31">
        <f t="shared" si="23"/>
        <v>404.30000000000217</v>
      </c>
      <c r="G348" s="27">
        <f t="shared" si="24"/>
        <v>46.203208556149725</v>
      </c>
      <c r="H348" s="6"/>
      <c r="I348" s="6"/>
      <c r="J348" s="6"/>
      <c r="K348" s="6"/>
      <c r="L348" s="7"/>
      <c r="M348" s="6"/>
      <c r="N348" s="8"/>
      <c r="O348" s="8"/>
      <c r="P348" s="6"/>
    </row>
    <row r="349" spans="1:16" s="58" customFormat="1">
      <c r="A349" s="59">
        <v>44355.663888888892</v>
      </c>
      <c r="B349" s="28">
        <v>0.90100000000000002</v>
      </c>
      <c r="C349" s="24">
        <f t="shared" si="22"/>
        <v>344</v>
      </c>
      <c r="D349" s="25">
        <v>0.24</v>
      </c>
      <c r="E349" s="26">
        <f t="shared" si="21"/>
        <v>0.95100000000000007</v>
      </c>
      <c r="F349" s="31">
        <f t="shared" si="23"/>
        <v>404.54000000000218</v>
      </c>
      <c r="G349" s="27">
        <f t="shared" si="24"/>
        <v>46.203208556149725</v>
      </c>
      <c r="H349" s="6"/>
      <c r="I349" s="6"/>
      <c r="J349" s="6"/>
      <c r="K349" s="6"/>
      <c r="L349" s="7"/>
      <c r="M349" s="6"/>
      <c r="N349" s="8"/>
      <c r="O349" s="8"/>
      <c r="P349" s="6"/>
    </row>
    <row r="350" spans="1:16" s="58" customFormat="1">
      <c r="A350" s="59">
        <v>44355.664583333331</v>
      </c>
      <c r="B350" s="28">
        <v>0.89100000000000001</v>
      </c>
      <c r="C350" s="24">
        <f t="shared" si="22"/>
        <v>345</v>
      </c>
      <c r="D350" s="25">
        <v>0.24</v>
      </c>
      <c r="E350" s="26">
        <f t="shared" si="21"/>
        <v>0.94100000000000006</v>
      </c>
      <c r="F350" s="31">
        <f t="shared" si="23"/>
        <v>404.78000000000219</v>
      </c>
      <c r="G350" s="27">
        <f t="shared" si="24"/>
        <v>46.203208556149725</v>
      </c>
      <c r="H350" s="6"/>
      <c r="I350" s="6"/>
      <c r="J350" s="6"/>
      <c r="K350" s="6"/>
      <c r="L350" s="7"/>
      <c r="M350" s="6"/>
      <c r="N350" s="8"/>
      <c r="O350" s="8"/>
      <c r="P350" s="6"/>
    </row>
    <row r="351" spans="1:16" s="58" customFormat="1">
      <c r="A351" s="59">
        <v>44355.665277777778</v>
      </c>
      <c r="B351" s="28">
        <v>0.92</v>
      </c>
      <c r="C351" s="24">
        <f t="shared" si="22"/>
        <v>346</v>
      </c>
      <c r="D351" s="25">
        <v>0.24</v>
      </c>
      <c r="E351" s="26">
        <f t="shared" si="21"/>
        <v>0.97000000000000008</v>
      </c>
      <c r="F351" s="31">
        <f t="shared" si="23"/>
        <v>405.0200000000022</v>
      </c>
      <c r="G351" s="27">
        <f t="shared" si="24"/>
        <v>46.203208556149725</v>
      </c>
      <c r="H351" s="6"/>
      <c r="I351" s="6"/>
      <c r="J351" s="6"/>
      <c r="K351" s="6"/>
      <c r="L351" s="7"/>
      <c r="M351" s="6"/>
      <c r="N351" s="8"/>
      <c r="O351" s="8"/>
      <c r="P351" s="6"/>
    </row>
    <row r="352" spans="1:16" s="58" customFormat="1">
      <c r="A352" s="59">
        <v>44355.665972222225</v>
      </c>
      <c r="B352" s="28">
        <v>0.92</v>
      </c>
      <c r="C352" s="24">
        <f t="shared" si="22"/>
        <v>347</v>
      </c>
      <c r="D352" s="25">
        <v>0.24</v>
      </c>
      <c r="E352" s="26">
        <f t="shared" si="21"/>
        <v>0.97000000000000008</v>
      </c>
      <c r="F352" s="31">
        <f t="shared" si="23"/>
        <v>405.26000000000221</v>
      </c>
      <c r="G352" s="27">
        <f t="shared" si="24"/>
        <v>46.203208556149725</v>
      </c>
      <c r="H352" s="6"/>
      <c r="I352" s="6"/>
      <c r="J352" s="6"/>
      <c r="K352" s="6"/>
      <c r="L352" s="7"/>
      <c r="M352" s="6"/>
      <c r="N352" s="8"/>
      <c r="O352" s="8"/>
      <c r="P352" s="6"/>
    </row>
    <row r="353" spans="1:16">
      <c r="A353" s="60">
        <v>44355.666666666664</v>
      </c>
      <c r="B353" s="61">
        <v>0.92500000000000004</v>
      </c>
      <c r="C353" s="24">
        <f t="shared" si="22"/>
        <v>348</v>
      </c>
      <c r="D353" s="25">
        <v>0.24</v>
      </c>
      <c r="E353" s="26">
        <f t="shared" si="21"/>
        <v>0.97500000000000009</v>
      </c>
      <c r="F353" s="31">
        <f t="shared" si="23"/>
        <v>405.50000000000222</v>
      </c>
      <c r="G353" s="27">
        <f t="shared" si="24"/>
        <v>46.203208556149725</v>
      </c>
      <c r="P353" s="6"/>
    </row>
    <row r="354" spans="1:16">
      <c r="A354" s="60">
        <v>44355.667361111111</v>
      </c>
      <c r="B354" s="61">
        <v>0.92500000000000004</v>
      </c>
      <c r="C354" s="24">
        <f t="shared" si="22"/>
        <v>349</v>
      </c>
      <c r="D354" s="25">
        <v>0.24</v>
      </c>
      <c r="E354" s="26">
        <f t="shared" si="21"/>
        <v>0.97500000000000009</v>
      </c>
      <c r="F354" s="31">
        <f t="shared" si="23"/>
        <v>405.74000000000223</v>
      </c>
      <c r="G354" s="27">
        <f t="shared" si="24"/>
        <v>46.203208556149725</v>
      </c>
      <c r="P354" s="6"/>
    </row>
    <row r="355" spans="1:16">
      <c r="A355" s="60">
        <v>44355.668055555558</v>
      </c>
      <c r="B355" s="61">
        <v>0.92500000000000004</v>
      </c>
      <c r="C355" s="24">
        <f t="shared" si="22"/>
        <v>350</v>
      </c>
      <c r="D355" s="25">
        <v>0.24</v>
      </c>
      <c r="E355" s="26">
        <f t="shared" si="21"/>
        <v>0.97500000000000009</v>
      </c>
      <c r="F355" s="31">
        <f t="shared" si="23"/>
        <v>405.98000000000224</v>
      </c>
      <c r="G355" s="27">
        <f t="shared" si="24"/>
        <v>46.203208556149725</v>
      </c>
      <c r="P355" s="6"/>
    </row>
    <row r="356" spans="1:16">
      <c r="A356" s="60">
        <v>44355.668749999997</v>
      </c>
      <c r="B356" s="61">
        <v>0.92500000000000004</v>
      </c>
      <c r="C356" s="24">
        <f t="shared" si="22"/>
        <v>351</v>
      </c>
      <c r="D356" s="25">
        <v>0.24</v>
      </c>
      <c r="E356" s="26">
        <f t="shared" si="21"/>
        <v>0.97500000000000009</v>
      </c>
      <c r="F356" s="31">
        <f t="shared" si="23"/>
        <v>406.22000000000224</v>
      </c>
      <c r="G356" s="27">
        <f t="shared" si="24"/>
        <v>46.203208556149725</v>
      </c>
      <c r="P356" s="6"/>
    </row>
    <row r="357" spans="1:16">
      <c r="A357" s="60">
        <v>44355.669444444444</v>
      </c>
      <c r="B357" s="61">
        <v>0.92500000000000004</v>
      </c>
      <c r="C357" s="24">
        <f t="shared" si="22"/>
        <v>352</v>
      </c>
      <c r="D357" s="25">
        <v>0.24</v>
      </c>
      <c r="E357" s="26">
        <f t="shared" si="21"/>
        <v>0.97500000000000009</v>
      </c>
      <c r="F357" s="31">
        <f t="shared" si="23"/>
        <v>406.46000000000225</v>
      </c>
      <c r="G357" s="27">
        <f t="shared" si="24"/>
        <v>46.203208556149725</v>
      </c>
      <c r="P357" s="6"/>
    </row>
    <row r="358" spans="1:16">
      <c r="A358" s="60">
        <v>44355.670138888891</v>
      </c>
      <c r="B358" s="61">
        <v>0.92600000000000005</v>
      </c>
      <c r="C358" s="24">
        <f t="shared" si="22"/>
        <v>353</v>
      </c>
      <c r="D358" s="25">
        <v>0.24</v>
      </c>
      <c r="E358" s="26">
        <f t="shared" si="21"/>
        <v>0.97600000000000009</v>
      </c>
      <c r="F358" s="31">
        <f t="shared" si="23"/>
        <v>406.70000000000226</v>
      </c>
      <c r="G358" s="27">
        <f t="shared" si="24"/>
        <v>46.203208556149725</v>
      </c>
      <c r="P358" s="6"/>
    </row>
    <row r="359" spans="1:16">
      <c r="A359" s="60">
        <v>44355.67083333333</v>
      </c>
      <c r="B359" s="61">
        <v>0.92700000000000005</v>
      </c>
      <c r="C359" s="24">
        <f t="shared" si="22"/>
        <v>354</v>
      </c>
      <c r="D359" s="25">
        <v>0.24</v>
      </c>
      <c r="E359" s="26">
        <f t="shared" si="21"/>
        <v>0.97700000000000009</v>
      </c>
      <c r="F359" s="31">
        <f t="shared" si="23"/>
        <v>406.94000000000227</v>
      </c>
      <c r="G359" s="27">
        <f t="shared" si="24"/>
        <v>46.203208556149725</v>
      </c>
      <c r="P359" s="6"/>
    </row>
    <row r="360" spans="1:16">
      <c r="A360" s="60">
        <v>44355.671527777777</v>
      </c>
      <c r="B360" s="61">
        <v>0.92900000000000005</v>
      </c>
      <c r="C360" s="24">
        <f t="shared" si="22"/>
        <v>355</v>
      </c>
      <c r="D360" s="25">
        <v>0.24</v>
      </c>
      <c r="E360" s="26">
        <f t="shared" si="21"/>
        <v>0.97900000000000009</v>
      </c>
      <c r="F360" s="31">
        <f t="shared" si="23"/>
        <v>407.18000000000228</v>
      </c>
      <c r="G360" s="27">
        <f t="shared" si="24"/>
        <v>46.203208556149725</v>
      </c>
      <c r="P360" s="6"/>
    </row>
    <row r="361" spans="1:16">
      <c r="A361" s="60">
        <v>44355.672222222223</v>
      </c>
      <c r="B361" s="61">
        <v>0.93</v>
      </c>
      <c r="C361" s="24">
        <f t="shared" si="22"/>
        <v>356</v>
      </c>
      <c r="D361" s="25">
        <v>0.24</v>
      </c>
      <c r="E361" s="26">
        <f t="shared" ref="E361:E373" si="25">B361+L$7</f>
        <v>0.98000000000000009</v>
      </c>
      <c r="F361" s="31">
        <f t="shared" si="23"/>
        <v>407.42000000000229</v>
      </c>
      <c r="G361" s="27">
        <f t="shared" si="24"/>
        <v>46.203208556149725</v>
      </c>
      <c r="P361" s="6"/>
    </row>
    <row r="362" spans="1:16">
      <c r="A362" s="60">
        <v>44355.67291666667</v>
      </c>
      <c r="B362" s="61">
        <v>0.93100000000000005</v>
      </c>
      <c r="C362" s="24">
        <f t="shared" si="22"/>
        <v>357</v>
      </c>
      <c r="D362" s="25">
        <v>0.24</v>
      </c>
      <c r="E362" s="26">
        <f t="shared" si="25"/>
        <v>0.98100000000000009</v>
      </c>
      <c r="F362" s="31">
        <f t="shared" si="23"/>
        <v>407.6600000000023</v>
      </c>
      <c r="G362" s="27">
        <f t="shared" si="24"/>
        <v>46.203208556149725</v>
      </c>
      <c r="P362" s="6"/>
    </row>
    <row r="363" spans="1:16">
      <c r="A363" s="60">
        <v>44355.673611111109</v>
      </c>
      <c r="B363" s="61">
        <v>0.92</v>
      </c>
      <c r="C363" s="24">
        <f t="shared" si="22"/>
        <v>358</v>
      </c>
      <c r="D363" s="25">
        <v>0.24</v>
      </c>
      <c r="E363" s="26">
        <f t="shared" si="25"/>
        <v>0.97000000000000008</v>
      </c>
      <c r="F363" s="31">
        <f t="shared" si="23"/>
        <v>407.90000000000231</v>
      </c>
      <c r="G363" s="27">
        <f t="shared" si="24"/>
        <v>46.203208556149725</v>
      </c>
      <c r="P363" s="6"/>
    </row>
    <row r="364" spans="1:16">
      <c r="A364" s="60">
        <v>44355.674305555556</v>
      </c>
      <c r="B364" s="61">
        <v>0.93100000000000005</v>
      </c>
      <c r="C364" s="24">
        <f t="shared" si="22"/>
        <v>359</v>
      </c>
      <c r="D364" s="25">
        <v>0.24</v>
      </c>
      <c r="E364" s="26">
        <f t="shared" si="25"/>
        <v>0.98100000000000009</v>
      </c>
      <c r="F364" s="31">
        <f t="shared" si="23"/>
        <v>408.14000000000232</v>
      </c>
      <c r="G364" s="27">
        <f t="shared" si="24"/>
        <v>46.203208556149725</v>
      </c>
      <c r="P364" s="6"/>
    </row>
    <row r="365" spans="1:16">
      <c r="A365" s="60">
        <v>44355.675000000003</v>
      </c>
      <c r="B365" s="61">
        <v>0.93100000000000005</v>
      </c>
      <c r="C365" s="24">
        <f t="shared" si="22"/>
        <v>360</v>
      </c>
      <c r="D365" s="25">
        <v>0.24</v>
      </c>
      <c r="E365" s="26">
        <f t="shared" si="25"/>
        <v>0.98100000000000009</v>
      </c>
      <c r="F365" s="31">
        <f t="shared" si="23"/>
        <v>408.38000000000233</v>
      </c>
      <c r="G365" s="27">
        <f t="shared" si="24"/>
        <v>46.203208556149725</v>
      </c>
      <c r="P365" s="6"/>
    </row>
    <row r="366" spans="1:16">
      <c r="A366" s="60">
        <v>44355.675694444442</v>
      </c>
      <c r="B366" s="61">
        <v>0.93200000000000005</v>
      </c>
      <c r="C366" s="24">
        <f t="shared" si="22"/>
        <v>361</v>
      </c>
      <c r="D366" s="25">
        <v>0.24</v>
      </c>
      <c r="E366" s="26">
        <f t="shared" si="25"/>
        <v>0.9820000000000001</v>
      </c>
      <c r="F366" s="31">
        <f t="shared" si="23"/>
        <v>408.62000000000234</v>
      </c>
      <c r="G366" s="27">
        <f t="shared" si="24"/>
        <v>46.203208556149725</v>
      </c>
      <c r="P366" s="6"/>
    </row>
    <row r="367" spans="1:16">
      <c r="A367" s="60">
        <v>44355.676388888889</v>
      </c>
      <c r="B367" s="61">
        <v>0.93300000000000005</v>
      </c>
      <c r="C367" s="24">
        <f t="shared" si="22"/>
        <v>362</v>
      </c>
      <c r="D367" s="25">
        <v>0.24</v>
      </c>
      <c r="E367" s="26">
        <f t="shared" si="25"/>
        <v>0.9830000000000001</v>
      </c>
      <c r="F367" s="31">
        <f t="shared" si="23"/>
        <v>408.86000000000234</v>
      </c>
      <c r="G367" s="27">
        <f t="shared" si="24"/>
        <v>46.203208556149725</v>
      </c>
      <c r="P367" s="6"/>
    </row>
    <row r="368" spans="1:16">
      <c r="A368" s="60">
        <v>44355.677083333336</v>
      </c>
      <c r="B368" s="61">
        <v>0.92600000000000005</v>
      </c>
      <c r="C368" s="24">
        <f t="shared" si="22"/>
        <v>363</v>
      </c>
      <c r="D368" s="25">
        <v>0.24</v>
      </c>
      <c r="E368" s="26">
        <f t="shared" si="25"/>
        <v>0.97600000000000009</v>
      </c>
      <c r="F368" s="31">
        <f t="shared" si="23"/>
        <v>409.10000000000235</v>
      </c>
      <c r="G368" s="27">
        <f t="shared" si="24"/>
        <v>46.203208556149725</v>
      </c>
      <c r="P368" s="6"/>
    </row>
    <row r="369" spans="1:16">
      <c r="A369" s="60">
        <v>44355.677777777775</v>
      </c>
      <c r="B369" s="61">
        <v>0.92500000000000004</v>
      </c>
      <c r="C369" s="24">
        <f t="shared" si="22"/>
        <v>364</v>
      </c>
      <c r="D369" s="25">
        <v>0.24</v>
      </c>
      <c r="E369" s="26">
        <f t="shared" si="25"/>
        <v>0.97500000000000009</v>
      </c>
      <c r="F369" s="31">
        <f t="shared" si="23"/>
        <v>409.34000000000236</v>
      </c>
      <c r="G369" s="27">
        <f t="shared" si="24"/>
        <v>46.203208556149725</v>
      </c>
      <c r="P369" s="6"/>
    </row>
    <row r="370" spans="1:16">
      <c r="A370" s="60">
        <v>44355.678472222222</v>
      </c>
      <c r="B370" s="61">
        <v>0.92500000000000004</v>
      </c>
      <c r="C370" s="24">
        <f t="shared" si="22"/>
        <v>365</v>
      </c>
      <c r="D370" s="25">
        <v>0.24</v>
      </c>
      <c r="E370" s="26">
        <f t="shared" si="25"/>
        <v>0.97500000000000009</v>
      </c>
      <c r="F370" s="31">
        <f t="shared" si="23"/>
        <v>409.58000000000237</v>
      </c>
      <c r="G370" s="27">
        <f t="shared" si="24"/>
        <v>46.203208556149725</v>
      </c>
      <c r="P370" s="6"/>
    </row>
    <row r="371" spans="1:16">
      <c r="A371" s="60">
        <v>44355.679166666669</v>
      </c>
      <c r="B371" s="61">
        <v>0.92500000000000004</v>
      </c>
      <c r="C371" s="24">
        <f t="shared" si="22"/>
        <v>366</v>
      </c>
      <c r="D371" s="25">
        <v>0.24</v>
      </c>
      <c r="E371" s="26">
        <f t="shared" si="25"/>
        <v>0.97500000000000009</v>
      </c>
      <c r="F371" s="31">
        <f t="shared" si="23"/>
        <v>409.82000000000238</v>
      </c>
      <c r="G371" s="27">
        <f t="shared" si="24"/>
        <v>46.203208556149725</v>
      </c>
      <c r="P371" s="6"/>
    </row>
    <row r="372" spans="1:16">
      <c r="A372" s="60">
        <v>44355.679861111108</v>
      </c>
      <c r="B372" s="61">
        <v>0.92400000000000004</v>
      </c>
      <c r="C372" s="24">
        <f t="shared" si="22"/>
        <v>367</v>
      </c>
      <c r="D372" s="25">
        <v>0.24</v>
      </c>
      <c r="E372" s="26">
        <f t="shared" si="25"/>
        <v>0.97400000000000009</v>
      </c>
      <c r="F372" s="31">
        <f t="shared" si="23"/>
        <v>410.06000000000239</v>
      </c>
      <c r="G372" s="27">
        <f t="shared" si="24"/>
        <v>46.203208556149725</v>
      </c>
      <c r="P372" s="6"/>
    </row>
    <row r="373" spans="1:16">
      <c r="A373" s="60">
        <v>44355.680555555555</v>
      </c>
      <c r="B373" s="61">
        <v>0.92800000000000005</v>
      </c>
      <c r="C373" s="24">
        <f t="shared" si="22"/>
        <v>368</v>
      </c>
      <c r="D373" s="25">
        <v>0.24</v>
      </c>
      <c r="E373" s="26">
        <f t="shared" si="25"/>
        <v>0.97800000000000009</v>
      </c>
      <c r="F373" s="31">
        <f t="shared" si="23"/>
        <v>410.3000000000024</v>
      </c>
      <c r="G373" s="27">
        <f t="shared" si="24"/>
        <v>46.203208556149725</v>
      </c>
      <c r="P373" s="6"/>
    </row>
    <row r="374" spans="1:16" s="6" customFormat="1">
      <c r="A374" s="60"/>
      <c r="B374" s="61">
        <v>0.92800000000000005</v>
      </c>
      <c r="C374" s="24"/>
      <c r="D374" s="25"/>
      <c r="E374" s="26"/>
      <c r="F374" s="31"/>
      <c r="G374" s="27"/>
      <c r="L374" s="7"/>
      <c r="N374" s="8"/>
      <c r="O374" s="8"/>
      <c r="P374" s="8"/>
    </row>
    <row r="375" spans="1:16" s="6" customFormat="1">
      <c r="A375" s="60"/>
      <c r="B375" s="61"/>
      <c r="C375" s="24"/>
      <c r="D375" s="25"/>
      <c r="E375" s="26"/>
      <c r="F375" s="31"/>
      <c r="G375" s="27"/>
      <c r="L375" s="7"/>
      <c r="N375" s="8"/>
      <c r="O375" s="8"/>
      <c r="P375" s="8"/>
    </row>
    <row r="376" spans="1:16" s="6" customFormat="1">
      <c r="A376" s="60"/>
      <c r="B376" s="61"/>
      <c r="C376" s="24"/>
      <c r="D376" s="25"/>
      <c r="E376" s="26"/>
      <c r="F376" s="31"/>
      <c r="G376" s="27"/>
      <c r="L376" s="7"/>
      <c r="N376" s="8"/>
      <c r="O376" s="8"/>
      <c r="P376" s="8"/>
    </row>
    <row r="377" spans="1:16" s="6" customFormat="1">
      <c r="A377" s="60"/>
      <c r="B377" s="61"/>
      <c r="C377" s="24"/>
      <c r="D377" s="25"/>
      <c r="E377" s="26"/>
      <c r="F377" s="31"/>
      <c r="G377" s="27"/>
      <c r="L377" s="7"/>
      <c r="N377" s="8"/>
      <c r="O377" s="8"/>
      <c r="P377" s="8"/>
    </row>
    <row r="378" spans="1:16" s="6" customFormat="1">
      <c r="A378" s="60"/>
      <c r="B378" s="61"/>
      <c r="C378" s="24"/>
      <c r="D378" s="25"/>
      <c r="E378" s="26"/>
      <c r="F378" s="31"/>
      <c r="G378" s="27"/>
      <c r="L378" s="7"/>
      <c r="N378" s="8"/>
      <c r="O378" s="8"/>
      <c r="P378" s="8"/>
    </row>
    <row r="379" spans="1:16" s="6" customFormat="1">
      <c r="A379" s="60"/>
      <c r="B379" s="61"/>
      <c r="C379" s="24"/>
      <c r="D379" s="25"/>
      <c r="E379" s="26"/>
      <c r="F379" s="31"/>
      <c r="G379" s="27"/>
      <c r="L379" s="7"/>
      <c r="N379" s="8"/>
      <c r="O379" s="8"/>
      <c r="P379" s="8"/>
    </row>
    <row r="380" spans="1:16" s="6" customFormat="1">
      <c r="A380" s="60"/>
      <c r="B380" s="61"/>
      <c r="C380" s="24"/>
      <c r="D380" s="25"/>
      <c r="E380" s="26"/>
      <c r="F380" s="31"/>
      <c r="G380" s="27"/>
      <c r="L380" s="7"/>
      <c r="N380" s="8"/>
      <c r="O380" s="8"/>
      <c r="P380" s="8"/>
    </row>
    <row r="381" spans="1:16" s="6" customFormat="1">
      <c r="A381" s="60"/>
      <c r="B381" s="61"/>
      <c r="C381" s="24"/>
      <c r="D381" s="25"/>
      <c r="E381" s="26"/>
      <c r="F381" s="31"/>
      <c r="G381" s="27"/>
      <c r="L381" s="7"/>
      <c r="N381" s="8"/>
      <c r="O381" s="8"/>
      <c r="P381" s="8"/>
    </row>
    <row r="382" spans="1:16" s="6" customFormat="1">
      <c r="A382" s="60"/>
      <c r="B382" s="61"/>
      <c r="C382" s="24"/>
      <c r="D382" s="25"/>
      <c r="E382" s="26"/>
      <c r="F382" s="31"/>
      <c r="G382" s="27"/>
      <c r="L382" s="7"/>
      <c r="N382" s="8"/>
      <c r="O382" s="8"/>
      <c r="P382" s="8"/>
    </row>
    <row r="383" spans="1:16" s="6" customFormat="1">
      <c r="A383" s="60"/>
      <c r="B383" s="61"/>
      <c r="C383" s="24"/>
      <c r="D383" s="25"/>
      <c r="E383" s="26"/>
      <c r="F383" s="31"/>
      <c r="G383" s="27"/>
      <c r="L383" s="7"/>
      <c r="N383" s="8"/>
      <c r="O383" s="8"/>
      <c r="P383" s="8"/>
    </row>
    <row r="384" spans="1:16" s="6" customFormat="1">
      <c r="A384" s="60"/>
      <c r="B384" s="61"/>
      <c r="C384" s="24"/>
      <c r="D384" s="25"/>
      <c r="E384" s="26"/>
      <c r="F384" s="31"/>
      <c r="G384" s="27"/>
      <c r="L384" s="7"/>
      <c r="N384" s="8"/>
      <c r="O384" s="8"/>
      <c r="P384" s="8"/>
    </row>
    <row r="385" spans="1:16" s="6" customFormat="1">
      <c r="A385" s="60"/>
      <c r="B385" s="61"/>
      <c r="C385" s="24"/>
      <c r="D385" s="25"/>
      <c r="E385" s="26"/>
      <c r="F385" s="31"/>
      <c r="G385" s="27"/>
      <c r="L385" s="7"/>
      <c r="N385" s="8"/>
      <c r="O385" s="8"/>
      <c r="P385" s="8"/>
    </row>
    <row r="386" spans="1:16" s="6" customFormat="1">
      <c r="A386" s="60"/>
      <c r="B386" s="61"/>
      <c r="C386" s="24"/>
      <c r="D386" s="25"/>
      <c r="E386" s="26"/>
      <c r="F386" s="31"/>
      <c r="G386" s="27"/>
      <c r="L386" s="7"/>
      <c r="N386" s="8"/>
      <c r="O386" s="8"/>
      <c r="P386" s="8"/>
    </row>
    <row r="387" spans="1:16" s="6" customFormat="1">
      <c r="A387" s="60"/>
      <c r="B387" s="61"/>
      <c r="C387" s="24"/>
      <c r="D387" s="25"/>
      <c r="E387" s="26"/>
      <c r="F387" s="31"/>
      <c r="G387" s="27"/>
      <c r="L387" s="7"/>
      <c r="N387" s="8"/>
      <c r="O387" s="8"/>
      <c r="P387" s="8"/>
    </row>
    <row r="388" spans="1:16" s="6" customFormat="1">
      <c r="A388" s="60"/>
      <c r="B388" s="61"/>
      <c r="C388" s="24"/>
      <c r="D388" s="25"/>
      <c r="E388" s="26"/>
      <c r="F388" s="31"/>
      <c r="G388" s="27"/>
      <c r="L388" s="7"/>
      <c r="N388" s="8"/>
      <c r="O388" s="8"/>
      <c r="P388" s="8"/>
    </row>
    <row r="389" spans="1:16" s="6" customFormat="1">
      <c r="A389" s="60"/>
      <c r="B389" s="61"/>
      <c r="C389" s="24"/>
      <c r="D389" s="25"/>
      <c r="E389" s="26"/>
      <c r="F389" s="31"/>
      <c r="G389" s="27"/>
      <c r="L389" s="7"/>
      <c r="N389" s="8"/>
      <c r="O389" s="8"/>
      <c r="P389" s="8"/>
    </row>
    <row r="390" spans="1:16" s="6" customFormat="1">
      <c r="A390" s="60"/>
      <c r="B390" s="61"/>
      <c r="C390" s="24"/>
      <c r="D390" s="25"/>
      <c r="E390" s="26"/>
      <c r="F390" s="31"/>
      <c r="G390" s="27"/>
      <c r="L390" s="7"/>
      <c r="N390" s="8"/>
      <c r="O390" s="8"/>
      <c r="P390" s="8"/>
    </row>
    <row r="391" spans="1:16" s="6" customFormat="1">
      <c r="A391" s="60"/>
      <c r="B391" s="61"/>
      <c r="C391" s="24"/>
      <c r="D391" s="25"/>
      <c r="E391" s="26"/>
      <c r="F391" s="31"/>
      <c r="G391" s="27"/>
      <c r="L391" s="7"/>
      <c r="N391" s="8"/>
      <c r="O391" s="8"/>
      <c r="P391" s="8"/>
    </row>
    <row r="392" spans="1:16" s="6" customFormat="1">
      <c r="A392" s="60"/>
      <c r="B392" s="61"/>
      <c r="C392" s="24"/>
      <c r="D392" s="25"/>
      <c r="E392" s="26"/>
      <c r="F392" s="31"/>
      <c r="G392" s="27"/>
      <c r="L392" s="7"/>
      <c r="N392" s="8"/>
      <c r="O392" s="8"/>
      <c r="P392" s="8"/>
    </row>
    <row r="393" spans="1:16" s="6" customFormat="1">
      <c r="A393" s="60"/>
      <c r="B393" s="61"/>
      <c r="C393" s="24"/>
      <c r="D393" s="25"/>
      <c r="E393" s="26"/>
      <c r="F393" s="31"/>
      <c r="G393" s="27"/>
      <c r="L393" s="7"/>
      <c r="N393" s="8"/>
      <c r="O393" s="8"/>
      <c r="P393" s="8"/>
    </row>
    <row r="394" spans="1:16" s="6" customFormat="1">
      <c r="A394" s="60"/>
      <c r="B394" s="61"/>
      <c r="C394" s="24"/>
      <c r="D394" s="25"/>
      <c r="E394" s="26"/>
      <c r="F394" s="31"/>
      <c r="G394" s="27"/>
      <c r="L394" s="7"/>
      <c r="N394" s="8"/>
      <c r="O394" s="8"/>
      <c r="P394" s="8"/>
    </row>
    <row r="395" spans="1:16" s="6" customFormat="1">
      <c r="A395" s="60"/>
      <c r="B395" s="61"/>
      <c r="C395" s="24"/>
      <c r="D395" s="25"/>
      <c r="E395" s="26"/>
      <c r="F395" s="31"/>
      <c r="G395" s="27"/>
      <c r="L395" s="7"/>
      <c r="N395" s="8"/>
      <c r="O395" s="8"/>
      <c r="P395" s="8"/>
    </row>
    <row r="396" spans="1:16" s="6" customFormat="1">
      <c r="A396" s="60"/>
      <c r="B396" s="61"/>
      <c r="C396" s="24"/>
      <c r="D396" s="25"/>
      <c r="E396" s="26"/>
      <c r="F396" s="31"/>
      <c r="G396" s="27"/>
      <c r="L396" s="7"/>
      <c r="N396" s="8"/>
      <c r="O396" s="8"/>
      <c r="P396" s="8"/>
    </row>
    <row r="397" spans="1:16" s="6" customFormat="1">
      <c r="A397" s="60"/>
      <c r="B397" s="61"/>
      <c r="C397" s="24"/>
      <c r="D397" s="25"/>
      <c r="E397" s="26"/>
      <c r="F397" s="31"/>
      <c r="G397" s="27"/>
      <c r="L397" s="7"/>
      <c r="N397" s="8"/>
      <c r="O397" s="8"/>
      <c r="P397" s="8"/>
    </row>
    <row r="398" spans="1:16" s="6" customFormat="1">
      <c r="A398" s="60"/>
      <c r="B398" s="61"/>
      <c r="C398" s="24"/>
      <c r="D398" s="25"/>
      <c r="E398" s="26"/>
      <c r="F398" s="31"/>
      <c r="G398" s="27"/>
      <c r="L398" s="7"/>
      <c r="N398" s="8"/>
      <c r="O398" s="8"/>
      <c r="P398" s="8"/>
    </row>
    <row r="399" spans="1:16" s="6" customFormat="1">
      <c r="A399" s="60"/>
      <c r="B399" s="61"/>
      <c r="C399" s="24"/>
      <c r="D399" s="25"/>
      <c r="E399" s="26"/>
      <c r="F399" s="31"/>
      <c r="G399" s="27"/>
      <c r="L399" s="7"/>
      <c r="N399" s="8"/>
      <c r="O399" s="8"/>
      <c r="P399" s="8"/>
    </row>
    <row r="400" spans="1:16" s="6" customFormat="1">
      <c r="A400" s="60"/>
      <c r="B400" s="61"/>
      <c r="C400" s="24"/>
      <c r="D400" s="25"/>
      <c r="E400" s="26"/>
      <c r="F400" s="31"/>
      <c r="G400" s="27"/>
      <c r="L400" s="7"/>
      <c r="N400" s="8"/>
      <c r="O400" s="8"/>
      <c r="P400" s="8"/>
    </row>
    <row r="401" spans="1:16" s="6" customFormat="1">
      <c r="A401" s="60"/>
      <c r="B401" s="61"/>
      <c r="C401" s="24"/>
      <c r="D401" s="25"/>
      <c r="E401" s="26"/>
      <c r="F401" s="31"/>
      <c r="G401" s="27"/>
      <c r="L401" s="7"/>
      <c r="N401" s="8"/>
      <c r="O401" s="8"/>
      <c r="P401" s="8"/>
    </row>
    <row r="402" spans="1:16" s="6" customFormat="1">
      <c r="A402" s="60"/>
      <c r="B402" s="61"/>
      <c r="C402" s="24"/>
      <c r="D402" s="25"/>
      <c r="E402" s="26"/>
      <c r="F402" s="31"/>
      <c r="G402" s="27"/>
      <c r="L402" s="7"/>
      <c r="N402" s="8"/>
      <c r="O402" s="8"/>
      <c r="P402" s="8"/>
    </row>
    <row r="403" spans="1:16" s="6" customFormat="1">
      <c r="A403" s="60"/>
      <c r="B403" s="61"/>
      <c r="C403" s="24"/>
      <c r="D403" s="25"/>
      <c r="E403" s="26"/>
      <c r="F403" s="31"/>
      <c r="G403" s="27"/>
      <c r="L403" s="7"/>
      <c r="N403" s="8"/>
      <c r="O403" s="8"/>
      <c r="P403" s="8"/>
    </row>
    <row r="404" spans="1:16" s="6" customFormat="1">
      <c r="A404" s="60"/>
      <c r="B404" s="61"/>
      <c r="C404" s="24"/>
      <c r="D404" s="25"/>
      <c r="E404" s="26"/>
      <c r="F404" s="31"/>
      <c r="G404" s="27"/>
      <c r="L404" s="7"/>
      <c r="N404" s="8"/>
      <c r="O404" s="8"/>
      <c r="P404" s="8"/>
    </row>
    <row r="405" spans="1:16" s="6" customFormat="1">
      <c r="A405" s="60"/>
      <c r="B405" s="61"/>
      <c r="C405" s="24"/>
      <c r="D405" s="25"/>
      <c r="E405" s="26"/>
      <c r="F405" s="31"/>
      <c r="G405" s="27"/>
      <c r="L405" s="7"/>
      <c r="N405" s="8"/>
      <c r="O405" s="8"/>
      <c r="P405" s="8"/>
    </row>
    <row r="406" spans="1:16" s="6" customFormat="1">
      <c r="A406" s="60"/>
      <c r="B406" s="61"/>
      <c r="C406" s="24"/>
      <c r="D406" s="25"/>
      <c r="E406" s="26"/>
      <c r="F406" s="31"/>
      <c r="G406" s="27"/>
      <c r="L406" s="7"/>
      <c r="N406" s="8"/>
      <c r="O406" s="8"/>
      <c r="P406" s="8"/>
    </row>
    <row r="407" spans="1:16" s="6" customFormat="1">
      <c r="A407" s="60"/>
      <c r="B407" s="61"/>
      <c r="C407" s="24"/>
      <c r="D407" s="25"/>
      <c r="E407" s="26"/>
      <c r="F407" s="31"/>
      <c r="G407" s="27"/>
      <c r="L407" s="7"/>
      <c r="N407" s="8"/>
      <c r="O407" s="8"/>
      <c r="P407" s="8"/>
    </row>
    <row r="408" spans="1:16" s="6" customFormat="1">
      <c r="A408" s="60"/>
      <c r="B408" s="61"/>
      <c r="C408" s="24"/>
      <c r="D408" s="25"/>
      <c r="E408" s="26"/>
      <c r="F408" s="31"/>
      <c r="G408" s="27"/>
      <c r="L408" s="7"/>
      <c r="N408" s="8"/>
      <c r="O408" s="8"/>
      <c r="P408" s="8"/>
    </row>
    <row r="409" spans="1:16" s="6" customFormat="1">
      <c r="A409" s="60"/>
      <c r="B409" s="61"/>
      <c r="C409" s="24"/>
      <c r="D409" s="25"/>
      <c r="E409" s="26"/>
      <c r="F409" s="31"/>
      <c r="G409" s="27"/>
      <c r="L409" s="7"/>
      <c r="N409" s="8"/>
      <c r="O409" s="8"/>
      <c r="P409" s="8"/>
    </row>
    <row r="410" spans="1:16" s="6" customFormat="1">
      <c r="A410" s="60"/>
      <c r="B410" s="61"/>
      <c r="C410" s="24"/>
      <c r="D410" s="25"/>
      <c r="E410" s="26"/>
      <c r="F410" s="31"/>
      <c r="G410" s="27"/>
      <c r="L410" s="7"/>
      <c r="N410" s="8"/>
      <c r="O410" s="8"/>
      <c r="P410" s="8"/>
    </row>
    <row r="411" spans="1:16" s="6" customFormat="1">
      <c r="A411" s="60"/>
      <c r="B411" s="61"/>
      <c r="C411" s="24"/>
      <c r="D411" s="25"/>
      <c r="E411" s="26"/>
      <c r="F411" s="31"/>
      <c r="G411" s="27"/>
      <c r="L411" s="7"/>
      <c r="N411" s="8"/>
      <c r="O411" s="8"/>
      <c r="P411" s="8"/>
    </row>
    <row r="412" spans="1:16" s="6" customFormat="1">
      <c r="A412" s="60"/>
      <c r="B412" s="61"/>
      <c r="C412" s="24"/>
      <c r="D412" s="25"/>
      <c r="E412" s="26"/>
      <c r="F412" s="31"/>
      <c r="G412" s="27"/>
      <c r="L412" s="7"/>
      <c r="N412" s="8"/>
      <c r="O412" s="8"/>
      <c r="P412" s="8"/>
    </row>
    <row r="413" spans="1:16" s="6" customFormat="1">
      <c r="A413" s="60"/>
      <c r="B413" s="61"/>
      <c r="C413" s="24"/>
      <c r="D413" s="25"/>
      <c r="E413" s="26"/>
      <c r="F413" s="31"/>
      <c r="G413" s="27"/>
      <c r="L413" s="7"/>
      <c r="N413" s="8"/>
      <c r="O413" s="8"/>
      <c r="P413" s="8"/>
    </row>
    <row r="414" spans="1:16" s="6" customFormat="1">
      <c r="A414" s="60"/>
      <c r="B414" s="61"/>
      <c r="C414" s="24"/>
      <c r="D414" s="25"/>
      <c r="E414" s="26"/>
      <c r="F414" s="31"/>
      <c r="G414" s="27"/>
      <c r="L414" s="7"/>
      <c r="N414" s="8"/>
      <c r="O414" s="8"/>
      <c r="P414" s="8"/>
    </row>
    <row r="415" spans="1:16" s="6" customFormat="1">
      <c r="A415" s="60"/>
      <c r="B415" s="61"/>
      <c r="C415" s="24"/>
      <c r="D415" s="25"/>
      <c r="E415" s="26"/>
      <c r="F415" s="31"/>
      <c r="G415" s="27"/>
      <c r="L415" s="7"/>
      <c r="N415" s="8"/>
      <c r="O415" s="8"/>
      <c r="P415" s="8"/>
    </row>
    <row r="416" spans="1:16" s="6" customFormat="1">
      <c r="A416" s="60"/>
      <c r="B416" s="61"/>
      <c r="C416" s="24"/>
      <c r="D416" s="25"/>
      <c r="E416" s="26"/>
      <c r="F416" s="31"/>
      <c r="G416" s="27"/>
      <c r="L416" s="7"/>
      <c r="N416" s="8"/>
      <c r="O416" s="8"/>
      <c r="P416" s="8"/>
    </row>
    <row r="417" spans="1:16" s="6" customFormat="1">
      <c r="A417" s="60"/>
      <c r="B417" s="61"/>
      <c r="C417" s="24"/>
      <c r="D417" s="25"/>
      <c r="E417" s="26"/>
      <c r="F417" s="31"/>
      <c r="G417" s="27"/>
      <c r="L417" s="7"/>
      <c r="N417" s="8"/>
      <c r="O417" s="8"/>
      <c r="P417" s="8"/>
    </row>
    <row r="418" spans="1:16" s="6" customFormat="1">
      <c r="A418" s="60"/>
      <c r="B418" s="61"/>
      <c r="C418" s="24"/>
      <c r="D418" s="25"/>
      <c r="E418" s="26"/>
      <c r="F418" s="31"/>
      <c r="G418" s="27"/>
      <c r="L418" s="7"/>
      <c r="N418" s="8"/>
      <c r="O418" s="8"/>
      <c r="P418" s="8"/>
    </row>
    <row r="419" spans="1:16" s="6" customFormat="1">
      <c r="A419" s="60"/>
      <c r="B419" s="61"/>
      <c r="C419" s="24"/>
      <c r="D419" s="25"/>
      <c r="E419" s="26"/>
      <c r="F419" s="31"/>
      <c r="G419" s="27"/>
      <c r="L419" s="7"/>
      <c r="N419" s="8"/>
      <c r="O419" s="8"/>
      <c r="P419" s="8"/>
    </row>
    <row r="420" spans="1:16" s="6" customFormat="1">
      <c r="A420" s="60"/>
      <c r="B420" s="61"/>
      <c r="C420" s="24"/>
      <c r="D420" s="25"/>
      <c r="E420" s="26"/>
      <c r="F420" s="31"/>
      <c r="G420" s="27"/>
      <c r="L420" s="7"/>
      <c r="N420" s="8"/>
      <c r="O420" s="8"/>
      <c r="P420" s="8"/>
    </row>
    <row r="421" spans="1:16" s="6" customFormat="1">
      <c r="A421" s="60"/>
      <c r="B421" s="61"/>
      <c r="C421" s="24"/>
      <c r="D421" s="25"/>
      <c r="E421" s="26"/>
      <c r="F421" s="31"/>
      <c r="G421" s="27"/>
      <c r="L421" s="7"/>
      <c r="N421" s="8"/>
      <c r="O421" s="8"/>
      <c r="P421" s="8"/>
    </row>
    <row r="422" spans="1:16" s="6" customFormat="1">
      <c r="A422" s="60"/>
      <c r="B422" s="61"/>
      <c r="C422" s="24"/>
      <c r="D422" s="25"/>
      <c r="E422" s="26"/>
      <c r="F422" s="31"/>
      <c r="G422" s="27"/>
      <c r="L422" s="7"/>
      <c r="N422" s="8"/>
      <c r="O422" s="8"/>
      <c r="P422" s="8"/>
    </row>
    <row r="423" spans="1:16" s="6" customFormat="1">
      <c r="A423" s="60"/>
      <c r="B423" s="61"/>
      <c r="C423" s="24"/>
      <c r="D423" s="25"/>
      <c r="E423" s="26"/>
      <c r="F423" s="31"/>
      <c r="G423" s="27"/>
      <c r="L423" s="7"/>
      <c r="N423" s="8"/>
      <c r="O423" s="8"/>
      <c r="P423" s="8"/>
    </row>
    <row r="424" spans="1:16" s="6" customFormat="1">
      <c r="A424" s="60"/>
      <c r="B424" s="61"/>
      <c r="C424" s="24"/>
      <c r="D424" s="25"/>
      <c r="E424" s="26"/>
      <c r="F424" s="31"/>
      <c r="G424" s="27"/>
      <c r="L424" s="7"/>
      <c r="N424" s="8"/>
      <c r="O424" s="8"/>
      <c r="P424" s="8"/>
    </row>
    <row r="425" spans="1:16" s="6" customFormat="1">
      <c r="A425" s="60"/>
      <c r="B425" s="61"/>
      <c r="C425" s="24"/>
      <c r="D425" s="25"/>
      <c r="E425" s="26"/>
      <c r="F425" s="31"/>
      <c r="G425" s="27"/>
      <c r="L425" s="7"/>
      <c r="N425" s="8"/>
      <c r="O425" s="8"/>
      <c r="P425" s="8"/>
    </row>
    <row r="426" spans="1:16" s="6" customFormat="1">
      <c r="A426" s="60"/>
      <c r="B426" s="61"/>
      <c r="C426" s="24"/>
      <c r="D426" s="25"/>
      <c r="E426" s="26"/>
      <c r="F426" s="31"/>
      <c r="G426" s="27"/>
      <c r="L426" s="7"/>
      <c r="N426" s="8"/>
      <c r="O426" s="8"/>
      <c r="P426" s="8"/>
    </row>
    <row r="427" spans="1:16" s="6" customFormat="1">
      <c r="A427" s="60"/>
      <c r="B427" s="61"/>
      <c r="C427" s="24"/>
      <c r="D427" s="25"/>
      <c r="E427" s="26"/>
      <c r="F427" s="31"/>
      <c r="G427" s="27"/>
      <c r="L427" s="7"/>
      <c r="N427" s="8"/>
      <c r="O427" s="8"/>
      <c r="P427" s="8"/>
    </row>
    <row r="428" spans="1:16" s="6" customFormat="1">
      <c r="A428" s="60"/>
      <c r="B428" s="61"/>
      <c r="C428" s="24"/>
      <c r="D428" s="25"/>
      <c r="E428" s="26"/>
      <c r="F428" s="31"/>
      <c r="G428" s="27"/>
      <c r="L428" s="7"/>
      <c r="N428" s="8"/>
      <c r="O428" s="8"/>
      <c r="P428" s="8"/>
    </row>
    <row r="429" spans="1:16" s="6" customFormat="1">
      <c r="A429" s="60"/>
      <c r="B429" s="61"/>
      <c r="C429" s="24"/>
      <c r="D429" s="25"/>
      <c r="E429" s="26"/>
      <c r="F429" s="31"/>
      <c r="G429" s="27"/>
      <c r="L429" s="7"/>
      <c r="N429" s="8"/>
      <c r="O429" s="8"/>
      <c r="P429" s="8"/>
    </row>
    <row r="430" spans="1:16" s="6" customFormat="1">
      <c r="A430" s="60"/>
      <c r="B430" s="61"/>
      <c r="C430" s="24"/>
      <c r="D430" s="25"/>
      <c r="E430" s="26"/>
      <c r="F430" s="31"/>
      <c r="G430" s="27"/>
      <c r="L430" s="7"/>
      <c r="N430" s="8"/>
      <c r="O430" s="8"/>
      <c r="P430" s="8"/>
    </row>
    <row r="431" spans="1:16" s="6" customFormat="1">
      <c r="A431" s="60"/>
      <c r="B431" s="61"/>
      <c r="C431" s="24"/>
      <c r="D431" s="25"/>
      <c r="E431" s="26"/>
      <c r="F431" s="31"/>
      <c r="G431" s="27"/>
      <c r="L431" s="7"/>
      <c r="N431" s="8"/>
      <c r="O431" s="8"/>
      <c r="P431" s="8"/>
    </row>
    <row r="432" spans="1:16" s="6" customFormat="1">
      <c r="A432" s="60"/>
      <c r="B432" s="61"/>
      <c r="C432" s="24"/>
      <c r="D432" s="25"/>
      <c r="E432" s="26"/>
      <c r="F432" s="31"/>
      <c r="G432" s="27"/>
      <c r="L432" s="7"/>
      <c r="N432" s="8"/>
      <c r="O432" s="8"/>
      <c r="P432" s="8"/>
    </row>
    <row r="433" spans="1:16" s="6" customFormat="1">
      <c r="A433" s="60"/>
      <c r="B433" s="61"/>
      <c r="C433" s="24"/>
      <c r="D433" s="25"/>
      <c r="E433" s="26"/>
      <c r="F433" s="31"/>
      <c r="G433" s="27"/>
      <c r="L433" s="7"/>
      <c r="N433" s="8"/>
      <c r="O433" s="8"/>
      <c r="P433" s="8"/>
    </row>
    <row r="434" spans="1:16" s="6" customFormat="1">
      <c r="A434" s="60"/>
      <c r="B434" s="61"/>
      <c r="C434" s="24"/>
      <c r="D434" s="25"/>
      <c r="E434" s="26"/>
      <c r="F434" s="31"/>
      <c r="G434" s="27"/>
      <c r="L434" s="7"/>
      <c r="N434" s="8"/>
      <c r="O434" s="8"/>
      <c r="P434" s="8"/>
    </row>
    <row r="435" spans="1:16" s="6" customFormat="1">
      <c r="A435" s="60"/>
      <c r="B435" s="61"/>
      <c r="C435" s="24"/>
      <c r="D435" s="25"/>
      <c r="E435" s="26"/>
      <c r="F435" s="31"/>
      <c r="G435" s="27"/>
      <c r="L435" s="7"/>
      <c r="N435" s="8"/>
      <c r="O435" s="8"/>
      <c r="P435" s="8"/>
    </row>
    <row r="436" spans="1:16" s="6" customFormat="1">
      <c r="A436" s="60"/>
      <c r="B436" s="61"/>
      <c r="C436" s="24"/>
      <c r="D436" s="25"/>
      <c r="E436" s="26"/>
      <c r="F436" s="31"/>
      <c r="G436" s="27"/>
      <c r="L436" s="7"/>
      <c r="N436" s="8"/>
      <c r="O436" s="8"/>
      <c r="P436" s="8"/>
    </row>
    <row r="437" spans="1:16" s="6" customFormat="1">
      <c r="A437" s="60"/>
      <c r="B437" s="61"/>
      <c r="C437" s="24"/>
      <c r="D437" s="25"/>
      <c r="E437" s="26"/>
      <c r="F437" s="31"/>
      <c r="G437" s="27"/>
      <c r="L437" s="7"/>
      <c r="N437" s="8"/>
      <c r="O437" s="8"/>
      <c r="P437" s="8"/>
    </row>
    <row r="438" spans="1:16" s="6" customFormat="1">
      <c r="A438" s="60"/>
      <c r="B438" s="61"/>
      <c r="C438" s="24"/>
      <c r="D438" s="25"/>
      <c r="E438" s="26"/>
      <c r="F438" s="31"/>
      <c r="G438" s="27"/>
      <c r="L438" s="7"/>
      <c r="N438" s="8"/>
      <c r="O438" s="8"/>
      <c r="P438" s="8"/>
    </row>
    <row r="439" spans="1:16" s="6" customFormat="1">
      <c r="A439" s="60"/>
      <c r="B439" s="61"/>
      <c r="C439" s="24"/>
      <c r="D439" s="25"/>
      <c r="E439" s="26"/>
      <c r="F439" s="31"/>
      <c r="G439" s="27"/>
      <c r="L439" s="7"/>
      <c r="N439" s="8"/>
      <c r="O439" s="8"/>
      <c r="P439" s="8"/>
    </row>
    <row r="440" spans="1:16" s="6" customFormat="1">
      <c r="A440" s="60"/>
      <c r="B440" s="61"/>
      <c r="C440" s="24"/>
      <c r="D440" s="25"/>
      <c r="E440" s="26"/>
      <c r="F440" s="31"/>
      <c r="G440" s="27"/>
      <c r="L440" s="7"/>
      <c r="N440" s="8"/>
      <c r="O440" s="8"/>
      <c r="P440" s="8"/>
    </row>
    <row r="441" spans="1:16" s="6" customFormat="1">
      <c r="A441" s="60"/>
      <c r="B441" s="61"/>
      <c r="C441" s="24"/>
      <c r="D441" s="25"/>
      <c r="E441" s="26"/>
      <c r="F441" s="31"/>
      <c r="G441" s="27"/>
      <c r="L441" s="7"/>
      <c r="N441" s="8"/>
      <c r="O441" s="8"/>
      <c r="P441" s="8"/>
    </row>
    <row r="442" spans="1:16" s="6" customFormat="1">
      <c r="A442" s="60"/>
      <c r="B442" s="61"/>
      <c r="C442" s="24"/>
      <c r="D442" s="25"/>
      <c r="E442" s="26"/>
      <c r="F442" s="31"/>
      <c r="G442" s="27"/>
      <c r="L442" s="7"/>
      <c r="N442" s="8"/>
      <c r="O442" s="8"/>
      <c r="P442" s="8"/>
    </row>
    <row r="443" spans="1:16" s="6" customFormat="1">
      <c r="A443" s="60"/>
      <c r="B443" s="61"/>
      <c r="C443" s="24"/>
      <c r="D443" s="25"/>
      <c r="E443" s="26"/>
      <c r="F443" s="31"/>
      <c r="G443" s="27"/>
      <c r="L443" s="7"/>
      <c r="N443" s="8"/>
      <c r="O443" s="8"/>
      <c r="P443" s="8"/>
    </row>
    <row r="444" spans="1:16" s="6" customFormat="1">
      <c r="A444" s="60"/>
      <c r="B444" s="61"/>
      <c r="C444" s="24"/>
      <c r="D444" s="25"/>
      <c r="E444" s="26"/>
      <c r="F444" s="31"/>
      <c r="G444" s="27"/>
      <c r="L444" s="7"/>
      <c r="N444" s="8"/>
      <c r="O444" s="8"/>
      <c r="P444" s="8"/>
    </row>
    <row r="445" spans="1:16" s="6" customFormat="1">
      <c r="A445" s="60"/>
      <c r="B445" s="61"/>
      <c r="C445" s="24"/>
      <c r="D445" s="25"/>
      <c r="E445" s="26"/>
      <c r="F445" s="31"/>
      <c r="G445" s="27"/>
      <c r="L445" s="7"/>
      <c r="N445" s="8"/>
      <c r="O445" s="8"/>
      <c r="P445" s="8"/>
    </row>
    <row r="446" spans="1:16" s="6" customFormat="1">
      <c r="A446" s="60"/>
      <c r="B446" s="61"/>
      <c r="C446" s="24"/>
      <c r="D446" s="25"/>
      <c r="E446" s="26"/>
      <c r="F446" s="31"/>
      <c r="G446" s="27"/>
      <c r="L446" s="7"/>
      <c r="N446" s="8"/>
      <c r="O446" s="8"/>
      <c r="P446" s="8"/>
    </row>
    <row r="447" spans="1:16" s="6" customFormat="1">
      <c r="A447" s="60"/>
      <c r="B447" s="61"/>
      <c r="C447" s="24"/>
      <c r="D447" s="25"/>
      <c r="E447" s="26"/>
      <c r="F447" s="31"/>
      <c r="G447" s="27"/>
      <c r="L447" s="7"/>
      <c r="N447" s="8"/>
      <c r="O447" s="8"/>
      <c r="P447" s="8"/>
    </row>
    <row r="448" spans="1:16" s="6" customFormat="1">
      <c r="A448" s="60"/>
      <c r="B448" s="61"/>
      <c r="C448" s="24"/>
      <c r="D448" s="25"/>
      <c r="E448" s="26"/>
      <c r="F448" s="31"/>
      <c r="G448" s="27"/>
      <c r="L448" s="7"/>
      <c r="N448" s="8"/>
      <c r="O448" s="8"/>
      <c r="P448" s="8"/>
    </row>
    <row r="449" spans="1:16" s="6" customFormat="1">
      <c r="A449" s="60"/>
      <c r="B449" s="61"/>
      <c r="C449" s="24"/>
      <c r="D449" s="25"/>
      <c r="E449" s="26"/>
      <c r="F449" s="31"/>
      <c r="G449" s="27"/>
      <c r="L449" s="7"/>
      <c r="N449" s="8"/>
      <c r="O449" s="8"/>
      <c r="P449" s="8"/>
    </row>
    <row r="450" spans="1:16" s="6" customFormat="1">
      <c r="A450" s="60"/>
      <c r="B450" s="61"/>
      <c r="C450" s="24"/>
      <c r="D450" s="25"/>
      <c r="E450" s="26"/>
      <c r="F450" s="31"/>
      <c r="G450" s="27"/>
      <c r="L450" s="7"/>
      <c r="N450" s="8"/>
      <c r="O450" s="8"/>
      <c r="P450" s="8"/>
    </row>
    <row r="451" spans="1:16" s="6" customFormat="1">
      <c r="A451" s="60"/>
      <c r="B451" s="61"/>
      <c r="C451" s="24"/>
      <c r="D451" s="25"/>
      <c r="E451" s="26"/>
      <c r="F451" s="31"/>
      <c r="G451" s="27"/>
      <c r="L451" s="7"/>
      <c r="N451" s="8"/>
      <c r="O451" s="8"/>
      <c r="P451" s="8"/>
    </row>
    <row r="452" spans="1:16" s="6" customFormat="1">
      <c r="A452" s="60"/>
      <c r="B452" s="61"/>
      <c r="C452" s="24"/>
      <c r="D452" s="25"/>
      <c r="E452" s="26"/>
      <c r="F452" s="31"/>
      <c r="G452" s="27"/>
      <c r="L452" s="7"/>
      <c r="N452" s="8"/>
      <c r="O452" s="8"/>
      <c r="P452" s="8"/>
    </row>
    <row r="453" spans="1:16" s="6" customFormat="1">
      <c r="A453" s="60"/>
      <c r="B453" s="61"/>
      <c r="C453" s="24"/>
      <c r="D453" s="25"/>
      <c r="E453" s="26"/>
      <c r="F453" s="31"/>
      <c r="G453" s="27"/>
      <c r="L453" s="7"/>
      <c r="N453" s="8"/>
      <c r="O453" s="8"/>
      <c r="P453" s="8"/>
    </row>
    <row r="454" spans="1:16" s="6" customFormat="1">
      <c r="A454" s="60"/>
      <c r="B454" s="61"/>
      <c r="C454" s="24"/>
      <c r="D454" s="25"/>
      <c r="E454" s="26"/>
      <c r="F454" s="31"/>
      <c r="G454" s="27"/>
      <c r="L454" s="7"/>
      <c r="N454" s="8"/>
      <c r="O454" s="8"/>
      <c r="P454" s="8"/>
    </row>
    <row r="455" spans="1:16" s="6" customFormat="1">
      <c r="A455" s="60"/>
      <c r="B455" s="61"/>
      <c r="C455" s="24"/>
      <c r="D455" s="25"/>
      <c r="E455" s="26"/>
      <c r="F455" s="31"/>
      <c r="G455" s="27"/>
      <c r="L455" s="7"/>
      <c r="N455" s="8"/>
      <c r="O455" s="8"/>
      <c r="P455" s="8"/>
    </row>
    <row r="456" spans="1:16" s="6" customFormat="1">
      <c r="A456" s="60"/>
      <c r="B456" s="61"/>
      <c r="C456" s="24"/>
      <c r="D456" s="25"/>
      <c r="E456" s="26"/>
      <c r="F456" s="31"/>
      <c r="G456" s="27"/>
      <c r="L456" s="7"/>
      <c r="N456" s="8"/>
      <c r="O456" s="8"/>
      <c r="P456" s="8"/>
    </row>
    <row r="457" spans="1:16" s="6" customFormat="1">
      <c r="A457" s="60"/>
      <c r="B457" s="61"/>
      <c r="C457" s="24"/>
      <c r="D457" s="25"/>
      <c r="E457" s="26"/>
      <c r="F457" s="31"/>
      <c r="G457" s="27"/>
      <c r="L457" s="7"/>
      <c r="N457" s="8"/>
      <c r="O457" s="8"/>
      <c r="P457" s="8"/>
    </row>
    <row r="458" spans="1:16" s="6" customFormat="1">
      <c r="A458" s="60"/>
      <c r="B458" s="61"/>
      <c r="C458" s="24"/>
      <c r="D458" s="25"/>
      <c r="E458" s="26"/>
      <c r="F458" s="31"/>
      <c r="G458" s="27"/>
      <c r="L458" s="7"/>
      <c r="N458" s="8"/>
      <c r="O458" s="8"/>
      <c r="P458" s="8"/>
    </row>
    <row r="459" spans="1:16" s="6" customFormat="1">
      <c r="A459" s="60"/>
      <c r="B459" s="61"/>
      <c r="C459" s="24"/>
      <c r="D459" s="25"/>
      <c r="E459" s="26"/>
      <c r="F459" s="31"/>
      <c r="G459" s="27"/>
      <c r="L459" s="7"/>
      <c r="N459" s="8"/>
      <c r="O459" s="8"/>
      <c r="P459" s="8"/>
    </row>
    <row r="460" spans="1:16" s="6" customFormat="1">
      <c r="A460" s="60"/>
      <c r="B460" s="61"/>
      <c r="C460" s="24"/>
      <c r="D460" s="25"/>
      <c r="E460" s="26"/>
      <c r="F460" s="31"/>
      <c r="G460" s="27"/>
      <c r="L460" s="7"/>
      <c r="N460" s="8"/>
      <c r="O460" s="8"/>
      <c r="P460" s="8"/>
    </row>
    <row r="461" spans="1:16" s="6" customFormat="1">
      <c r="A461" s="60"/>
      <c r="B461" s="61"/>
      <c r="C461" s="24"/>
      <c r="D461" s="25"/>
      <c r="E461" s="26"/>
      <c r="F461" s="31"/>
      <c r="G461" s="27"/>
      <c r="L461" s="7"/>
      <c r="N461" s="8"/>
      <c r="O461" s="8"/>
      <c r="P461" s="8"/>
    </row>
    <row r="462" spans="1:16" s="6" customFormat="1">
      <c r="A462" s="60"/>
      <c r="B462" s="61"/>
      <c r="C462" s="24"/>
      <c r="D462" s="25"/>
      <c r="E462" s="26"/>
      <c r="F462" s="31"/>
      <c r="G462" s="27"/>
      <c r="L462" s="7"/>
      <c r="N462" s="8"/>
      <c r="O462" s="8"/>
      <c r="P462" s="8"/>
    </row>
    <row r="463" spans="1:16" s="6" customFormat="1">
      <c r="A463" s="60"/>
      <c r="B463" s="61"/>
      <c r="C463" s="24"/>
      <c r="D463" s="25"/>
      <c r="E463" s="26"/>
      <c r="F463" s="31"/>
      <c r="G463" s="27"/>
      <c r="L463" s="7"/>
      <c r="N463" s="8"/>
      <c r="O463" s="8"/>
      <c r="P463" s="8"/>
    </row>
    <row r="464" spans="1:16" s="6" customFormat="1">
      <c r="A464" s="60"/>
      <c r="B464" s="61"/>
      <c r="C464" s="24"/>
      <c r="D464" s="25"/>
      <c r="E464" s="26"/>
      <c r="F464" s="31"/>
      <c r="G464" s="27"/>
      <c r="L464" s="7"/>
      <c r="N464" s="8"/>
      <c r="O464" s="8"/>
      <c r="P464" s="8"/>
    </row>
    <row r="465" spans="1:16" s="6" customFormat="1">
      <c r="A465" s="60"/>
      <c r="B465" s="61"/>
      <c r="C465" s="24"/>
      <c r="D465" s="25"/>
      <c r="E465" s="26"/>
      <c r="F465" s="31"/>
      <c r="G465" s="27"/>
      <c r="L465" s="7"/>
      <c r="N465" s="8"/>
      <c r="O465" s="8"/>
      <c r="P465" s="8"/>
    </row>
    <row r="466" spans="1:16" s="6" customFormat="1">
      <c r="A466" s="60"/>
      <c r="B466" s="61"/>
      <c r="C466" s="24"/>
      <c r="D466" s="25"/>
      <c r="E466" s="26"/>
      <c r="F466" s="31"/>
      <c r="G466" s="27"/>
      <c r="L466" s="7"/>
      <c r="N466" s="8"/>
      <c r="O466" s="8"/>
      <c r="P466" s="8"/>
    </row>
    <row r="467" spans="1:16" s="6" customFormat="1">
      <c r="A467" s="60"/>
      <c r="B467" s="61"/>
      <c r="C467" s="24"/>
      <c r="D467" s="25"/>
      <c r="E467" s="26"/>
      <c r="F467" s="31"/>
      <c r="G467" s="27"/>
      <c r="L467" s="7"/>
      <c r="N467" s="8"/>
      <c r="O467" s="8"/>
      <c r="P467" s="8"/>
    </row>
    <row r="468" spans="1:16" s="6" customFormat="1">
      <c r="A468" s="60"/>
      <c r="B468" s="61"/>
      <c r="C468" s="24"/>
      <c r="D468" s="25"/>
      <c r="E468" s="26"/>
      <c r="F468" s="31"/>
      <c r="G468" s="27"/>
      <c r="L468" s="7"/>
      <c r="N468" s="8"/>
      <c r="O468" s="8"/>
      <c r="P468" s="8"/>
    </row>
    <row r="469" spans="1:16" s="6" customFormat="1">
      <c r="A469" s="60"/>
      <c r="B469" s="61"/>
      <c r="C469" s="24"/>
      <c r="D469" s="25"/>
      <c r="E469" s="26"/>
      <c r="F469" s="31"/>
      <c r="G469" s="27"/>
      <c r="L469" s="7"/>
      <c r="N469" s="8"/>
      <c r="O469" s="8"/>
      <c r="P469" s="8"/>
    </row>
    <row r="470" spans="1:16" s="6" customFormat="1">
      <c r="A470" s="60"/>
      <c r="B470" s="61"/>
      <c r="C470" s="24"/>
      <c r="D470" s="25"/>
      <c r="E470" s="26"/>
      <c r="F470" s="31"/>
      <c r="G470" s="27"/>
      <c r="L470" s="7"/>
      <c r="N470" s="8"/>
      <c r="O470" s="8"/>
      <c r="P470" s="8"/>
    </row>
    <row r="471" spans="1:16" s="6" customFormat="1">
      <c r="A471" s="60"/>
      <c r="B471" s="61"/>
      <c r="C471" s="24"/>
      <c r="D471" s="25"/>
      <c r="E471" s="26"/>
      <c r="F471" s="31"/>
      <c r="G471" s="27"/>
      <c r="L471" s="7"/>
      <c r="N471" s="8"/>
      <c r="O471" s="8"/>
      <c r="P471" s="8"/>
    </row>
    <row r="472" spans="1:16" s="6" customFormat="1">
      <c r="A472" s="60"/>
      <c r="B472" s="61"/>
      <c r="C472" s="24"/>
      <c r="D472" s="25"/>
      <c r="E472" s="26"/>
      <c r="F472" s="31"/>
      <c r="G472" s="27"/>
      <c r="L472" s="7"/>
      <c r="N472" s="8"/>
      <c r="O472" s="8"/>
      <c r="P472" s="8"/>
    </row>
    <row r="473" spans="1:16" s="6" customFormat="1">
      <c r="A473" s="60"/>
      <c r="B473" s="61"/>
      <c r="C473" s="24"/>
      <c r="D473" s="25"/>
      <c r="E473" s="26"/>
      <c r="F473" s="31"/>
      <c r="G473" s="27"/>
      <c r="L473" s="7"/>
      <c r="N473" s="8"/>
      <c r="O473" s="8"/>
      <c r="P473" s="8"/>
    </row>
    <row r="474" spans="1:16" s="6" customFormat="1">
      <c r="A474" s="60"/>
      <c r="B474" s="61"/>
      <c r="C474" s="24"/>
      <c r="D474" s="25"/>
      <c r="E474" s="26"/>
      <c r="F474" s="31"/>
      <c r="G474" s="27"/>
      <c r="L474" s="7"/>
      <c r="N474" s="8"/>
      <c r="O474" s="8"/>
      <c r="P474" s="8"/>
    </row>
    <row r="475" spans="1:16" s="6" customFormat="1">
      <c r="A475" s="60"/>
      <c r="B475" s="61"/>
      <c r="C475" s="24"/>
      <c r="D475" s="25"/>
      <c r="E475" s="26"/>
      <c r="F475" s="31"/>
      <c r="G475" s="27"/>
      <c r="L475" s="7"/>
      <c r="N475" s="8"/>
      <c r="O475" s="8"/>
      <c r="P475" s="8"/>
    </row>
    <row r="476" spans="1:16" s="6" customFormat="1">
      <c r="A476" s="60"/>
      <c r="B476" s="61"/>
      <c r="C476" s="24"/>
      <c r="D476" s="25"/>
      <c r="E476" s="26"/>
      <c r="F476" s="31"/>
      <c r="G476" s="27"/>
      <c r="L476" s="7"/>
      <c r="N476" s="8"/>
      <c r="O476" s="8"/>
      <c r="P476" s="8"/>
    </row>
    <row r="477" spans="1:16" s="6" customFormat="1">
      <c r="A477" s="60"/>
      <c r="B477" s="61"/>
      <c r="C477" s="24"/>
      <c r="D477" s="25"/>
      <c r="E477" s="26"/>
      <c r="F477" s="31"/>
      <c r="G477" s="27"/>
      <c r="L477" s="7"/>
      <c r="N477" s="8"/>
      <c r="O477" s="8"/>
      <c r="P477" s="8"/>
    </row>
    <row r="478" spans="1:16" s="6" customFormat="1">
      <c r="A478" s="60"/>
      <c r="B478" s="61"/>
      <c r="C478" s="24"/>
      <c r="D478" s="25"/>
      <c r="E478" s="26"/>
      <c r="F478" s="31"/>
      <c r="G478" s="27"/>
      <c r="L478" s="7"/>
      <c r="N478" s="8"/>
      <c r="O478" s="8"/>
      <c r="P478" s="8"/>
    </row>
    <row r="479" spans="1:16" s="6" customFormat="1">
      <c r="A479" s="60"/>
      <c r="B479" s="61"/>
      <c r="C479" s="24"/>
      <c r="D479" s="25"/>
      <c r="E479" s="26"/>
      <c r="F479" s="31"/>
      <c r="G479" s="27"/>
      <c r="L479" s="7"/>
      <c r="N479" s="8"/>
      <c r="O479" s="8"/>
      <c r="P479" s="8"/>
    </row>
    <row r="480" spans="1:16" s="6" customFormat="1">
      <c r="A480" s="60"/>
      <c r="B480" s="61"/>
      <c r="C480" s="24"/>
      <c r="D480" s="25"/>
      <c r="E480" s="26"/>
      <c r="F480" s="31"/>
      <c r="G480" s="27"/>
      <c r="L480" s="7"/>
      <c r="N480" s="8"/>
      <c r="O480" s="8"/>
      <c r="P480" s="8"/>
    </row>
    <row r="481" spans="1:16" s="6" customFormat="1">
      <c r="A481" s="60"/>
      <c r="B481" s="61"/>
      <c r="C481" s="24"/>
      <c r="D481" s="25"/>
      <c r="E481" s="26"/>
      <c r="F481" s="31"/>
      <c r="G481" s="27"/>
      <c r="L481" s="7"/>
      <c r="N481" s="8"/>
      <c r="O481" s="8"/>
      <c r="P481" s="8"/>
    </row>
    <row r="482" spans="1:16" s="6" customFormat="1">
      <c r="A482" s="60"/>
      <c r="B482" s="61"/>
      <c r="C482" s="24"/>
      <c r="D482" s="25"/>
      <c r="E482" s="26"/>
      <c r="F482" s="31"/>
      <c r="G482" s="27"/>
      <c r="L482" s="7"/>
      <c r="N482" s="8"/>
      <c r="O482" s="8"/>
      <c r="P482" s="8"/>
    </row>
    <row r="483" spans="1:16" s="6" customFormat="1">
      <c r="A483" s="60"/>
      <c r="B483" s="61"/>
      <c r="C483" s="24"/>
      <c r="D483" s="25"/>
      <c r="E483" s="26"/>
      <c r="F483" s="31"/>
      <c r="G483" s="27"/>
      <c r="L483" s="7"/>
      <c r="N483" s="8"/>
      <c r="O483" s="8"/>
      <c r="P483" s="8"/>
    </row>
    <row r="484" spans="1:16" s="6" customFormat="1">
      <c r="A484" s="60"/>
      <c r="B484" s="61"/>
      <c r="C484" s="24"/>
      <c r="D484" s="25"/>
      <c r="E484" s="26"/>
      <c r="F484" s="31"/>
      <c r="G484" s="27"/>
      <c r="L484" s="7"/>
      <c r="N484" s="8"/>
      <c r="O484" s="8"/>
      <c r="P484" s="8"/>
    </row>
    <row r="485" spans="1:16" s="6" customFormat="1">
      <c r="A485" s="60"/>
      <c r="B485" s="61"/>
      <c r="C485" s="24"/>
      <c r="D485" s="25"/>
      <c r="E485" s="26"/>
      <c r="F485" s="31"/>
      <c r="G485" s="27"/>
      <c r="L485" s="7"/>
      <c r="N485" s="8"/>
      <c r="O485" s="8"/>
      <c r="P485" s="8"/>
    </row>
    <row r="486" spans="1:16" s="6" customFormat="1">
      <c r="A486" s="60"/>
      <c r="B486" s="61"/>
      <c r="C486" s="24"/>
      <c r="D486" s="25"/>
      <c r="E486" s="26"/>
      <c r="F486" s="31"/>
      <c r="G486" s="27"/>
      <c r="L486" s="7"/>
      <c r="N486" s="8"/>
      <c r="O486" s="8"/>
      <c r="P486" s="8"/>
    </row>
    <row r="487" spans="1:16" s="6" customFormat="1">
      <c r="A487" s="60"/>
      <c r="B487" s="61"/>
      <c r="C487" s="24"/>
      <c r="D487" s="25"/>
      <c r="E487" s="26"/>
      <c r="F487" s="31"/>
      <c r="G487" s="27"/>
      <c r="L487" s="7"/>
      <c r="N487" s="8"/>
      <c r="O487" s="8"/>
      <c r="P487" s="8"/>
    </row>
    <row r="488" spans="1:16" s="6" customFormat="1">
      <c r="A488" s="60"/>
      <c r="B488" s="61"/>
      <c r="C488" s="24"/>
      <c r="D488" s="25"/>
      <c r="E488" s="26"/>
      <c r="F488" s="31"/>
      <c r="G488" s="27"/>
      <c r="L488" s="7"/>
      <c r="N488" s="8"/>
      <c r="O488" s="8"/>
      <c r="P488" s="8"/>
    </row>
    <row r="489" spans="1:16" s="6" customFormat="1">
      <c r="A489" s="60"/>
      <c r="B489" s="61"/>
      <c r="C489" s="24"/>
      <c r="D489" s="25"/>
      <c r="E489" s="26"/>
      <c r="F489" s="31"/>
      <c r="G489" s="27"/>
      <c r="L489" s="7"/>
      <c r="N489" s="8"/>
      <c r="O489" s="8"/>
      <c r="P489" s="8"/>
    </row>
    <row r="490" spans="1:16" s="6" customFormat="1">
      <c r="A490" s="60"/>
      <c r="B490" s="61"/>
      <c r="C490" s="24"/>
      <c r="D490" s="25"/>
      <c r="E490" s="26"/>
      <c r="F490" s="31"/>
      <c r="G490" s="27"/>
      <c r="L490" s="7"/>
      <c r="N490" s="8"/>
      <c r="O490" s="8"/>
      <c r="P490" s="8"/>
    </row>
    <row r="491" spans="1:16" s="6" customFormat="1">
      <c r="A491" s="60"/>
      <c r="B491" s="61"/>
      <c r="C491" s="24"/>
      <c r="D491" s="25"/>
      <c r="E491" s="26"/>
      <c r="F491" s="31"/>
      <c r="G491" s="27"/>
      <c r="L491" s="7"/>
      <c r="N491" s="8"/>
      <c r="O491" s="8"/>
      <c r="P491" s="8"/>
    </row>
    <row r="492" spans="1:16" s="6" customFormat="1">
      <c r="A492" s="60"/>
      <c r="B492" s="61"/>
      <c r="C492" s="24"/>
      <c r="D492" s="25"/>
      <c r="E492" s="26"/>
      <c r="F492" s="31"/>
      <c r="G492" s="27"/>
      <c r="L492" s="7"/>
      <c r="N492" s="8"/>
      <c r="O492" s="8"/>
      <c r="P492" s="8"/>
    </row>
    <row r="493" spans="1:16" s="6" customFormat="1">
      <c r="A493" s="60"/>
      <c r="B493" s="61"/>
      <c r="C493" s="24"/>
      <c r="D493" s="25"/>
      <c r="E493" s="26"/>
      <c r="F493" s="31"/>
      <c r="G493" s="27"/>
      <c r="L493" s="7"/>
      <c r="N493" s="8"/>
      <c r="O493" s="8"/>
      <c r="P493" s="8"/>
    </row>
    <row r="494" spans="1:16" s="6" customFormat="1">
      <c r="A494" s="60"/>
      <c r="B494" s="61"/>
      <c r="C494" s="24"/>
      <c r="D494" s="25"/>
      <c r="E494" s="26"/>
      <c r="F494" s="31"/>
      <c r="G494" s="27"/>
      <c r="L494" s="7"/>
      <c r="N494" s="8"/>
      <c r="O494" s="8"/>
      <c r="P494" s="8"/>
    </row>
    <row r="495" spans="1:16" s="6" customFormat="1">
      <c r="A495" s="60"/>
      <c r="B495" s="61"/>
      <c r="C495" s="24"/>
      <c r="D495" s="25"/>
      <c r="E495" s="26"/>
      <c r="F495" s="31"/>
      <c r="G495" s="27"/>
      <c r="L495" s="7"/>
      <c r="N495" s="8"/>
      <c r="O495" s="8"/>
      <c r="P495" s="8"/>
    </row>
    <row r="496" spans="1:16" s="6" customFormat="1">
      <c r="A496" s="60"/>
      <c r="B496" s="61"/>
      <c r="C496" s="24"/>
      <c r="D496" s="25"/>
      <c r="E496" s="26"/>
      <c r="F496" s="31"/>
      <c r="G496" s="27"/>
      <c r="L496" s="7"/>
      <c r="N496" s="8"/>
      <c r="O496" s="8"/>
      <c r="P496" s="8"/>
    </row>
    <row r="497" spans="1:16" s="6" customFormat="1">
      <c r="A497" s="60"/>
      <c r="B497" s="61"/>
      <c r="C497" s="24"/>
      <c r="D497" s="25"/>
      <c r="E497" s="26"/>
      <c r="F497" s="31"/>
      <c r="G497" s="27"/>
      <c r="L497" s="7"/>
      <c r="N497" s="8"/>
      <c r="O497" s="8"/>
      <c r="P497" s="8"/>
    </row>
    <row r="498" spans="1:16" s="6" customFormat="1">
      <c r="A498" s="60"/>
      <c r="B498" s="61"/>
      <c r="C498" s="24"/>
      <c r="D498" s="25"/>
      <c r="E498" s="26"/>
      <c r="F498" s="31"/>
      <c r="G498" s="27"/>
      <c r="L498" s="7"/>
      <c r="N498" s="8"/>
      <c r="O498" s="8"/>
      <c r="P498" s="8"/>
    </row>
    <row r="499" spans="1:16" s="6" customFormat="1">
      <c r="A499" s="60"/>
      <c r="B499" s="61"/>
      <c r="C499" s="24"/>
      <c r="D499" s="25"/>
      <c r="E499" s="26"/>
      <c r="F499" s="31"/>
      <c r="G499" s="27"/>
      <c r="L499" s="7"/>
      <c r="N499" s="8"/>
      <c r="O499" s="8"/>
      <c r="P499" s="8"/>
    </row>
    <row r="500" spans="1:16" s="6" customFormat="1">
      <c r="A500" s="60"/>
      <c r="B500" s="61"/>
      <c r="C500" s="24"/>
      <c r="D500" s="25"/>
      <c r="E500" s="26"/>
      <c r="F500" s="31"/>
      <c r="G500" s="27"/>
      <c r="L500" s="7"/>
      <c r="N500" s="8"/>
      <c r="O500" s="8"/>
      <c r="P500" s="8"/>
    </row>
    <row r="501" spans="1:16" s="6" customFormat="1">
      <c r="A501" s="60"/>
      <c r="B501" s="61"/>
      <c r="C501" s="24"/>
      <c r="D501" s="25"/>
      <c r="E501" s="26"/>
      <c r="F501" s="31"/>
      <c r="G501" s="27"/>
      <c r="L501" s="7"/>
      <c r="N501" s="8"/>
      <c r="O501" s="8"/>
      <c r="P501" s="8"/>
    </row>
    <row r="502" spans="1:16" s="6" customFormat="1">
      <c r="A502" s="60"/>
      <c r="B502" s="61"/>
      <c r="C502" s="24"/>
      <c r="D502" s="25"/>
      <c r="E502" s="26"/>
      <c r="F502" s="31"/>
      <c r="G502" s="27"/>
      <c r="L502" s="7"/>
      <c r="N502" s="8"/>
      <c r="O502" s="8"/>
      <c r="P502" s="8"/>
    </row>
    <row r="503" spans="1:16" s="6" customFormat="1">
      <c r="A503" s="60"/>
      <c r="B503" s="61"/>
      <c r="C503" s="24"/>
      <c r="D503" s="25"/>
      <c r="E503" s="26"/>
      <c r="F503" s="31"/>
      <c r="G503" s="27"/>
      <c r="L503" s="7"/>
      <c r="N503" s="8"/>
      <c r="O503" s="8"/>
      <c r="P503" s="8"/>
    </row>
    <row r="504" spans="1:16" s="6" customFormat="1">
      <c r="A504" s="60"/>
      <c r="B504" s="61"/>
      <c r="C504" s="24"/>
      <c r="D504" s="25"/>
      <c r="E504" s="26"/>
      <c r="F504" s="31"/>
      <c r="G504" s="27"/>
      <c r="L504" s="7"/>
      <c r="N504" s="8"/>
      <c r="O504" s="8"/>
      <c r="P504" s="8"/>
    </row>
    <row r="505" spans="1:16" s="6" customFormat="1">
      <c r="A505" s="60"/>
      <c r="B505" s="61"/>
      <c r="C505" s="24"/>
      <c r="D505" s="25"/>
      <c r="E505" s="26"/>
      <c r="F505" s="31"/>
      <c r="G505" s="27"/>
      <c r="L505" s="7"/>
      <c r="N505" s="8"/>
      <c r="O505" s="8"/>
      <c r="P505" s="8"/>
    </row>
    <row r="506" spans="1:16" s="6" customFormat="1">
      <c r="A506" s="60"/>
      <c r="B506" s="61"/>
      <c r="C506" s="24"/>
      <c r="D506" s="25"/>
      <c r="E506" s="26"/>
      <c r="F506" s="31"/>
      <c r="G506" s="27"/>
      <c r="L506" s="7"/>
      <c r="N506" s="8"/>
      <c r="O506" s="8"/>
      <c r="P506" s="8"/>
    </row>
    <row r="507" spans="1:16" s="6" customFormat="1">
      <c r="A507" s="60"/>
      <c r="B507" s="61"/>
      <c r="C507" s="24"/>
      <c r="D507" s="25"/>
      <c r="E507" s="26"/>
      <c r="F507" s="31"/>
      <c r="G507" s="27"/>
      <c r="L507" s="7"/>
      <c r="N507" s="8"/>
      <c r="O507" s="8"/>
      <c r="P507" s="8"/>
    </row>
    <row r="508" spans="1:16" s="6" customFormat="1">
      <c r="A508" s="60"/>
      <c r="B508" s="61"/>
      <c r="C508" s="24"/>
      <c r="D508" s="25"/>
      <c r="E508" s="26"/>
      <c r="F508" s="31"/>
      <c r="G508" s="27"/>
      <c r="L508" s="7"/>
      <c r="N508" s="8"/>
      <c r="O508" s="8"/>
      <c r="P508" s="8"/>
    </row>
    <row r="509" spans="1:16" s="6" customFormat="1">
      <c r="A509" s="60"/>
      <c r="B509" s="61"/>
      <c r="C509" s="24"/>
      <c r="D509" s="25"/>
      <c r="E509" s="26"/>
      <c r="F509" s="31"/>
      <c r="G509" s="27"/>
      <c r="L509" s="7"/>
      <c r="N509" s="8"/>
      <c r="O509" s="8"/>
      <c r="P509" s="8"/>
    </row>
    <row r="510" spans="1:16" s="6" customFormat="1">
      <c r="A510" s="60"/>
      <c r="B510" s="61"/>
      <c r="C510" s="24"/>
      <c r="D510" s="25"/>
      <c r="E510" s="26"/>
      <c r="F510" s="31"/>
      <c r="G510" s="27"/>
      <c r="L510" s="7"/>
      <c r="N510" s="8"/>
      <c r="O510" s="8"/>
      <c r="P510" s="8"/>
    </row>
    <row r="511" spans="1:16" s="6" customFormat="1">
      <c r="A511" s="60"/>
      <c r="B511" s="61"/>
      <c r="C511" s="24"/>
      <c r="D511" s="25"/>
      <c r="E511" s="26"/>
      <c r="F511" s="31"/>
      <c r="G511" s="27"/>
      <c r="L511" s="7"/>
      <c r="N511" s="8"/>
      <c r="O511" s="8"/>
      <c r="P511" s="8"/>
    </row>
    <row r="512" spans="1:16" s="6" customFormat="1">
      <c r="A512" s="60"/>
      <c r="B512" s="61"/>
      <c r="C512" s="24"/>
      <c r="D512" s="25"/>
      <c r="E512" s="26"/>
      <c r="F512" s="31"/>
      <c r="G512" s="27"/>
      <c r="L512" s="7"/>
      <c r="N512" s="8"/>
      <c r="O512" s="8"/>
      <c r="P512" s="8"/>
    </row>
    <row r="513" spans="1:16" s="6" customFormat="1">
      <c r="A513" s="60"/>
      <c r="B513" s="61"/>
      <c r="C513" s="24"/>
      <c r="D513" s="25"/>
      <c r="E513" s="26"/>
      <c r="F513" s="31"/>
      <c r="G513" s="27"/>
      <c r="L513" s="7"/>
      <c r="N513" s="8"/>
      <c r="O513" s="8"/>
      <c r="P513" s="8"/>
    </row>
    <row r="514" spans="1:16" s="6" customFormat="1">
      <c r="A514" s="60"/>
      <c r="B514" s="61"/>
      <c r="C514" s="24"/>
      <c r="D514" s="25"/>
      <c r="E514" s="26"/>
      <c r="F514" s="31"/>
      <c r="G514" s="27"/>
      <c r="L514" s="7"/>
      <c r="N514" s="8"/>
      <c r="O514" s="8"/>
      <c r="P514" s="8"/>
    </row>
    <row r="515" spans="1:16" s="6" customFormat="1">
      <c r="A515" s="60"/>
      <c r="B515" s="61"/>
      <c r="C515" s="24"/>
      <c r="D515" s="25"/>
      <c r="E515" s="26"/>
      <c r="F515" s="31"/>
      <c r="G515" s="27"/>
      <c r="L515" s="7"/>
      <c r="N515" s="8"/>
      <c r="O515" s="8"/>
      <c r="P515" s="8"/>
    </row>
    <row r="516" spans="1:16" s="6" customFormat="1">
      <c r="A516" s="60"/>
      <c r="B516" s="61"/>
      <c r="C516" s="24"/>
      <c r="D516" s="25"/>
      <c r="E516" s="26"/>
      <c r="F516" s="31"/>
      <c r="G516" s="27"/>
      <c r="L516" s="7"/>
      <c r="N516" s="8"/>
      <c r="O516" s="8"/>
      <c r="P516" s="8"/>
    </row>
    <row r="517" spans="1:16" s="6" customFormat="1">
      <c r="A517" s="60"/>
      <c r="B517" s="61"/>
      <c r="C517" s="24"/>
      <c r="D517" s="25"/>
      <c r="E517" s="26"/>
      <c r="F517" s="31"/>
      <c r="G517" s="27"/>
      <c r="L517" s="7"/>
      <c r="N517" s="8"/>
      <c r="O517" s="8"/>
      <c r="P517" s="8"/>
    </row>
    <row r="518" spans="1:16" s="6" customFormat="1">
      <c r="A518" s="60"/>
      <c r="B518" s="61"/>
      <c r="C518" s="24"/>
      <c r="D518" s="25"/>
      <c r="E518" s="26"/>
      <c r="F518" s="31"/>
      <c r="G518" s="27"/>
      <c r="L518" s="7"/>
      <c r="N518" s="8"/>
      <c r="O518" s="8"/>
      <c r="P518" s="8"/>
    </row>
    <row r="519" spans="1:16" s="6" customFormat="1">
      <c r="A519" s="60"/>
      <c r="B519" s="61"/>
      <c r="C519" s="24"/>
      <c r="D519" s="25"/>
      <c r="E519" s="26"/>
      <c r="F519" s="31"/>
      <c r="G519" s="27"/>
      <c r="L519" s="7"/>
      <c r="N519" s="8"/>
      <c r="O519" s="8"/>
      <c r="P519" s="8"/>
    </row>
    <row r="520" spans="1:16" s="6" customFormat="1">
      <c r="A520" s="60"/>
      <c r="B520" s="61"/>
      <c r="C520" s="24"/>
      <c r="D520" s="25"/>
      <c r="E520" s="26"/>
      <c r="F520" s="31"/>
      <c r="G520" s="27"/>
      <c r="L520" s="7"/>
      <c r="N520" s="8"/>
      <c r="O520" s="8"/>
      <c r="P520" s="8"/>
    </row>
    <row r="521" spans="1:16" s="6" customFormat="1">
      <c r="A521" s="60"/>
      <c r="B521" s="61"/>
      <c r="C521" s="24"/>
      <c r="D521" s="25"/>
      <c r="E521" s="26"/>
      <c r="F521" s="31"/>
      <c r="G521" s="27"/>
      <c r="L521" s="7"/>
      <c r="N521" s="8"/>
      <c r="O521" s="8"/>
      <c r="P521" s="8"/>
    </row>
    <row r="522" spans="1:16" s="6" customFormat="1">
      <c r="A522" s="60"/>
      <c r="B522" s="61"/>
      <c r="C522" s="24"/>
      <c r="D522" s="25"/>
      <c r="E522" s="26"/>
      <c r="F522" s="31"/>
      <c r="G522" s="27"/>
      <c r="L522" s="7"/>
      <c r="N522" s="8"/>
      <c r="O522" s="8"/>
      <c r="P522" s="8"/>
    </row>
    <row r="523" spans="1:16" s="6" customFormat="1">
      <c r="A523" s="60"/>
      <c r="B523" s="61"/>
      <c r="C523" s="24"/>
      <c r="D523" s="25"/>
      <c r="E523" s="26"/>
      <c r="F523" s="31"/>
      <c r="G523" s="27"/>
      <c r="L523" s="7"/>
      <c r="N523" s="8"/>
      <c r="O523" s="8"/>
      <c r="P523" s="8"/>
    </row>
    <row r="524" spans="1:16" s="6" customFormat="1">
      <c r="A524" s="60"/>
      <c r="B524" s="61"/>
      <c r="C524" s="24"/>
      <c r="D524" s="25"/>
      <c r="E524" s="26"/>
      <c r="F524" s="31"/>
      <c r="G524" s="27"/>
      <c r="L524" s="7"/>
      <c r="N524" s="8"/>
      <c r="O524" s="8"/>
      <c r="P524" s="8"/>
    </row>
    <row r="525" spans="1:16" s="6" customFormat="1">
      <c r="A525" s="60"/>
      <c r="B525" s="61"/>
      <c r="C525" s="24"/>
      <c r="D525" s="25"/>
      <c r="E525" s="26"/>
      <c r="F525" s="31"/>
      <c r="G525" s="27"/>
      <c r="L525" s="7"/>
      <c r="N525" s="8"/>
      <c r="O525" s="8"/>
      <c r="P525" s="8"/>
    </row>
    <row r="526" spans="1:16" s="6" customFormat="1">
      <c r="A526" s="60"/>
      <c r="B526" s="61"/>
      <c r="C526" s="24"/>
      <c r="D526" s="25"/>
      <c r="E526" s="26"/>
      <c r="F526" s="31"/>
      <c r="G526" s="27"/>
      <c r="L526" s="7"/>
      <c r="N526" s="8"/>
      <c r="O526" s="8"/>
      <c r="P526" s="8"/>
    </row>
    <row r="527" spans="1:16" s="6" customFormat="1">
      <c r="A527" s="60"/>
      <c r="B527" s="61"/>
      <c r="C527" s="24"/>
      <c r="D527" s="25"/>
      <c r="E527" s="26"/>
      <c r="F527" s="31"/>
      <c r="G527" s="27"/>
      <c r="L527" s="7"/>
      <c r="N527" s="8"/>
      <c r="O527" s="8"/>
      <c r="P527" s="8"/>
    </row>
    <row r="528" spans="1:16" s="6" customFormat="1">
      <c r="A528" s="60"/>
      <c r="B528" s="61"/>
      <c r="C528" s="24"/>
      <c r="D528" s="25"/>
      <c r="E528" s="26"/>
      <c r="F528" s="31"/>
      <c r="G528" s="27"/>
      <c r="L528" s="7"/>
      <c r="N528" s="8"/>
      <c r="O528" s="8"/>
      <c r="P528" s="8"/>
    </row>
    <row r="529" spans="1:16" s="6" customFormat="1">
      <c r="A529" s="60"/>
      <c r="B529" s="61"/>
      <c r="C529" s="24"/>
      <c r="D529" s="25"/>
      <c r="E529" s="26"/>
      <c r="F529" s="31"/>
      <c r="G529" s="27"/>
      <c r="L529" s="7"/>
      <c r="N529" s="8"/>
      <c r="O529" s="8"/>
      <c r="P529" s="8"/>
    </row>
    <row r="530" spans="1:16" s="6" customFormat="1">
      <c r="A530" s="60"/>
      <c r="B530" s="61"/>
      <c r="C530" s="24"/>
      <c r="D530" s="25"/>
      <c r="E530" s="26"/>
      <c r="F530" s="31"/>
      <c r="G530" s="27"/>
      <c r="L530" s="7"/>
      <c r="N530" s="8"/>
      <c r="O530" s="8"/>
      <c r="P530" s="8"/>
    </row>
    <row r="531" spans="1:16" s="6" customFormat="1">
      <c r="A531" s="60"/>
      <c r="B531" s="61"/>
      <c r="C531" s="24"/>
      <c r="D531" s="25"/>
      <c r="E531" s="26"/>
      <c r="F531" s="31"/>
      <c r="G531" s="27"/>
      <c r="L531" s="7"/>
      <c r="N531" s="8"/>
      <c r="O531" s="8"/>
      <c r="P531" s="8"/>
    </row>
    <row r="532" spans="1:16" s="6" customFormat="1">
      <c r="A532" s="60"/>
      <c r="B532" s="61"/>
      <c r="C532" s="24"/>
      <c r="D532" s="25"/>
      <c r="E532" s="26"/>
      <c r="F532" s="31"/>
      <c r="G532" s="27"/>
      <c r="L532" s="7"/>
      <c r="N532" s="8"/>
      <c r="O532" s="8"/>
      <c r="P532" s="8"/>
    </row>
    <row r="533" spans="1:16" s="6" customFormat="1">
      <c r="A533" s="60"/>
      <c r="B533" s="61"/>
      <c r="C533" s="24"/>
      <c r="D533" s="25"/>
      <c r="E533" s="26"/>
      <c r="F533" s="31"/>
      <c r="G533" s="27"/>
      <c r="L533" s="7"/>
      <c r="N533" s="8"/>
      <c r="O533" s="8"/>
      <c r="P533" s="8"/>
    </row>
    <row r="534" spans="1:16" s="6" customFormat="1">
      <c r="A534" s="60"/>
      <c r="B534" s="61"/>
      <c r="C534" s="24"/>
      <c r="D534" s="25"/>
      <c r="E534" s="26"/>
      <c r="F534" s="31"/>
      <c r="G534" s="27"/>
      <c r="L534" s="7"/>
      <c r="N534" s="8"/>
      <c r="O534" s="8"/>
      <c r="P534" s="8"/>
    </row>
    <row r="535" spans="1:16" s="6" customFormat="1">
      <c r="A535" s="60"/>
      <c r="B535" s="61"/>
      <c r="C535" s="24"/>
      <c r="D535" s="25"/>
      <c r="E535" s="26"/>
      <c r="F535" s="31"/>
      <c r="G535" s="27"/>
      <c r="L535" s="7"/>
      <c r="N535" s="8"/>
      <c r="O535" s="8"/>
      <c r="P535" s="8"/>
    </row>
    <row r="536" spans="1:16" s="6" customFormat="1">
      <c r="A536" s="60"/>
      <c r="B536" s="61"/>
      <c r="C536" s="24"/>
      <c r="D536" s="25"/>
      <c r="E536" s="26"/>
      <c r="F536" s="31"/>
      <c r="G536" s="27"/>
      <c r="L536" s="7"/>
      <c r="N536" s="8"/>
      <c r="O536" s="8"/>
      <c r="P536" s="8"/>
    </row>
    <row r="537" spans="1:16" s="6" customFormat="1">
      <c r="A537" s="60"/>
      <c r="B537" s="61"/>
      <c r="C537" s="24"/>
      <c r="D537" s="25"/>
      <c r="E537" s="26"/>
      <c r="F537" s="31"/>
      <c r="G537" s="27"/>
      <c r="L537" s="7"/>
      <c r="N537" s="8"/>
      <c r="O537" s="8"/>
      <c r="P537" s="8"/>
    </row>
    <row r="538" spans="1:16" s="6" customFormat="1">
      <c r="A538" s="60"/>
      <c r="B538" s="61"/>
      <c r="C538" s="24"/>
      <c r="D538" s="25"/>
      <c r="E538" s="26"/>
      <c r="F538" s="31"/>
      <c r="G538" s="27"/>
      <c r="L538" s="7"/>
      <c r="N538" s="8"/>
      <c r="O538" s="8"/>
      <c r="P538" s="8"/>
    </row>
    <row r="539" spans="1:16" s="6" customFormat="1">
      <c r="A539" s="60"/>
      <c r="B539" s="61"/>
      <c r="C539" s="24"/>
      <c r="D539" s="25"/>
      <c r="E539" s="26"/>
      <c r="F539" s="31"/>
      <c r="G539" s="27"/>
      <c r="L539" s="7"/>
      <c r="N539" s="8"/>
      <c r="O539" s="8"/>
      <c r="P539" s="8"/>
    </row>
    <row r="540" spans="1:16" s="6" customFormat="1">
      <c r="A540" s="60"/>
      <c r="B540" s="61"/>
      <c r="C540" s="24"/>
      <c r="D540" s="25"/>
      <c r="E540" s="26"/>
      <c r="F540" s="31"/>
      <c r="G540" s="27"/>
      <c r="L540" s="7"/>
      <c r="N540" s="8"/>
      <c r="O540" s="8"/>
      <c r="P540" s="8"/>
    </row>
    <row r="541" spans="1:16" s="6" customFormat="1">
      <c r="A541" s="60"/>
      <c r="B541" s="61"/>
      <c r="C541" s="24"/>
      <c r="D541" s="25"/>
      <c r="E541" s="26"/>
      <c r="F541" s="31"/>
      <c r="G541" s="27"/>
      <c r="L541" s="7"/>
      <c r="N541" s="8"/>
      <c r="O541" s="8"/>
      <c r="P541" s="8"/>
    </row>
    <row r="542" spans="1:16" s="6" customFormat="1">
      <c r="A542" s="60"/>
      <c r="B542" s="61"/>
      <c r="C542" s="24"/>
      <c r="D542" s="25"/>
      <c r="E542" s="26"/>
      <c r="F542" s="31"/>
      <c r="G542" s="27"/>
      <c r="L542" s="7"/>
      <c r="N542" s="8"/>
      <c r="O542" s="8"/>
      <c r="P542" s="8"/>
    </row>
    <row r="543" spans="1:16" s="6" customFormat="1">
      <c r="A543" s="60"/>
      <c r="B543" s="61"/>
      <c r="C543" s="24"/>
      <c r="D543" s="25"/>
      <c r="E543" s="26"/>
      <c r="F543" s="31"/>
      <c r="G543" s="27"/>
      <c r="L543" s="7"/>
      <c r="N543" s="8"/>
      <c r="O543" s="8"/>
      <c r="P543" s="8"/>
    </row>
    <row r="544" spans="1:16" s="6" customFormat="1">
      <c r="A544" s="60"/>
      <c r="B544" s="61"/>
      <c r="C544" s="24"/>
      <c r="D544" s="25"/>
      <c r="E544" s="26"/>
      <c r="F544" s="31"/>
      <c r="G544" s="27"/>
      <c r="L544" s="7"/>
      <c r="N544" s="8"/>
      <c r="O544" s="8"/>
      <c r="P544" s="8"/>
    </row>
    <row r="545" spans="1:16" s="6" customFormat="1">
      <c r="A545" s="60"/>
      <c r="B545" s="61"/>
      <c r="C545" s="24"/>
      <c r="D545" s="25"/>
      <c r="E545" s="26"/>
      <c r="F545" s="31"/>
      <c r="G545" s="27"/>
      <c r="L545" s="7"/>
      <c r="N545" s="8"/>
      <c r="O545" s="8"/>
      <c r="P545" s="8"/>
    </row>
    <row r="546" spans="1:16" s="6" customFormat="1">
      <c r="A546" s="60"/>
      <c r="B546" s="61"/>
      <c r="C546" s="24"/>
      <c r="D546" s="25"/>
      <c r="E546" s="26"/>
      <c r="F546" s="31"/>
      <c r="G546" s="27"/>
      <c r="L546" s="7"/>
      <c r="N546" s="8"/>
      <c r="O546" s="8"/>
      <c r="P546" s="8"/>
    </row>
    <row r="547" spans="1:16" s="6" customFormat="1">
      <c r="A547" s="60"/>
      <c r="B547" s="61"/>
      <c r="C547" s="24"/>
      <c r="D547" s="25"/>
      <c r="E547" s="26"/>
      <c r="F547" s="31"/>
      <c r="G547" s="27"/>
      <c r="L547" s="7"/>
      <c r="N547" s="8"/>
      <c r="O547" s="8"/>
      <c r="P547" s="8"/>
    </row>
    <row r="548" spans="1:16" s="6" customFormat="1">
      <c r="A548" s="60"/>
      <c r="B548" s="61"/>
      <c r="C548" s="24"/>
      <c r="D548" s="25"/>
      <c r="E548" s="26"/>
      <c r="F548" s="31"/>
      <c r="G548" s="27"/>
      <c r="L548" s="7"/>
      <c r="N548" s="8"/>
      <c r="O548" s="8"/>
      <c r="P548" s="8"/>
    </row>
    <row r="549" spans="1:16" s="6" customFormat="1">
      <c r="A549" s="60"/>
      <c r="B549" s="61"/>
      <c r="C549" s="24"/>
      <c r="D549" s="25"/>
      <c r="E549" s="26"/>
      <c r="F549" s="31"/>
      <c r="G549" s="27"/>
      <c r="L549" s="7"/>
      <c r="N549" s="8"/>
      <c r="O549" s="8"/>
      <c r="P549" s="8"/>
    </row>
    <row r="550" spans="1:16" s="6" customFormat="1">
      <c r="A550" s="60"/>
      <c r="B550" s="61"/>
      <c r="C550" s="24"/>
      <c r="D550" s="25"/>
      <c r="E550" s="26"/>
      <c r="F550" s="31"/>
      <c r="G550" s="27"/>
      <c r="L550" s="7"/>
      <c r="N550" s="8"/>
      <c r="O550" s="8"/>
      <c r="P550" s="8"/>
    </row>
    <row r="551" spans="1:16" s="6" customFormat="1">
      <c r="A551" s="60"/>
      <c r="B551" s="61"/>
      <c r="C551" s="24"/>
      <c r="D551" s="25"/>
      <c r="E551" s="26"/>
      <c r="F551" s="31"/>
      <c r="G551" s="27"/>
      <c r="L551" s="7"/>
      <c r="N551" s="8"/>
      <c r="O551" s="8"/>
      <c r="P551" s="8"/>
    </row>
    <row r="552" spans="1:16" s="6" customFormat="1">
      <c r="A552" s="60"/>
      <c r="B552" s="61"/>
      <c r="C552" s="24"/>
      <c r="D552" s="25"/>
      <c r="E552" s="26"/>
      <c r="F552" s="31"/>
      <c r="G552" s="27"/>
      <c r="L552" s="7"/>
      <c r="N552" s="8"/>
      <c r="O552" s="8"/>
      <c r="P552" s="8"/>
    </row>
    <row r="553" spans="1:16" s="6" customFormat="1">
      <c r="A553" s="60"/>
      <c r="B553" s="61"/>
      <c r="C553" s="24"/>
      <c r="D553" s="25"/>
      <c r="E553" s="26"/>
      <c r="F553" s="31"/>
      <c r="G553" s="27"/>
      <c r="L553" s="7"/>
      <c r="N553" s="8"/>
      <c r="O553" s="8"/>
      <c r="P553" s="8"/>
    </row>
    <row r="554" spans="1:16" s="6" customFormat="1">
      <c r="A554" s="60"/>
      <c r="B554" s="61"/>
      <c r="C554" s="24"/>
      <c r="D554" s="25"/>
      <c r="E554" s="26"/>
      <c r="F554" s="31"/>
      <c r="G554" s="27"/>
      <c r="L554" s="7"/>
      <c r="N554" s="8"/>
      <c r="O554" s="8"/>
      <c r="P554" s="8"/>
    </row>
    <row r="555" spans="1:16" s="6" customFormat="1">
      <c r="A555" s="60"/>
      <c r="B555" s="61"/>
      <c r="C555" s="24"/>
      <c r="D555" s="25"/>
      <c r="E555" s="26"/>
      <c r="F555" s="31"/>
      <c r="G555" s="27"/>
      <c r="L555" s="7"/>
      <c r="N555" s="8"/>
      <c r="O555" s="8"/>
      <c r="P555" s="8"/>
    </row>
    <row r="556" spans="1:16" s="6" customFormat="1">
      <c r="A556" s="60"/>
      <c r="B556" s="61"/>
      <c r="C556" s="24"/>
      <c r="D556" s="25"/>
      <c r="E556" s="26"/>
      <c r="F556" s="31"/>
      <c r="G556" s="27"/>
      <c r="L556" s="7"/>
      <c r="N556" s="8"/>
      <c r="O556" s="8"/>
      <c r="P556" s="8"/>
    </row>
    <row r="557" spans="1:16" s="6" customFormat="1">
      <c r="A557" s="60"/>
      <c r="B557" s="61"/>
      <c r="C557" s="24"/>
      <c r="D557" s="25"/>
      <c r="E557" s="26"/>
      <c r="F557" s="31"/>
      <c r="G557" s="27"/>
      <c r="L557" s="7"/>
      <c r="N557" s="8"/>
      <c r="O557" s="8"/>
      <c r="P557" s="8"/>
    </row>
    <row r="558" spans="1:16" s="6" customFormat="1">
      <c r="A558" s="60"/>
      <c r="B558" s="61"/>
      <c r="C558" s="24"/>
      <c r="D558" s="25"/>
      <c r="E558" s="26"/>
      <c r="F558" s="31"/>
      <c r="G558" s="27"/>
      <c r="L558" s="7"/>
      <c r="N558" s="8"/>
      <c r="O558" s="8"/>
      <c r="P558" s="8"/>
    </row>
    <row r="559" spans="1:16" s="6" customFormat="1">
      <c r="A559" s="60"/>
      <c r="B559" s="61"/>
      <c r="C559" s="24"/>
      <c r="D559" s="25"/>
      <c r="E559" s="26"/>
      <c r="F559" s="31"/>
      <c r="G559" s="27"/>
      <c r="L559" s="7"/>
      <c r="N559" s="8"/>
      <c r="O559" s="8"/>
      <c r="P559" s="8"/>
    </row>
    <row r="560" spans="1:16" s="6" customFormat="1">
      <c r="A560" s="60"/>
      <c r="B560" s="61"/>
      <c r="C560" s="24"/>
      <c r="D560" s="25"/>
      <c r="E560" s="26"/>
      <c r="F560" s="31"/>
      <c r="G560" s="27"/>
      <c r="L560" s="7"/>
      <c r="N560" s="8"/>
      <c r="O560" s="8"/>
      <c r="P560" s="8"/>
    </row>
    <row r="561" spans="1:16" s="6" customFormat="1">
      <c r="A561" s="60"/>
      <c r="B561" s="61"/>
      <c r="C561" s="24"/>
      <c r="D561" s="25"/>
      <c r="E561" s="26"/>
      <c r="F561" s="31"/>
      <c r="G561" s="27"/>
      <c r="L561" s="7"/>
      <c r="N561" s="8"/>
      <c r="O561" s="8"/>
      <c r="P561" s="8"/>
    </row>
    <row r="562" spans="1:16" s="6" customFormat="1">
      <c r="A562" s="60"/>
      <c r="B562" s="61"/>
      <c r="C562" s="24"/>
      <c r="D562" s="25"/>
      <c r="E562" s="26"/>
      <c r="F562" s="31"/>
      <c r="G562" s="27"/>
      <c r="L562" s="7"/>
      <c r="N562" s="8"/>
      <c r="O562" s="8"/>
      <c r="P562" s="8"/>
    </row>
    <row r="563" spans="1:16" s="6" customFormat="1">
      <c r="A563" s="60"/>
      <c r="B563" s="61"/>
      <c r="C563" s="24"/>
      <c r="D563" s="25"/>
      <c r="E563" s="26"/>
      <c r="F563" s="31"/>
      <c r="G563" s="27"/>
      <c r="L563" s="7"/>
      <c r="N563" s="8"/>
      <c r="O563" s="8"/>
      <c r="P563" s="8"/>
    </row>
    <row r="564" spans="1:16" s="6" customFormat="1">
      <c r="A564" s="60"/>
      <c r="B564" s="61"/>
      <c r="C564" s="24"/>
      <c r="D564" s="25"/>
      <c r="E564" s="26"/>
      <c r="F564" s="31"/>
      <c r="G564" s="27"/>
      <c r="L564" s="7"/>
      <c r="N564" s="8"/>
      <c r="O564" s="8"/>
      <c r="P564" s="8"/>
    </row>
    <row r="565" spans="1:16" s="6" customFormat="1">
      <c r="A565" s="60"/>
      <c r="B565" s="61"/>
      <c r="C565" s="24"/>
      <c r="D565" s="25"/>
      <c r="E565" s="26"/>
      <c r="F565" s="31"/>
      <c r="G565" s="27"/>
      <c r="L565" s="7"/>
      <c r="N565" s="8"/>
      <c r="O565" s="8"/>
      <c r="P565" s="8"/>
    </row>
    <row r="566" spans="1:16" s="6" customFormat="1">
      <c r="A566" s="60"/>
      <c r="B566" s="61"/>
      <c r="C566" s="24"/>
      <c r="D566" s="25"/>
      <c r="E566" s="26"/>
      <c r="F566" s="31"/>
      <c r="G566" s="27"/>
      <c r="L566" s="7"/>
      <c r="N566" s="8"/>
      <c r="O566" s="8"/>
      <c r="P566" s="8"/>
    </row>
    <row r="567" spans="1:16" s="6" customFormat="1">
      <c r="A567" s="60"/>
      <c r="B567" s="61"/>
      <c r="C567" s="24"/>
      <c r="D567" s="25"/>
      <c r="E567" s="26"/>
      <c r="F567" s="31"/>
      <c r="G567" s="27"/>
      <c r="L567" s="7"/>
      <c r="N567" s="8"/>
      <c r="O567" s="8"/>
      <c r="P567" s="8"/>
    </row>
    <row r="568" spans="1:16" s="6" customFormat="1">
      <c r="A568" s="60"/>
      <c r="B568" s="61"/>
      <c r="C568" s="24"/>
      <c r="D568" s="25"/>
      <c r="E568" s="26"/>
      <c r="F568" s="31"/>
      <c r="G568" s="27"/>
      <c r="L568" s="7"/>
      <c r="N568" s="8"/>
      <c r="O568" s="8"/>
      <c r="P568" s="8"/>
    </row>
    <row r="569" spans="1:16" s="6" customFormat="1">
      <c r="A569" s="60"/>
      <c r="B569" s="61"/>
      <c r="C569" s="24"/>
      <c r="D569" s="25"/>
      <c r="E569" s="26"/>
      <c r="F569" s="31"/>
      <c r="G569" s="27"/>
      <c r="L569" s="7"/>
      <c r="N569" s="8"/>
      <c r="O569" s="8"/>
      <c r="P569" s="8"/>
    </row>
    <row r="570" spans="1:16" s="6" customFormat="1">
      <c r="A570" s="60"/>
      <c r="B570" s="61"/>
      <c r="C570" s="24"/>
      <c r="D570" s="25"/>
      <c r="E570" s="26"/>
      <c r="F570" s="31"/>
      <c r="G570" s="27"/>
      <c r="L570" s="7"/>
      <c r="N570" s="8"/>
      <c r="O570" s="8"/>
      <c r="P570" s="8"/>
    </row>
    <row r="571" spans="1:16" s="6" customFormat="1">
      <c r="A571" s="60"/>
      <c r="B571" s="61"/>
      <c r="C571" s="24"/>
      <c r="D571" s="25"/>
      <c r="E571" s="26"/>
      <c r="F571" s="31"/>
      <c r="G571" s="27"/>
      <c r="L571" s="7"/>
      <c r="N571" s="8"/>
      <c r="O571" s="8"/>
      <c r="P571" s="8"/>
    </row>
    <row r="572" spans="1:16" s="6" customFormat="1">
      <c r="A572" s="60"/>
      <c r="B572" s="61"/>
      <c r="C572" s="24"/>
      <c r="D572" s="25"/>
      <c r="E572" s="26"/>
      <c r="F572" s="31"/>
      <c r="G572" s="27"/>
      <c r="L572" s="7"/>
      <c r="N572" s="8"/>
      <c r="O572" s="8"/>
      <c r="P572" s="8"/>
    </row>
    <row r="573" spans="1:16" s="6" customFormat="1">
      <c r="A573" s="60"/>
      <c r="B573" s="61"/>
      <c r="C573" s="24"/>
      <c r="D573" s="25"/>
      <c r="E573" s="26"/>
      <c r="F573" s="31"/>
      <c r="G573" s="27"/>
      <c r="L573" s="7"/>
      <c r="N573" s="8"/>
      <c r="O573" s="8"/>
      <c r="P573" s="8"/>
    </row>
    <row r="574" spans="1:16" s="6" customFormat="1">
      <c r="A574" s="60"/>
      <c r="B574" s="61"/>
      <c r="C574" s="24"/>
      <c r="D574" s="25"/>
      <c r="E574" s="26"/>
      <c r="F574" s="31"/>
      <c r="G574" s="27"/>
      <c r="L574" s="7"/>
      <c r="N574" s="8"/>
      <c r="O574" s="8"/>
      <c r="P574" s="8"/>
    </row>
    <row r="575" spans="1:16" s="6" customFormat="1">
      <c r="A575" s="60"/>
      <c r="B575" s="61"/>
      <c r="C575" s="24"/>
      <c r="D575" s="25"/>
      <c r="E575" s="26"/>
      <c r="F575" s="31"/>
      <c r="G575" s="27"/>
      <c r="L575" s="7"/>
      <c r="N575" s="8"/>
      <c r="O575" s="8"/>
      <c r="P575" s="8"/>
    </row>
    <row r="576" spans="1:16" s="6" customFormat="1">
      <c r="A576" s="60"/>
      <c r="B576" s="61"/>
      <c r="C576" s="24"/>
      <c r="D576" s="25"/>
      <c r="E576" s="26"/>
      <c r="F576" s="31"/>
      <c r="G576" s="27"/>
      <c r="L576" s="7"/>
      <c r="N576" s="8"/>
      <c r="O576" s="8"/>
      <c r="P576" s="8"/>
    </row>
    <row r="577" spans="1:16" s="6" customFormat="1">
      <c r="A577" s="60"/>
      <c r="B577" s="61"/>
      <c r="C577" s="24"/>
      <c r="D577" s="25"/>
      <c r="E577" s="26"/>
      <c r="F577" s="31"/>
      <c r="G577" s="27"/>
      <c r="L577" s="7"/>
      <c r="N577" s="8"/>
      <c r="O577" s="8"/>
      <c r="P577" s="8"/>
    </row>
    <row r="578" spans="1:16" s="6" customFormat="1">
      <c r="A578" s="60"/>
      <c r="B578" s="61"/>
      <c r="C578" s="24"/>
      <c r="D578" s="25"/>
      <c r="E578" s="26"/>
      <c r="F578" s="31"/>
      <c r="G578" s="27"/>
      <c r="L578" s="7"/>
      <c r="N578" s="8"/>
      <c r="O578" s="8"/>
      <c r="P578" s="8"/>
    </row>
    <row r="579" spans="1:16" s="6" customFormat="1">
      <c r="A579" s="60"/>
      <c r="B579" s="61"/>
      <c r="C579" s="24"/>
      <c r="D579" s="25"/>
      <c r="E579" s="26"/>
      <c r="F579" s="31"/>
      <c r="G579" s="27"/>
      <c r="L579" s="7"/>
      <c r="N579" s="8"/>
      <c r="O579" s="8"/>
      <c r="P579" s="8"/>
    </row>
    <row r="580" spans="1:16" s="6" customFormat="1">
      <c r="A580" s="60"/>
      <c r="B580" s="61"/>
      <c r="C580" s="24"/>
      <c r="D580" s="25"/>
      <c r="E580" s="26"/>
      <c r="F580" s="31"/>
      <c r="G580" s="27"/>
      <c r="L580" s="7"/>
      <c r="N580" s="8"/>
      <c r="O580" s="8"/>
      <c r="P580" s="8"/>
    </row>
    <row r="581" spans="1:16" s="6" customFormat="1">
      <c r="A581" s="60"/>
      <c r="B581" s="61"/>
      <c r="C581" s="24"/>
      <c r="D581" s="25"/>
      <c r="E581" s="26"/>
      <c r="F581" s="31"/>
      <c r="G581" s="27"/>
      <c r="L581" s="7"/>
      <c r="N581" s="8"/>
      <c r="O581" s="8"/>
      <c r="P581" s="8"/>
    </row>
    <row r="582" spans="1:16" s="6" customFormat="1">
      <c r="A582" s="60"/>
      <c r="B582" s="61"/>
      <c r="C582" s="24"/>
      <c r="D582" s="25"/>
      <c r="E582" s="26"/>
      <c r="F582" s="31"/>
      <c r="G582" s="27"/>
      <c r="L582" s="7"/>
      <c r="N582" s="8"/>
      <c r="O582" s="8"/>
      <c r="P582" s="8"/>
    </row>
    <row r="583" spans="1:16" s="6" customFormat="1">
      <c r="A583" s="60"/>
      <c r="B583" s="61"/>
      <c r="C583" s="24"/>
      <c r="D583" s="25"/>
      <c r="E583" s="26"/>
      <c r="F583" s="31"/>
      <c r="G583" s="27"/>
      <c r="L583" s="7"/>
      <c r="N583" s="8"/>
      <c r="O583" s="8"/>
      <c r="P583" s="8"/>
    </row>
    <row r="584" spans="1:16" s="6" customFormat="1">
      <c r="A584" s="60"/>
      <c r="B584" s="61"/>
      <c r="C584" s="24"/>
      <c r="D584" s="25"/>
      <c r="E584" s="26"/>
      <c r="F584" s="31"/>
      <c r="G584" s="27"/>
      <c r="L584" s="7"/>
      <c r="N584" s="8"/>
      <c r="O584" s="8"/>
      <c r="P584" s="8"/>
    </row>
    <row r="585" spans="1:16" s="6" customFormat="1">
      <c r="A585" s="60"/>
      <c r="B585" s="61"/>
      <c r="C585" s="24"/>
      <c r="D585" s="25"/>
      <c r="E585" s="26"/>
      <c r="F585" s="31"/>
      <c r="G585" s="27"/>
      <c r="L585" s="7"/>
      <c r="N585" s="8"/>
      <c r="O585" s="8"/>
      <c r="P585" s="8"/>
    </row>
    <row r="586" spans="1:16" s="6" customFormat="1">
      <c r="A586" s="60"/>
      <c r="B586" s="61"/>
      <c r="C586" s="24"/>
      <c r="D586" s="25"/>
      <c r="E586" s="26"/>
      <c r="F586" s="31"/>
      <c r="G586" s="27"/>
      <c r="L586" s="7"/>
      <c r="N586" s="8"/>
      <c r="O586" s="8"/>
      <c r="P586" s="8"/>
    </row>
    <row r="587" spans="1:16" s="6" customFormat="1">
      <c r="A587" s="60"/>
      <c r="B587" s="61"/>
      <c r="C587" s="24"/>
      <c r="D587" s="25"/>
      <c r="E587" s="26"/>
      <c r="F587" s="31"/>
      <c r="G587" s="27"/>
      <c r="L587" s="7"/>
      <c r="N587" s="8"/>
      <c r="O587" s="8"/>
      <c r="P587" s="8"/>
    </row>
    <row r="588" spans="1:16" s="6" customFormat="1">
      <c r="A588" s="60"/>
      <c r="B588" s="61"/>
      <c r="C588" s="24"/>
      <c r="D588" s="25"/>
      <c r="E588" s="26"/>
      <c r="F588" s="31"/>
      <c r="G588" s="27"/>
      <c r="L588" s="7"/>
      <c r="N588" s="8"/>
      <c r="O588" s="8"/>
      <c r="P588" s="8"/>
    </row>
    <row r="589" spans="1:16" s="6" customFormat="1">
      <c r="A589" s="60"/>
      <c r="B589" s="61"/>
      <c r="C589" s="24"/>
      <c r="D589" s="25"/>
      <c r="E589" s="26"/>
      <c r="F589" s="31"/>
      <c r="G589" s="27"/>
      <c r="L589" s="7"/>
      <c r="N589" s="8"/>
      <c r="O589" s="8"/>
      <c r="P589" s="8"/>
    </row>
    <row r="590" spans="1:16" s="6" customFormat="1">
      <c r="A590" s="60"/>
      <c r="B590" s="61"/>
      <c r="C590" s="24"/>
      <c r="D590" s="25"/>
      <c r="E590" s="26"/>
      <c r="F590" s="31"/>
      <c r="G590" s="27"/>
      <c r="L590" s="7"/>
      <c r="N590" s="8"/>
      <c r="O590" s="8"/>
      <c r="P590" s="8"/>
    </row>
    <row r="591" spans="1:16" s="6" customFormat="1">
      <c r="A591" s="60"/>
      <c r="B591" s="61"/>
      <c r="C591" s="24"/>
      <c r="D591" s="25"/>
      <c r="E591" s="26"/>
      <c r="F591" s="31"/>
      <c r="G591" s="27"/>
      <c r="L591" s="7"/>
      <c r="N591" s="8"/>
      <c r="O591" s="8"/>
      <c r="P591" s="8"/>
    </row>
    <row r="592" spans="1:16" s="6" customFormat="1">
      <c r="A592" s="60"/>
      <c r="B592" s="61"/>
      <c r="C592" s="24"/>
      <c r="D592" s="25"/>
      <c r="E592" s="26"/>
      <c r="F592" s="31"/>
      <c r="G592" s="27"/>
      <c r="L592" s="7"/>
      <c r="N592" s="8"/>
      <c r="O592" s="8"/>
      <c r="P592" s="8"/>
    </row>
    <row r="593" spans="1:16" s="6" customFormat="1">
      <c r="A593" s="60"/>
      <c r="B593" s="61"/>
      <c r="C593" s="24"/>
      <c r="D593" s="25"/>
      <c r="E593" s="26"/>
      <c r="F593" s="31"/>
      <c r="G593" s="27"/>
      <c r="L593" s="7"/>
      <c r="N593" s="8"/>
      <c r="O593" s="8"/>
      <c r="P593" s="8"/>
    </row>
    <row r="594" spans="1:16" s="6" customFormat="1">
      <c r="A594" s="60"/>
      <c r="B594" s="61"/>
      <c r="C594" s="24"/>
      <c r="D594" s="25"/>
      <c r="E594" s="26"/>
      <c r="F594" s="31"/>
      <c r="G594" s="27"/>
      <c r="L594" s="7"/>
      <c r="N594" s="8"/>
      <c r="O594" s="8"/>
      <c r="P594" s="8"/>
    </row>
    <row r="595" spans="1:16" s="6" customFormat="1">
      <c r="A595" s="60"/>
      <c r="B595" s="61"/>
      <c r="C595" s="24"/>
      <c r="D595" s="25"/>
      <c r="E595" s="26"/>
      <c r="F595" s="31"/>
      <c r="G595" s="27"/>
      <c r="L595" s="7"/>
      <c r="N595" s="8"/>
      <c r="O595" s="8"/>
      <c r="P595" s="8"/>
    </row>
    <row r="596" spans="1:16" s="6" customFormat="1">
      <c r="A596" s="60"/>
      <c r="B596" s="61"/>
      <c r="C596" s="24"/>
      <c r="D596" s="25"/>
      <c r="E596" s="26"/>
      <c r="F596" s="31"/>
      <c r="G596" s="27"/>
      <c r="L596" s="7"/>
      <c r="N596" s="8"/>
      <c r="O596" s="8"/>
      <c r="P596" s="8"/>
    </row>
    <row r="597" spans="1:16" s="6" customFormat="1">
      <c r="A597" s="60"/>
      <c r="B597" s="61"/>
      <c r="C597" s="24"/>
      <c r="D597" s="25"/>
      <c r="E597" s="26"/>
      <c r="F597" s="31"/>
      <c r="G597" s="27"/>
      <c r="L597" s="7"/>
      <c r="N597" s="8"/>
      <c r="O597" s="8"/>
      <c r="P597" s="8"/>
    </row>
    <row r="598" spans="1:16" s="6" customFormat="1">
      <c r="A598" s="60"/>
      <c r="B598" s="61"/>
      <c r="C598" s="24"/>
      <c r="D598" s="25"/>
      <c r="E598" s="26"/>
      <c r="F598" s="31"/>
      <c r="G598" s="27"/>
      <c r="L598" s="7"/>
      <c r="N598" s="8"/>
      <c r="O598" s="8"/>
      <c r="P598" s="8"/>
    </row>
    <row r="599" spans="1:16" s="6" customFormat="1">
      <c r="A599" s="60"/>
      <c r="B599" s="61"/>
      <c r="C599" s="24"/>
      <c r="D599" s="25"/>
      <c r="E599" s="26"/>
      <c r="F599" s="31"/>
      <c r="G599" s="27"/>
      <c r="L599" s="7"/>
      <c r="N599" s="8"/>
      <c r="O599" s="8"/>
      <c r="P599" s="8"/>
    </row>
    <row r="600" spans="1:16" s="6" customFormat="1">
      <c r="A600" s="60"/>
      <c r="B600" s="61"/>
      <c r="C600" s="24"/>
      <c r="D600" s="25"/>
      <c r="E600" s="26"/>
      <c r="F600" s="31"/>
      <c r="G600" s="27"/>
      <c r="L600" s="7"/>
      <c r="N600" s="8"/>
      <c r="O600" s="8"/>
      <c r="P600" s="8"/>
    </row>
    <row r="601" spans="1:16" s="6" customFormat="1">
      <c r="A601" s="60"/>
      <c r="B601" s="61"/>
      <c r="C601" s="24"/>
      <c r="D601" s="25"/>
      <c r="E601" s="26"/>
      <c r="F601" s="31"/>
      <c r="G601" s="27"/>
      <c r="L601" s="7"/>
      <c r="N601" s="8"/>
      <c r="O601" s="8"/>
      <c r="P601" s="8"/>
    </row>
    <row r="602" spans="1:16" s="6" customFormat="1">
      <c r="A602" s="60"/>
      <c r="B602" s="61"/>
      <c r="C602" s="24"/>
      <c r="D602" s="25"/>
      <c r="E602" s="26"/>
      <c r="F602" s="31"/>
      <c r="G602" s="27"/>
      <c r="L602" s="7"/>
      <c r="N602" s="8"/>
      <c r="O602" s="8"/>
      <c r="P602" s="8"/>
    </row>
    <row r="603" spans="1:16" s="6" customFormat="1">
      <c r="A603" s="60"/>
      <c r="B603" s="61"/>
      <c r="C603" s="24"/>
      <c r="D603" s="25"/>
      <c r="E603" s="26"/>
      <c r="F603" s="31"/>
      <c r="G603" s="27"/>
      <c r="L603" s="7"/>
      <c r="N603" s="8"/>
      <c r="O603" s="8"/>
      <c r="P603" s="8"/>
    </row>
    <row r="604" spans="1:16" s="6" customFormat="1">
      <c r="A604" s="60"/>
      <c r="B604" s="61"/>
      <c r="C604" s="24"/>
      <c r="D604" s="25"/>
      <c r="E604" s="26"/>
      <c r="F604" s="31"/>
      <c r="G604" s="27"/>
      <c r="L604" s="7"/>
      <c r="N604" s="8"/>
      <c r="O604" s="8"/>
      <c r="P604" s="8"/>
    </row>
    <row r="605" spans="1:16" s="6" customFormat="1">
      <c r="A605" s="60"/>
      <c r="B605" s="61"/>
      <c r="C605" s="24"/>
      <c r="D605" s="25"/>
      <c r="E605" s="26"/>
      <c r="F605" s="31"/>
      <c r="G605" s="27"/>
      <c r="L605" s="7"/>
      <c r="N605" s="8"/>
      <c r="O605" s="8"/>
      <c r="P605" s="8"/>
    </row>
    <row r="606" spans="1:16" s="6" customFormat="1">
      <c r="A606" s="60"/>
      <c r="B606" s="61"/>
      <c r="C606" s="24"/>
      <c r="D606" s="25"/>
      <c r="E606" s="26"/>
      <c r="F606" s="31"/>
      <c r="G606" s="27"/>
      <c r="L606" s="7"/>
      <c r="N606" s="8"/>
      <c r="O606" s="8"/>
      <c r="P606" s="8"/>
    </row>
    <row r="607" spans="1:16" s="6" customFormat="1">
      <c r="A607" s="60"/>
      <c r="B607" s="61"/>
      <c r="C607" s="24"/>
      <c r="D607" s="25"/>
      <c r="E607" s="26"/>
      <c r="F607" s="31"/>
      <c r="G607" s="27"/>
      <c r="L607" s="7"/>
      <c r="N607" s="8"/>
      <c r="O607" s="8"/>
      <c r="P607" s="8"/>
    </row>
    <row r="608" spans="1:16" s="6" customFormat="1">
      <c r="A608" s="60"/>
      <c r="B608" s="61"/>
      <c r="C608" s="24"/>
      <c r="D608" s="25"/>
      <c r="E608" s="26"/>
      <c r="F608" s="31"/>
      <c r="G608" s="27"/>
      <c r="L608" s="7"/>
      <c r="N608" s="8"/>
      <c r="O608" s="8"/>
      <c r="P608" s="8"/>
    </row>
    <row r="609" spans="1:16" s="6" customFormat="1">
      <c r="A609" s="60"/>
      <c r="B609" s="61"/>
      <c r="C609" s="24"/>
      <c r="D609" s="25"/>
      <c r="E609" s="26"/>
      <c r="F609" s="31"/>
      <c r="G609" s="27"/>
      <c r="L609" s="7"/>
      <c r="N609" s="8"/>
      <c r="O609" s="8"/>
      <c r="P609" s="8"/>
    </row>
    <row r="610" spans="1:16" s="6" customFormat="1">
      <c r="A610" s="60"/>
      <c r="B610" s="61"/>
      <c r="C610" s="24"/>
      <c r="D610" s="25"/>
      <c r="E610" s="26"/>
      <c r="F610" s="31"/>
      <c r="G610" s="27"/>
      <c r="L610" s="7"/>
      <c r="N610" s="8"/>
      <c r="O610" s="8"/>
      <c r="P610" s="8"/>
    </row>
    <row r="611" spans="1:16" s="6" customFormat="1">
      <c r="A611" s="60"/>
      <c r="B611" s="61"/>
      <c r="C611" s="24"/>
      <c r="D611" s="25"/>
      <c r="E611" s="26"/>
      <c r="F611" s="31"/>
      <c r="G611" s="27"/>
      <c r="L611" s="7"/>
      <c r="N611" s="8"/>
      <c r="O611" s="8"/>
      <c r="P611" s="8"/>
    </row>
    <row r="612" spans="1:16" s="6" customFormat="1">
      <c r="A612" s="60"/>
      <c r="B612" s="61"/>
      <c r="C612" s="24"/>
      <c r="D612" s="25"/>
      <c r="E612" s="26"/>
      <c r="F612" s="31"/>
      <c r="G612" s="27"/>
      <c r="L612" s="7"/>
      <c r="N612" s="8"/>
      <c r="O612" s="8"/>
      <c r="P612" s="8"/>
    </row>
    <row r="613" spans="1:16" s="6" customFormat="1">
      <c r="A613" s="60"/>
      <c r="B613" s="61"/>
      <c r="C613" s="24"/>
      <c r="D613" s="25"/>
      <c r="E613" s="26"/>
      <c r="F613" s="31"/>
      <c r="G613" s="27"/>
      <c r="L613" s="7"/>
      <c r="N613" s="8"/>
      <c r="O613" s="8"/>
      <c r="P613" s="8"/>
    </row>
    <row r="614" spans="1:16" s="6" customFormat="1">
      <c r="A614" s="60"/>
      <c r="B614" s="61"/>
      <c r="C614" s="24"/>
      <c r="D614" s="25"/>
      <c r="E614" s="26"/>
      <c r="F614" s="31"/>
      <c r="G614" s="27"/>
      <c r="L614" s="7"/>
      <c r="N614" s="8"/>
      <c r="O614" s="8"/>
      <c r="P614" s="8"/>
    </row>
    <row r="615" spans="1:16" s="6" customFormat="1">
      <c r="A615" s="60"/>
      <c r="B615" s="61"/>
      <c r="C615" s="24"/>
      <c r="D615" s="25"/>
      <c r="E615" s="26"/>
      <c r="F615" s="31"/>
      <c r="G615" s="27"/>
      <c r="L615" s="7"/>
      <c r="N615" s="8"/>
      <c r="O615" s="8"/>
      <c r="P615" s="8"/>
    </row>
    <row r="616" spans="1:16" s="6" customFormat="1">
      <c r="A616" s="60"/>
      <c r="B616" s="61"/>
      <c r="C616" s="24"/>
      <c r="D616" s="25"/>
      <c r="E616" s="26"/>
      <c r="F616" s="31"/>
      <c r="G616" s="27"/>
      <c r="L616" s="7"/>
      <c r="N616" s="8"/>
      <c r="O616" s="8"/>
      <c r="P616" s="8"/>
    </row>
    <row r="617" spans="1:16" s="6" customFormat="1">
      <c r="A617" s="60"/>
      <c r="B617" s="61"/>
      <c r="C617" s="24"/>
      <c r="D617" s="25"/>
      <c r="E617" s="26"/>
      <c r="F617" s="31"/>
      <c r="G617" s="27"/>
      <c r="L617" s="7"/>
      <c r="N617" s="8"/>
      <c r="O617" s="8"/>
      <c r="P617" s="8"/>
    </row>
    <row r="618" spans="1:16" s="6" customFormat="1">
      <c r="A618" s="60"/>
      <c r="B618" s="61"/>
      <c r="C618" s="24"/>
      <c r="D618" s="25"/>
      <c r="E618" s="26"/>
      <c r="F618" s="31"/>
      <c r="G618" s="27"/>
      <c r="L618" s="7"/>
      <c r="N618" s="8"/>
      <c r="O618" s="8"/>
      <c r="P618" s="8"/>
    </row>
    <row r="619" spans="1:16" s="6" customFormat="1">
      <c r="A619" s="60"/>
      <c r="B619" s="61"/>
      <c r="C619" s="24"/>
      <c r="D619" s="25"/>
      <c r="E619" s="26"/>
      <c r="F619" s="31"/>
      <c r="G619" s="27"/>
      <c r="L619" s="7"/>
      <c r="N619" s="8"/>
      <c r="O619" s="8"/>
      <c r="P619" s="8"/>
    </row>
    <row r="620" spans="1:16" s="6" customFormat="1">
      <c r="A620" s="60"/>
      <c r="B620" s="61"/>
      <c r="C620" s="24"/>
      <c r="D620" s="25"/>
      <c r="E620" s="26"/>
      <c r="F620" s="31"/>
      <c r="G620" s="27"/>
      <c r="L620" s="7"/>
      <c r="N620" s="8"/>
      <c r="O620" s="8"/>
      <c r="P620" s="8"/>
    </row>
    <row r="621" spans="1:16" s="6" customFormat="1">
      <c r="A621" s="60"/>
      <c r="B621" s="61"/>
      <c r="C621" s="24"/>
      <c r="D621" s="25"/>
      <c r="E621" s="26"/>
      <c r="F621" s="31"/>
      <c r="G621" s="27"/>
      <c r="L621" s="7"/>
      <c r="N621" s="8"/>
      <c r="O621" s="8"/>
      <c r="P621" s="8"/>
    </row>
    <row r="622" spans="1:16" s="6" customFormat="1">
      <c r="A622" s="60"/>
      <c r="B622" s="61"/>
      <c r="C622" s="24"/>
      <c r="D622" s="25"/>
      <c r="E622" s="26"/>
      <c r="F622" s="31"/>
      <c r="G622" s="27"/>
      <c r="L622" s="7"/>
      <c r="N622" s="8"/>
      <c r="O622" s="8"/>
      <c r="P622" s="8"/>
    </row>
    <row r="623" spans="1:16" s="6" customFormat="1">
      <c r="A623" s="60"/>
      <c r="B623" s="61"/>
      <c r="C623" s="24"/>
      <c r="D623" s="25"/>
      <c r="E623" s="26"/>
      <c r="F623" s="31"/>
      <c r="G623" s="27"/>
      <c r="L623" s="7"/>
      <c r="N623" s="8"/>
      <c r="O623" s="8"/>
      <c r="P623" s="8"/>
    </row>
    <row r="624" spans="1:16" s="6" customFormat="1">
      <c r="A624" s="60"/>
      <c r="B624" s="61"/>
      <c r="C624" s="24"/>
      <c r="D624" s="25"/>
      <c r="E624" s="26"/>
      <c r="F624" s="31"/>
      <c r="G624" s="27"/>
      <c r="L624" s="7"/>
      <c r="N624" s="8"/>
      <c r="O624" s="8"/>
      <c r="P624" s="8"/>
    </row>
    <row r="625" spans="1:16" s="6" customFormat="1">
      <c r="A625" s="60"/>
      <c r="B625" s="61"/>
      <c r="C625" s="24"/>
      <c r="D625" s="25"/>
      <c r="E625" s="26"/>
      <c r="F625" s="31"/>
      <c r="G625" s="27"/>
      <c r="L625" s="7"/>
      <c r="N625" s="8"/>
      <c r="O625" s="8"/>
      <c r="P625" s="8"/>
    </row>
    <row r="626" spans="1:16" s="6" customFormat="1">
      <c r="A626" s="60"/>
      <c r="B626" s="61"/>
      <c r="C626" s="24"/>
      <c r="D626" s="25"/>
      <c r="E626" s="26"/>
      <c r="F626" s="31"/>
      <c r="G626" s="27"/>
      <c r="L626" s="7"/>
      <c r="N626" s="8"/>
      <c r="O626" s="8"/>
      <c r="P626" s="8"/>
    </row>
    <row r="627" spans="1:16" s="6" customFormat="1">
      <c r="A627" s="60"/>
      <c r="B627" s="61"/>
      <c r="C627" s="24"/>
      <c r="D627" s="25"/>
      <c r="E627" s="26"/>
      <c r="F627" s="31"/>
      <c r="G627" s="27"/>
      <c r="L627" s="7"/>
      <c r="N627" s="8"/>
      <c r="O627" s="8"/>
      <c r="P627" s="8"/>
    </row>
    <row r="628" spans="1:16" s="6" customFormat="1">
      <c r="A628" s="60"/>
      <c r="B628" s="61"/>
      <c r="C628" s="24"/>
      <c r="D628" s="25"/>
      <c r="E628" s="26"/>
      <c r="F628" s="31"/>
      <c r="G628" s="27"/>
      <c r="L628" s="7"/>
      <c r="N628" s="8"/>
      <c r="O628" s="8"/>
      <c r="P628" s="8"/>
    </row>
    <row r="629" spans="1:16" s="6" customFormat="1">
      <c r="A629" s="60"/>
      <c r="B629" s="61"/>
      <c r="C629" s="24"/>
      <c r="D629" s="25"/>
      <c r="E629" s="26"/>
      <c r="F629" s="31"/>
      <c r="G629" s="27"/>
      <c r="L629" s="7"/>
      <c r="N629" s="8"/>
      <c r="O629" s="8"/>
      <c r="P629" s="8"/>
    </row>
    <row r="630" spans="1:16" s="6" customFormat="1">
      <c r="A630" s="60"/>
      <c r="B630" s="61"/>
      <c r="C630" s="24"/>
      <c r="D630" s="25"/>
      <c r="E630" s="26"/>
      <c r="F630" s="31"/>
      <c r="G630" s="27"/>
      <c r="L630" s="7"/>
      <c r="N630" s="8"/>
      <c r="O630" s="8"/>
      <c r="P630" s="8"/>
    </row>
    <row r="631" spans="1:16" s="6" customFormat="1">
      <c r="A631" s="60"/>
      <c r="B631" s="61"/>
      <c r="C631" s="24"/>
      <c r="D631" s="25"/>
      <c r="E631" s="26"/>
      <c r="F631" s="31"/>
      <c r="G631" s="27"/>
      <c r="L631" s="7"/>
      <c r="N631" s="8"/>
      <c r="O631" s="8"/>
      <c r="P631" s="8"/>
    </row>
    <row r="632" spans="1:16" s="6" customFormat="1">
      <c r="A632" s="60"/>
      <c r="B632" s="61"/>
      <c r="C632" s="24"/>
      <c r="D632" s="25"/>
      <c r="E632" s="26"/>
      <c r="F632" s="31"/>
      <c r="G632" s="27"/>
      <c r="L632" s="7"/>
      <c r="N632" s="8"/>
      <c r="O632" s="8"/>
      <c r="P632" s="8"/>
    </row>
    <row r="633" spans="1:16" s="6" customFormat="1">
      <c r="A633" s="60"/>
      <c r="B633" s="61"/>
      <c r="C633" s="24"/>
      <c r="D633" s="25"/>
      <c r="E633" s="26"/>
      <c r="F633" s="31"/>
      <c r="G633" s="27"/>
      <c r="L633" s="7"/>
      <c r="N633" s="8"/>
      <c r="O633" s="8"/>
      <c r="P633" s="8"/>
    </row>
    <row r="634" spans="1:16" s="6" customFormat="1">
      <c r="A634" s="60"/>
      <c r="B634" s="61"/>
      <c r="C634" s="24"/>
      <c r="D634" s="25"/>
      <c r="E634" s="26"/>
      <c r="F634" s="31"/>
      <c r="G634" s="27"/>
      <c r="L634" s="7"/>
      <c r="N634" s="8"/>
      <c r="O634" s="8"/>
      <c r="P634" s="8"/>
    </row>
    <row r="635" spans="1:16" s="6" customFormat="1">
      <c r="A635" s="60"/>
      <c r="B635" s="61"/>
      <c r="C635" s="24"/>
      <c r="D635" s="25"/>
      <c r="E635" s="26"/>
      <c r="F635" s="31"/>
      <c r="G635" s="27"/>
      <c r="L635" s="7"/>
      <c r="N635" s="8"/>
      <c r="O635" s="8"/>
      <c r="P635" s="8"/>
    </row>
    <row r="636" spans="1:16" s="6" customFormat="1">
      <c r="A636" s="60"/>
      <c r="B636" s="61"/>
      <c r="C636" s="24"/>
      <c r="D636" s="25"/>
      <c r="E636" s="26"/>
      <c r="F636" s="31"/>
      <c r="G636" s="27"/>
      <c r="L636" s="7"/>
      <c r="N636" s="8"/>
      <c r="O636" s="8"/>
      <c r="P636" s="8"/>
    </row>
    <row r="637" spans="1:16" s="6" customFormat="1">
      <c r="A637" s="60"/>
      <c r="B637" s="61"/>
      <c r="C637" s="24"/>
      <c r="D637" s="25"/>
      <c r="E637" s="26"/>
      <c r="F637" s="31"/>
      <c r="G637" s="27"/>
      <c r="L637" s="7"/>
      <c r="N637" s="8"/>
      <c r="O637" s="8"/>
      <c r="P637" s="8"/>
    </row>
    <row r="638" spans="1:16" s="6" customFormat="1">
      <c r="A638" s="60"/>
      <c r="B638" s="61"/>
      <c r="C638" s="24"/>
      <c r="D638" s="25"/>
      <c r="E638" s="26"/>
      <c r="F638" s="31"/>
      <c r="G638" s="27"/>
      <c r="L638" s="7"/>
      <c r="N638" s="8"/>
      <c r="O638" s="8"/>
      <c r="P638" s="8"/>
    </row>
    <row r="639" spans="1:16" s="6" customFormat="1">
      <c r="A639" s="60"/>
      <c r="B639" s="61"/>
      <c r="C639" s="24"/>
      <c r="D639" s="25"/>
      <c r="E639" s="26"/>
      <c r="F639" s="31"/>
      <c r="G639" s="27"/>
      <c r="L639" s="7"/>
      <c r="N639" s="8"/>
      <c r="O639" s="8"/>
      <c r="P639" s="8"/>
    </row>
    <row r="640" spans="1:16" s="6" customFormat="1">
      <c r="A640" s="60"/>
      <c r="B640" s="61"/>
      <c r="C640" s="24"/>
      <c r="D640" s="25"/>
      <c r="E640" s="26"/>
      <c r="F640" s="31"/>
      <c r="G640" s="27"/>
      <c r="L640" s="7"/>
      <c r="N640" s="8"/>
      <c r="O640" s="8"/>
      <c r="P640" s="8"/>
    </row>
    <row r="641" spans="1:16" s="6" customFormat="1">
      <c r="A641" s="60"/>
      <c r="B641" s="61"/>
      <c r="C641" s="24"/>
      <c r="D641" s="25"/>
      <c r="E641" s="26"/>
      <c r="F641" s="31"/>
      <c r="G641" s="27"/>
      <c r="L641" s="7"/>
      <c r="N641" s="8"/>
      <c r="O641" s="8"/>
      <c r="P641" s="8"/>
    </row>
    <row r="642" spans="1:16" s="6" customFormat="1">
      <c r="A642" s="60"/>
      <c r="B642" s="61"/>
      <c r="C642" s="24"/>
      <c r="D642" s="25"/>
      <c r="E642" s="26"/>
      <c r="F642" s="31"/>
      <c r="G642" s="27"/>
      <c r="L642" s="7"/>
      <c r="N642" s="8"/>
      <c r="O642" s="8"/>
      <c r="P642" s="8"/>
    </row>
    <row r="643" spans="1:16" s="6" customFormat="1">
      <c r="A643" s="60"/>
      <c r="B643" s="61"/>
      <c r="C643" s="24"/>
      <c r="D643" s="25"/>
      <c r="E643" s="26"/>
      <c r="F643" s="31"/>
      <c r="G643" s="27"/>
      <c r="L643" s="7"/>
      <c r="N643" s="8"/>
      <c r="O643" s="8"/>
      <c r="P643" s="8"/>
    </row>
    <row r="644" spans="1:16" s="6" customFormat="1">
      <c r="A644" s="60"/>
      <c r="B644" s="61"/>
      <c r="C644" s="24"/>
      <c r="D644" s="25"/>
      <c r="E644" s="26"/>
      <c r="F644" s="31"/>
      <c r="G644" s="27"/>
      <c r="L644" s="7"/>
      <c r="N644" s="8"/>
      <c r="O644" s="8"/>
      <c r="P644" s="8"/>
    </row>
    <row r="645" spans="1:16" s="6" customFormat="1">
      <c r="A645" s="60"/>
      <c r="B645" s="61"/>
      <c r="C645" s="24"/>
      <c r="D645" s="25"/>
      <c r="E645" s="26"/>
      <c r="F645" s="31"/>
      <c r="G645" s="27"/>
      <c r="L645" s="7"/>
      <c r="N645" s="8"/>
      <c r="O645" s="8"/>
      <c r="P645" s="8"/>
    </row>
    <row r="646" spans="1:16" s="6" customFormat="1">
      <c r="A646" s="60"/>
      <c r="B646" s="61"/>
      <c r="C646" s="24"/>
      <c r="D646" s="25"/>
      <c r="E646" s="26"/>
      <c r="F646" s="31"/>
      <c r="G646" s="27"/>
      <c r="L646" s="7"/>
      <c r="N646" s="8"/>
      <c r="O646" s="8"/>
      <c r="P646" s="8"/>
    </row>
    <row r="647" spans="1:16" s="6" customFormat="1">
      <c r="A647" s="60"/>
      <c r="B647" s="61"/>
      <c r="C647" s="24"/>
      <c r="D647" s="25"/>
      <c r="E647" s="26"/>
      <c r="F647" s="31"/>
      <c r="G647" s="27"/>
      <c r="L647" s="7"/>
      <c r="N647" s="8"/>
      <c r="O647" s="8"/>
      <c r="P647" s="8"/>
    </row>
    <row r="648" spans="1:16" s="6" customFormat="1">
      <c r="A648" s="60"/>
      <c r="B648" s="61"/>
      <c r="C648" s="24"/>
      <c r="D648" s="25"/>
      <c r="E648" s="26"/>
      <c r="F648" s="31"/>
      <c r="G648" s="27"/>
      <c r="L648" s="7"/>
      <c r="N648" s="8"/>
      <c r="O648" s="8"/>
      <c r="P648" s="8"/>
    </row>
    <row r="649" spans="1:16" s="6" customFormat="1">
      <c r="A649" s="60"/>
      <c r="B649" s="61"/>
      <c r="C649" s="24"/>
      <c r="D649" s="25"/>
      <c r="E649" s="26"/>
      <c r="F649" s="31"/>
      <c r="G649" s="27"/>
      <c r="L649" s="7"/>
      <c r="N649" s="8"/>
      <c r="O649" s="8"/>
      <c r="P649" s="8"/>
    </row>
    <row r="650" spans="1:16" s="6" customFormat="1">
      <c r="A650" s="60"/>
      <c r="B650" s="61"/>
      <c r="C650" s="24"/>
      <c r="D650" s="25"/>
      <c r="E650" s="26"/>
      <c r="F650" s="31"/>
      <c r="G650" s="27"/>
      <c r="L650" s="7"/>
      <c r="N650" s="8"/>
      <c r="O650" s="8"/>
      <c r="P650" s="8"/>
    </row>
    <row r="651" spans="1:16" s="6" customFormat="1">
      <c r="A651" s="60"/>
      <c r="B651" s="61"/>
      <c r="C651" s="24"/>
      <c r="D651" s="25"/>
      <c r="E651" s="26"/>
      <c r="F651" s="31"/>
      <c r="G651" s="27"/>
      <c r="L651" s="7"/>
      <c r="N651" s="8"/>
      <c r="O651" s="8"/>
      <c r="P651" s="8"/>
    </row>
    <row r="652" spans="1:16" s="6" customFormat="1">
      <c r="A652" s="60"/>
      <c r="B652" s="61"/>
      <c r="C652" s="24"/>
      <c r="D652" s="25"/>
      <c r="E652" s="26"/>
      <c r="F652" s="31"/>
      <c r="G652" s="27"/>
      <c r="L652" s="7"/>
      <c r="N652" s="8"/>
      <c r="O652" s="8"/>
      <c r="P652" s="8"/>
    </row>
    <row r="653" spans="1:16" s="6" customFormat="1">
      <c r="A653" s="60"/>
      <c r="B653" s="61"/>
      <c r="C653" s="24"/>
      <c r="D653" s="25"/>
      <c r="E653" s="26"/>
      <c r="F653" s="31"/>
      <c r="G653" s="27"/>
      <c r="L653" s="7"/>
      <c r="N653" s="8"/>
      <c r="O653" s="8"/>
      <c r="P653" s="8"/>
    </row>
    <row r="654" spans="1:16" s="6" customFormat="1">
      <c r="A654" s="60"/>
      <c r="B654" s="61"/>
      <c r="C654" s="24"/>
      <c r="D654" s="25"/>
      <c r="E654" s="26"/>
      <c r="F654" s="31"/>
      <c r="G654" s="27"/>
      <c r="L654" s="7"/>
      <c r="N654" s="8"/>
      <c r="O654" s="8"/>
      <c r="P654" s="8"/>
    </row>
    <row r="655" spans="1:16" s="6" customFormat="1">
      <c r="A655" s="60"/>
      <c r="B655" s="61"/>
      <c r="C655" s="24"/>
      <c r="D655" s="25"/>
      <c r="E655" s="26"/>
      <c r="F655" s="31"/>
      <c r="G655" s="27"/>
      <c r="L655" s="7"/>
      <c r="N655" s="8"/>
      <c r="O655" s="8"/>
      <c r="P655" s="8"/>
    </row>
    <row r="656" spans="1:16" s="6" customFormat="1">
      <c r="A656" s="60"/>
      <c r="B656" s="61"/>
      <c r="C656" s="24"/>
      <c r="D656" s="25"/>
      <c r="E656" s="26"/>
      <c r="F656" s="31"/>
      <c r="G656" s="27"/>
      <c r="L656" s="7"/>
      <c r="N656" s="8"/>
      <c r="O656" s="8"/>
      <c r="P656" s="8"/>
    </row>
    <row r="657" spans="1:16" s="6" customFormat="1">
      <c r="A657" s="60"/>
      <c r="B657" s="61"/>
      <c r="C657" s="24"/>
      <c r="D657" s="25"/>
      <c r="E657" s="26"/>
      <c r="F657" s="31"/>
      <c r="G657" s="27"/>
      <c r="L657" s="7"/>
      <c r="N657" s="8"/>
      <c r="O657" s="8"/>
      <c r="P657" s="8"/>
    </row>
    <row r="658" spans="1:16" s="6" customFormat="1">
      <c r="A658" s="60"/>
      <c r="B658" s="61"/>
      <c r="C658" s="24"/>
      <c r="D658" s="25"/>
      <c r="E658" s="26"/>
      <c r="F658" s="31"/>
      <c r="G658" s="27"/>
      <c r="L658" s="7"/>
      <c r="N658" s="8"/>
      <c r="O658" s="8"/>
      <c r="P658" s="8"/>
    </row>
    <row r="659" spans="1:16" s="6" customFormat="1">
      <c r="A659" s="60"/>
      <c r="B659" s="61"/>
      <c r="C659" s="24"/>
      <c r="D659" s="25"/>
      <c r="E659" s="26"/>
      <c r="F659" s="31"/>
      <c r="G659" s="27"/>
      <c r="L659" s="7"/>
      <c r="N659" s="8"/>
      <c r="O659" s="8"/>
      <c r="P659" s="8"/>
    </row>
    <row r="660" spans="1:16" s="6" customFormat="1">
      <c r="A660" s="60"/>
      <c r="B660" s="61"/>
      <c r="C660" s="24"/>
      <c r="D660" s="25"/>
      <c r="E660" s="26"/>
      <c r="F660" s="31"/>
      <c r="G660" s="27"/>
      <c r="L660" s="7"/>
      <c r="N660" s="8"/>
      <c r="O660" s="8"/>
      <c r="P660" s="8"/>
    </row>
    <row r="661" spans="1:16" s="6" customFormat="1">
      <c r="A661" s="60"/>
      <c r="B661" s="61"/>
      <c r="C661" s="24"/>
      <c r="D661" s="25"/>
      <c r="E661" s="26"/>
      <c r="F661" s="31"/>
      <c r="G661" s="27"/>
      <c r="L661" s="7"/>
      <c r="N661" s="8"/>
      <c r="O661" s="8"/>
      <c r="P661" s="8"/>
    </row>
    <row r="662" spans="1:16" s="6" customFormat="1">
      <c r="A662" s="60"/>
      <c r="B662" s="61"/>
      <c r="C662" s="24"/>
      <c r="D662" s="25"/>
      <c r="E662" s="26"/>
      <c r="F662" s="31"/>
      <c r="G662" s="27"/>
      <c r="L662" s="7"/>
      <c r="N662" s="8"/>
      <c r="O662" s="8"/>
      <c r="P662" s="8"/>
    </row>
    <row r="663" spans="1:16" s="6" customFormat="1">
      <c r="A663" s="60"/>
      <c r="B663" s="61"/>
      <c r="C663" s="24"/>
      <c r="D663" s="25"/>
      <c r="E663" s="26"/>
      <c r="F663" s="31"/>
      <c r="G663" s="27"/>
      <c r="L663" s="7"/>
      <c r="N663" s="8"/>
      <c r="O663" s="8"/>
      <c r="P663" s="8"/>
    </row>
    <row r="664" spans="1:16" s="6" customFormat="1">
      <c r="A664" s="60"/>
      <c r="B664" s="61"/>
      <c r="C664" s="24"/>
      <c r="D664" s="25"/>
      <c r="E664" s="26"/>
      <c r="F664" s="31"/>
      <c r="G664" s="27"/>
      <c r="L664" s="7"/>
      <c r="N664" s="8"/>
      <c r="O664" s="8"/>
      <c r="P664" s="8"/>
    </row>
    <row r="665" spans="1:16" s="6" customFormat="1">
      <c r="A665" s="60"/>
      <c r="B665" s="61"/>
      <c r="C665" s="24"/>
      <c r="D665" s="25"/>
      <c r="E665" s="26"/>
      <c r="F665" s="31"/>
      <c r="G665" s="27"/>
      <c r="L665" s="7"/>
      <c r="N665" s="8"/>
      <c r="O665" s="8"/>
      <c r="P665" s="8"/>
    </row>
    <row r="666" spans="1:16" s="6" customFormat="1">
      <c r="A666" s="60"/>
      <c r="B666" s="61"/>
      <c r="C666" s="24"/>
      <c r="D666" s="25"/>
      <c r="E666" s="26"/>
      <c r="F666" s="31"/>
      <c r="G666" s="27"/>
      <c r="L666" s="7"/>
      <c r="N666" s="8"/>
      <c r="O666" s="8"/>
      <c r="P666" s="8"/>
    </row>
    <row r="667" spans="1:16" s="6" customFormat="1">
      <c r="A667" s="60"/>
      <c r="B667" s="61"/>
      <c r="C667" s="24"/>
      <c r="D667" s="25"/>
      <c r="E667" s="26"/>
      <c r="F667" s="31"/>
      <c r="G667" s="27"/>
      <c r="L667" s="7"/>
      <c r="N667" s="8"/>
      <c r="O667" s="8"/>
      <c r="P667" s="8"/>
    </row>
    <row r="668" spans="1:16" s="6" customFormat="1">
      <c r="A668" s="60"/>
      <c r="B668" s="61"/>
      <c r="C668" s="24"/>
      <c r="D668" s="25"/>
      <c r="E668" s="26"/>
      <c r="F668" s="31"/>
      <c r="G668" s="27"/>
      <c r="L668" s="7"/>
      <c r="N668" s="8"/>
      <c r="O668" s="8"/>
      <c r="P668" s="8"/>
    </row>
    <row r="669" spans="1:16" s="6" customFormat="1">
      <c r="A669" s="60"/>
      <c r="B669" s="61"/>
      <c r="C669" s="24"/>
      <c r="D669" s="25"/>
      <c r="E669" s="26"/>
      <c r="F669" s="31"/>
      <c r="G669" s="27"/>
      <c r="L669" s="7"/>
      <c r="N669" s="8"/>
      <c r="O669" s="8"/>
      <c r="P669" s="8"/>
    </row>
    <row r="670" spans="1:16" s="6" customFormat="1">
      <c r="A670" s="60"/>
      <c r="B670" s="61"/>
      <c r="C670" s="24"/>
      <c r="D670" s="25"/>
      <c r="E670" s="26"/>
      <c r="F670" s="31"/>
      <c r="G670" s="27"/>
      <c r="L670" s="7"/>
      <c r="N670" s="8"/>
      <c r="O670" s="8"/>
      <c r="P670" s="8"/>
    </row>
    <row r="671" spans="1:16" s="6" customFormat="1">
      <c r="A671" s="60"/>
      <c r="B671" s="61"/>
      <c r="C671" s="24"/>
      <c r="D671" s="25"/>
      <c r="E671" s="26"/>
      <c r="F671" s="31"/>
      <c r="G671" s="27"/>
      <c r="L671" s="7"/>
      <c r="N671" s="8"/>
      <c r="O671" s="8"/>
      <c r="P671" s="8"/>
    </row>
    <row r="672" spans="1:16" s="6" customFormat="1">
      <c r="A672" s="60"/>
      <c r="B672" s="61"/>
      <c r="C672" s="24"/>
      <c r="D672" s="25"/>
      <c r="E672" s="26"/>
      <c r="F672" s="31"/>
      <c r="G672" s="27"/>
      <c r="L672" s="7"/>
      <c r="N672" s="8"/>
      <c r="O672" s="8"/>
      <c r="P672" s="8"/>
    </row>
    <row r="673" spans="1:16" s="6" customFormat="1">
      <c r="A673" s="60"/>
      <c r="B673" s="61"/>
      <c r="C673" s="24"/>
      <c r="D673" s="25"/>
      <c r="E673" s="26"/>
      <c r="F673" s="31"/>
      <c r="G673" s="27"/>
      <c r="L673" s="7"/>
      <c r="N673" s="8"/>
      <c r="O673" s="8"/>
      <c r="P673" s="8"/>
    </row>
    <row r="674" spans="1:16" s="6" customFormat="1">
      <c r="A674" s="60"/>
      <c r="B674" s="61"/>
      <c r="C674" s="24"/>
      <c r="D674" s="25"/>
      <c r="E674" s="26"/>
      <c r="F674" s="31"/>
      <c r="G674" s="27"/>
      <c r="L674" s="7"/>
      <c r="N674" s="8"/>
      <c r="O674" s="8"/>
      <c r="P674" s="8"/>
    </row>
    <row r="675" spans="1:16" s="6" customFormat="1">
      <c r="A675" s="60"/>
      <c r="B675" s="61"/>
      <c r="C675" s="24"/>
      <c r="D675" s="25"/>
      <c r="E675" s="26"/>
      <c r="F675" s="31"/>
      <c r="G675" s="27"/>
      <c r="L675" s="7"/>
      <c r="N675" s="8"/>
      <c r="O675" s="8"/>
      <c r="P675" s="8"/>
    </row>
    <row r="676" spans="1:16" s="6" customFormat="1">
      <c r="A676" s="60"/>
      <c r="B676" s="61"/>
      <c r="C676" s="24"/>
      <c r="D676" s="25"/>
      <c r="E676" s="26"/>
      <c r="F676" s="31"/>
      <c r="G676" s="27"/>
      <c r="L676" s="7"/>
      <c r="N676" s="8"/>
      <c r="O676" s="8"/>
      <c r="P676" s="8"/>
    </row>
    <row r="677" spans="1:16" s="6" customFormat="1">
      <c r="A677" s="60"/>
      <c r="B677" s="61"/>
      <c r="C677" s="24"/>
      <c r="D677" s="25"/>
      <c r="E677" s="26"/>
      <c r="F677" s="31"/>
      <c r="G677" s="27"/>
      <c r="L677" s="7"/>
      <c r="N677" s="8"/>
      <c r="O677" s="8"/>
      <c r="P677" s="8"/>
    </row>
    <row r="678" spans="1:16" s="6" customFormat="1">
      <c r="A678" s="60"/>
      <c r="B678" s="61"/>
      <c r="C678" s="24"/>
      <c r="D678" s="25"/>
      <c r="E678" s="26"/>
      <c r="F678" s="31"/>
      <c r="G678" s="27"/>
      <c r="L678" s="7"/>
      <c r="N678" s="8"/>
      <c r="O678" s="8"/>
      <c r="P678" s="8"/>
    </row>
    <row r="679" spans="1:16" s="6" customFormat="1">
      <c r="A679" s="60"/>
      <c r="B679" s="61"/>
      <c r="C679" s="24"/>
      <c r="D679" s="25"/>
      <c r="E679" s="26"/>
      <c r="F679" s="31"/>
      <c r="G679" s="27"/>
      <c r="L679" s="7"/>
      <c r="N679" s="8"/>
      <c r="O679" s="8"/>
      <c r="P679" s="8"/>
    </row>
    <row r="680" spans="1:16" s="6" customFormat="1">
      <c r="A680" s="60"/>
      <c r="B680" s="61"/>
      <c r="C680" s="24"/>
      <c r="D680" s="25"/>
      <c r="E680" s="26"/>
      <c r="F680" s="31"/>
      <c r="G680" s="27"/>
      <c r="L680" s="7"/>
      <c r="N680" s="8"/>
      <c r="O680" s="8"/>
      <c r="P680" s="8"/>
    </row>
    <row r="681" spans="1:16" s="6" customFormat="1">
      <c r="A681" s="60"/>
      <c r="B681" s="61"/>
      <c r="C681" s="24"/>
      <c r="D681" s="25"/>
      <c r="E681" s="26"/>
      <c r="F681" s="31"/>
      <c r="G681" s="27"/>
      <c r="L681" s="7"/>
      <c r="N681" s="8"/>
      <c r="O681" s="8"/>
      <c r="P681" s="8"/>
    </row>
    <row r="682" spans="1:16" s="6" customFormat="1">
      <c r="A682" s="60"/>
      <c r="B682" s="61"/>
      <c r="C682" s="24"/>
      <c r="D682" s="25"/>
      <c r="E682" s="26"/>
      <c r="F682" s="31"/>
      <c r="G682" s="27"/>
      <c r="L682" s="7"/>
      <c r="N682" s="8"/>
      <c r="O682" s="8"/>
      <c r="P682" s="8"/>
    </row>
    <row r="683" spans="1:16" s="6" customFormat="1">
      <c r="A683" s="60"/>
      <c r="B683" s="61"/>
      <c r="C683" s="24"/>
      <c r="D683" s="25"/>
      <c r="E683" s="26"/>
      <c r="F683" s="31"/>
      <c r="G683" s="27"/>
      <c r="L683" s="7"/>
      <c r="N683" s="8"/>
      <c r="O683" s="8"/>
      <c r="P683" s="8"/>
    </row>
    <row r="684" spans="1:16" s="6" customFormat="1">
      <c r="A684" s="60"/>
      <c r="B684" s="61"/>
      <c r="C684" s="24"/>
      <c r="D684" s="25"/>
      <c r="E684" s="26"/>
      <c r="F684" s="31"/>
      <c r="G684" s="27"/>
      <c r="L684" s="7"/>
      <c r="N684" s="8"/>
      <c r="O684" s="8"/>
      <c r="P684" s="8"/>
    </row>
    <row r="685" spans="1:16" s="6" customFormat="1">
      <c r="A685" s="60"/>
      <c r="B685" s="61"/>
      <c r="C685" s="24"/>
      <c r="D685" s="25"/>
      <c r="E685" s="26"/>
      <c r="F685" s="31"/>
      <c r="G685" s="27"/>
      <c r="L685" s="7"/>
      <c r="N685" s="8"/>
      <c r="O685" s="8"/>
      <c r="P685" s="8"/>
    </row>
    <row r="686" spans="1:16" s="6" customFormat="1">
      <c r="A686" s="60"/>
      <c r="B686" s="61"/>
      <c r="C686" s="24"/>
      <c r="D686" s="25"/>
      <c r="E686" s="26"/>
      <c r="F686" s="31"/>
      <c r="G686" s="27"/>
      <c r="L686" s="7"/>
      <c r="N686" s="8"/>
      <c r="O686" s="8"/>
      <c r="P686" s="8"/>
    </row>
    <row r="687" spans="1:16" s="6" customFormat="1">
      <c r="A687" s="60"/>
      <c r="B687" s="61"/>
      <c r="C687" s="24"/>
      <c r="D687" s="25"/>
      <c r="E687" s="26"/>
      <c r="F687" s="31"/>
      <c r="G687" s="27"/>
      <c r="L687" s="7"/>
      <c r="N687" s="8"/>
      <c r="O687" s="8"/>
      <c r="P687" s="8"/>
    </row>
    <row r="688" spans="1:16" s="6" customFormat="1">
      <c r="A688" s="60"/>
      <c r="B688" s="61"/>
      <c r="C688" s="24"/>
      <c r="D688" s="25"/>
      <c r="E688" s="26"/>
      <c r="F688" s="31"/>
      <c r="G688" s="27"/>
      <c r="L688" s="7"/>
      <c r="N688" s="8"/>
      <c r="O688" s="8"/>
      <c r="P688" s="8"/>
    </row>
    <row r="689" spans="1:16" s="6" customFormat="1">
      <c r="A689" s="60"/>
      <c r="B689" s="61"/>
      <c r="C689" s="24"/>
      <c r="D689" s="25"/>
      <c r="E689" s="26"/>
      <c r="F689" s="31"/>
      <c r="G689" s="27"/>
      <c r="L689" s="7"/>
      <c r="N689" s="8"/>
      <c r="O689" s="8"/>
      <c r="P689" s="8"/>
    </row>
    <row r="690" spans="1:16" s="6" customFormat="1">
      <c r="A690" s="60"/>
      <c r="B690" s="61"/>
      <c r="C690" s="24"/>
      <c r="D690" s="25"/>
      <c r="E690" s="26"/>
      <c r="F690" s="31"/>
      <c r="G690" s="27"/>
      <c r="L690" s="7"/>
      <c r="N690" s="8"/>
      <c r="O690" s="8"/>
      <c r="P690" s="8"/>
    </row>
    <row r="691" spans="1:16" s="6" customFormat="1">
      <c r="A691" s="60"/>
      <c r="B691" s="61"/>
      <c r="C691" s="24"/>
      <c r="D691" s="25"/>
      <c r="E691" s="26"/>
      <c r="F691" s="31"/>
      <c r="G691" s="27"/>
      <c r="L691" s="7"/>
      <c r="N691" s="8"/>
      <c r="O691" s="8"/>
      <c r="P691" s="8"/>
    </row>
    <row r="692" spans="1:16" s="6" customFormat="1">
      <c r="A692" s="60"/>
      <c r="B692" s="61"/>
      <c r="C692" s="24"/>
      <c r="D692" s="25"/>
      <c r="E692" s="26"/>
      <c r="F692" s="31"/>
      <c r="G692" s="27"/>
      <c r="L692" s="7"/>
      <c r="N692" s="8"/>
      <c r="O692" s="8"/>
      <c r="P692" s="8"/>
    </row>
    <row r="693" spans="1:16" s="6" customFormat="1">
      <c r="A693" s="60"/>
      <c r="B693" s="61"/>
      <c r="C693" s="24"/>
      <c r="D693" s="25"/>
      <c r="E693" s="26"/>
      <c r="F693" s="31"/>
      <c r="G693" s="27"/>
      <c r="L693" s="7"/>
      <c r="N693" s="8"/>
      <c r="O693" s="8"/>
      <c r="P693" s="8"/>
    </row>
    <row r="694" spans="1:16" s="6" customFormat="1">
      <c r="A694" s="60"/>
      <c r="B694" s="61"/>
      <c r="C694" s="24"/>
      <c r="D694" s="25"/>
      <c r="E694" s="26"/>
      <c r="F694" s="31"/>
      <c r="G694" s="27"/>
      <c r="L694" s="7"/>
      <c r="N694" s="8"/>
      <c r="O694" s="8"/>
      <c r="P694" s="8"/>
    </row>
    <row r="695" spans="1:16" s="6" customFormat="1">
      <c r="A695" s="60"/>
      <c r="B695" s="61"/>
      <c r="C695" s="24"/>
      <c r="D695" s="25"/>
      <c r="E695" s="26"/>
      <c r="F695" s="31"/>
      <c r="G695" s="27"/>
      <c r="L695" s="7"/>
      <c r="N695" s="8"/>
      <c r="O695" s="8"/>
      <c r="P695" s="8"/>
    </row>
    <row r="696" spans="1:16" s="6" customFormat="1">
      <c r="A696" s="60"/>
      <c r="B696" s="61"/>
      <c r="C696" s="24"/>
      <c r="D696" s="25"/>
      <c r="E696" s="26"/>
      <c r="F696" s="31"/>
      <c r="G696" s="27"/>
      <c r="L696" s="7"/>
      <c r="N696" s="8"/>
      <c r="O696" s="8"/>
      <c r="P696" s="8"/>
    </row>
    <row r="697" spans="1:16" s="6" customFormat="1">
      <c r="A697" s="60"/>
      <c r="B697" s="61"/>
      <c r="C697" s="24"/>
      <c r="D697" s="25"/>
      <c r="E697" s="26"/>
      <c r="F697" s="31"/>
      <c r="G697" s="27"/>
      <c r="L697" s="7"/>
      <c r="N697" s="8"/>
      <c r="O697" s="8"/>
      <c r="P697" s="8"/>
    </row>
    <row r="698" spans="1:16" s="6" customFormat="1">
      <c r="A698" s="60"/>
      <c r="B698" s="61"/>
      <c r="C698" s="24"/>
      <c r="D698" s="25"/>
      <c r="E698" s="26"/>
      <c r="F698" s="31"/>
      <c r="G698" s="27"/>
      <c r="L698" s="7"/>
      <c r="N698" s="8"/>
      <c r="O698" s="8"/>
      <c r="P698" s="8"/>
    </row>
    <row r="699" spans="1:16" s="6" customFormat="1">
      <c r="A699" s="60"/>
      <c r="B699" s="61"/>
      <c r="C699" s="24"/>
      <c r="D699" s="25"/>
      <c r="E699" s="26"/>
      <c r="F699" s="31"/>
      <c r="G699" s="27"/>
      <c r="L699" s="7"/>
      <c r="N699" s="8"/>
      <c r="O699" s="8"/>
      <c r="P699" s="8"/>
    </row>
    <row r="700" spans="1:16" s="6" customFormat="1">
      <c r="A700" s="60"/>
      <c r="B700" s="61"/>
      <c r="C700" s="24"/>
      <c r="D700" s="25"/>
      <c r="E700" s="26"/>
      <c r="F700" s="31"/>
      <c r="G700" s="27"/>
      <c r="L700" s="7"/>
      <c r="N700" s="8"/>
      <c r="O700" s="8"/>
      <c r="P700" s="8"/>
    </row>
    <row r="701" spans="1:16" s="6" customFormat="1">
      <c r="A701" s="60"/>
      <c r="B701" s="61"/>
      <c r="C701" s="24"/>
      <c r="D701" s="25"/>
      <c r="E701" s="26"/>
      <c r="F701" s="31"/>
      <c r="G701" s="27"/>
      <c r="L701" s="7"/>
      <c r="N701" s="8"/>
      <c r="O701" s="8"/>
      <c r="P701" s="8"/>
    </row>
    <row r="702" spans="1:16" s="6" customFormat="1">
      <c r="A702" s="60"/>
      <c r="B702" s="61"/>
      <c r="C702" s="24"/>
      <c r="D702" s="25"/>
      <c r="E702" s="26"/>
      <c r="F702" s="31"/>
      <c r="G702" s="27"/>
      <c r="L702" s="7"/>
      <c r="N702" s="8"/>
      <c r="O702" s="8"/>
      <c r="P702" s="8"/>
    </row>
    <row r="703" spans="1:16" s="6" customFormat="1">
      <c r="A703" s="60"/>
      <c r="B703" s="61"/>
      <c r="C703" s="24"/>
      <c r="D703" s="25"/>
      <c r="E703" s="26"/>
      <c r="F703" s="31"/>
      <c r="G703" s="27"/>
      <c r="L703" s="7"/>
      <c r="N703" s="8"/>
      <c r="O703" s="8"/>
      <c r="P703" s="8"/>
    </row>
    <row r="704" spans="1:16" s="6" customFormat="1">
      <c r="A704" s="60"/>
      <c r="B704" s="61"/>
      <c r="C704" s="24"/>
      <c r="D704" s="25"/>
      <c r="E704" s="26"/>
      <c r="F704" s="31"/>
      <c r="G704" s="27"/>
      <c r="L704" s="7"/>
      <c r="N704" s="8"/>
      <c r="O704" s="8"/>
      <c r="P704" s="8"/>
    </row>
    <row r="705" spans="1:16" s="6" customFormat="1">
      <c r="A705" s="60"/>
      <c r="B705" s="61"/>
      <c r="C705" s="24"/>
      <c r="D705" s="25"/>
      <c r="E705" s="26"/>
      <c r="F705" s="31"/>
      <c r="G705" s="27"/>
      <c r="L705" s="7"/>
      <c r="N705" s="8"/>
      <c r="O705" s="8"/>
      <c r="P705" s="8"/>
    </row>
    <row r="706" spans="1:16" s="6" customFormat="1">
      <c r="A706" s="60"/>
      <c r="B706" s="61"/>
      <c r="C706" s="24"/>
      <c r="D706" s="25"/>
      <c r="E706" s="26"/>
      <c r="F706" s="31"/>
      <c r="G706" s="27"/>
      <c r="L706" s="7"/>
      <c r="N706" s="8"/>
      <c r="O706" s="8"/>
      <c r="P706" s="8"/>
    </row>
    <row r="707" spans="1:16" s="6" customFormat="1">
      <c r="A707" s="60"/>
      <c r="B707" s="61"/>
      <c r="C707" s="24"/>
      <c r="D707" s="25"/>
      <c r="E707" s="26"/>
      <c r="F707" s="31"/>
      <c r="G707" s="27"/>
      <c r="L707" s="7"/>
      <c r="N707" s="8"/>
      <c r="O707" s="8"/>
      <c r="P707" s="8"/>
    </row>
    <row r="708" spans="1:16" s="6" customFormat="1">
      <c r="A708" s="60"/>
      <c r="B708" s="61"/>
      <c r="C708" s="24"/>
      <c r="D708" s="25"/>
      <c r="E708" s="26"/>
      <c r="F708" s="31"/>
      <c r="G708" s="27"/>
      <c r="L708" s="7"/>
      <c r="N708" s="8"/>
      <c r="O708" s="8"/>
      <c r="P708" s="8"/>
    </row>
    <row r="709" spans="1:16" s="6" customFormat="1">
      <c r="A709" s="60"/>
      <c r="B709" s="61"/>
      <c r="C709" s="24"/>
      <c r="D709" s="25"/>
      <c r="E709" s="26"/>
      <c r="F709" s="31"/>
      <c r="G709" s="27"/>
      <c r="L709" s="7"/>
      <c r="N709" s="8"/>
      <c r="O709" s="8"/>
      <c r="P709" s="8"/>
    </row>
    <row r="710" spans="1:16" s="6" customFormat="1">
      <c r="A710" s="60"/>
      <c r="B710" s="61"/>
      <c r="C710" s="24"/>
      <c r="D710" s="25"/>
      <c r="E710" s="26"/>
      <c r="F710" s="31"/>
      <c r="G710" s="27"/>
      <c r="L710" s="7"/>
      <c r="N710" s="8"/>
      <c r="O710" s="8"/>
      <c r="P710" s="8"/>
    </row>
    <row r="711" spans="1:16" s="6" customFormat="1">
      <c r="A711" s="60"/>
      <c r="B711" s="61"/>
      <c r="C711" s="24"/>
      <c r="D711" s="25"/>
      <c r="E711" s="26"/>
      <c r="F711" s="31"/>
      <c r="G711" s="27"/>
      <c r="L711" s="7"/>
      <c r="N711" s="8"/>
      <c r="O711" s="8"/>
      <c r="P711" s="8"/>
    </row>
    <row r="712" spans="1:16" s="6" customFormat="1">
      <c r="A712" s="60"/>
      <c r="B712" s="61"/>
      <c r="C712" s="24"/>
      <c r="D712" s="25"/>
      <c r="E712" s="26"/>
      <c r="F712" s="31"/>
      <c r="G712" s="27"/>
      <c r="L712" s="7"/>
      <c r="N712" s="8"/>
      <c r="O712" s="8"/>
      <c r="P712" s="8"/>
    </row>
    <row r="713" spans="1:16" s="6" customFormat="1">
      <c r="A713" s="60"/>
      <c r="B713" s="61"/>
      <c r="C713" s="24"/>
      <c r="D713" s="25"/>
      <c r="E713" s="26"/>
      <c r="F713" s="31"/>
      <c r="G713" s="27"/>
      <c r="L713" s="7"/>
      <c r="N713" s="8"/>
      <c r="O713" s="8"/>
      <c r="P713" s="8"/>
    </row>
    <row r="714" spans="1:16" s="6" customFormat="1">
      <c r="A714" s="60"/>
      <c r="B714" s="61"/>
      <c r="C714" s="24"/>
      <c r="D714" s="25"/>
      <c r="E714" s="26"/>
      <c r="F714" s="31"/>
      <c r="G714" s="27"/>
      <c r="L714" s="7"/>
      <c r="N714" s="8"/>
      <c r="O714" s="8"/>
      <c r="P714" s="8"/>
    </row>
    <row r="715" spans="1:16" s="6" customFormat="1">
      <c r="A715" s="60"/>
      <c r="B715" s="61"/>
      <c r="C715" s="24"/>
      <c r="D715" s="25"/>
      <c r="E715" s="26"/>
      <c r="F715" s="31"/>
      <c r="G715" s="27"/>
      <c r="L715" s="7"/>
      <c r="N715" s="8"/>
      <c r="O715" s="8"/>
      <c r="P715" s="8"/>
    </row>
    <row r="716" spans="1:16" s="6" customFormat="1">
      <c r="A716" s="60"/>
      <c r="B716" s="61"/>
      <c r="C716" s="24"/>
      <c r="D716" s="25"/>
      <c r="E716" s="26"/>
      <c r="F716" s="31"/>
      <c r="G716" s="27"/>
      <c r="L716" s="7"/>
      <c r="N716" s="8"/>
      <c r="O716" s="8"/>
      <c r="P716" s="8"/>
    </row>
    <row r="717" spans="1:16" s="6" customFormat="1">
      <c r="A717" s="60"/>
      <c r="B717" s="61"/>
      <c r="C717" s="24"/>
      <c r="D717" s="25"/>
      <c r="E717" s="26"/>
      <c r="F717" s="31"/>
      <c r="G717" s="27"/>
      <c r="L717" s="7"/>
      <c r="N717" s="8"/>
      <c r="O717" s="8"/>
      <c r="P717" s="8"/>
    </row>
    <row r="718" spans="1:16" s="6" customFormat="1">
      <c r="A718" s="60"/>
      <c r="B718" s="61"/>
      <c r="C718" s="24"/>
      <c r="D718" s="25"/>
      <c r="E718" s="26"/>
      <c r="F718" s="31"/>
      <c r="G718" s="27"/>
      <c r="L718" s="7"/>
      <c r="N718" s="8"/>
      <c r="O718" s="8"/>
      <c r="P718" s="8"/>
    </row>
    <row r="719" spans="1:16" s="6" customFormat="1">
      <c r="A719" s="60"/>
      <c r="B719" s="61"/>
      <c r="C719" s="24"/>
      <c r="D719" s="25"/>
      <c r="E719" s="26"/>
      <c r="F719" s="31"/>
      <c r="G719" s="27"/>
      <c r="L719" s="7"/>
      <c r="N719" s="8"/>
      <c r="O719" s="8"/>
      <c r="P719" s="8"/>
    </row>
    <row r="720" spans="1:16" s="6" customFormat="1">
      <c r="A720" s="60"/>
      <c r="B720" s="61"/>
      <c r="C720" s="24"/>
      <c r="D720" s="25"/>
      <c r="E720" s="26"/>
      <c r="F720" s="31"/>
      <c r="G720" s="27"/>
      <c r="L720" s="7"/>
      <c r="N720" s="8"/>
      <c r="O720" s="8"/>
      <c r="P720" s="8"/>
    </row>
    <row r="721" spans="1:16" s="6" customFormat="1">
      <c r="A721" s="60"/>
      <c r="B721" s="61"/>
      <c r="C721" s="24"/>
      <c r="D721" s="25"/>
      <c r="E721" s="26"/>
      <c r="F721" s="31"/>
      <c r="G721" s="27"/>
      <c r="L721" s="7"/>
      <c r="N721" s="8"/>
      <c r="O721" s="8"/>
      <c r="P721" s="8"/>
    </row>
    <row r="722" spans="1:16" s="6" customFormat="1">
      <c r="A722" s="60"/>
      <c r="B722" s="61"/>
      <c r="C722" s="24"/>
      <c r="D722" s="25"/>
      <c r="E722" s="26"/>
      <c r="F722" s="31"/>
      <c r="G722" s="27"/>
      <c r="L722" s="7"/>
      <c r="N722" s="8"/>
      <c r="O722" s="8"/>
      <c r="P722" s="8"/>
    </row>
    <row r="723" spans="1:16" s="6" customFormat="1">
      <c r="A723" s="60"/>
      <c r="B723" s="61"/>
      <c r="C723" s="24"/>
      <c r="D723" s="25"/>
      <c r="E723" s="26"/>
      <c r="F723" s="31"/>
      <c r="G723" s="27"/>
      <c r="L723" s="7"/>
      <c r="N723" s="8"/>
      <c r="O723" s="8"/>
      <c r="P723" s="8"/>
    </row>
    <row r="724" spans="1:16" s="6" customFormat="1">
      <c r="A724" s="60"/>
      <c r="B724" s="61"/>
      <c r="C724" s="24"/>
      <c r="D724" s="25"/>
      <c r="E724" s="26"/>
      <c r="F724" s="31"/>
      <c r="G724" s="27"/>
      <c r="L724" s="7"/>
      <c r="N724" s="8"/>
      <c r="O724" s="8"/>
      <c r="P724" s="8"/>
    </row>
    <row r="725" spans="1:16" s="6" customFormat="1">
      <c r="A725" s="60"/>
      <c r="B725" s="61"/>
      <c r="C725" s="24"/>
      <c r="D725" s="25"/>
      <c r="E725" s="26"/>
      <c r="F725" s="31"/>
      <c r="G725" s="27"/>
      <c r="L725" s="7"/>
      <c r="N725" s="8"/>
      <c r="O725" s="8"/>
      <c r="P725" s="8"/>
    </row>
    <row r="726" spans="1:16" s="6" customFormat="1">
      <c r="A726" s="60"/>
      <c r="B726" s="61"/>
      <c r="C726" s="24"/>
      <c r="D726" s="25"/>
      <c r="E726" s="26"/>
      <c r="F726" s="31"/>
      <c r="G726" s="27"/>
      <c r="L726" s="7"/>
      <c r="N726" s="8"/>
      <c r="O726" s="8"/>
      <c r="P726" s="8"/>
    </row>
    <row r="727" spans="1:16" s="6" customFormat="1">
      <c r="A727" s="60"/>
      <c r="B727" s="61"/>
      <c r="C727" s="24"/>
      <c r="D727" s="25"/>
      <c r="E727" s="26"/>
      <c r="F727" s="31"/>
      <c r="G727" s="27"/>
      <c r="L727" s="7"/>
      <c r="N727" s="8"/>
      <c r="O727" s="8"/>
      <c r="P727" s="8"/>
    </row>
    <row r="728" spans="1:16" s="6" customFormat="1">
      <c r="A728" s="60"/>
      <c r="B728" s="61"/>
      <c r="C728" s="24"/>
      <c r="D728" s="25"/>
      <c r="E728" s="26"/>
      <c r="F728" s="31"/>
      <c r="G728" s="27"/>
      <c r="L728" s="7"/>
      <c r="N728" s="8"/>
      <c r="O728" s="8"/>
      <c r="P728" s="8"/>
    </row>
    <row r="729" spans="1:16" s="6" customFormat="1">
      <c r="A729" s="60"/>
      <c r="B729" s="61"/>
      <c r="C729" s="24"/>
      <c r="D729" s="25"/>
      <c r="E729" s="26"/>
      <c r="F729" s="31"/>
      <c r="G729" s="27"/>
      <c r="L729" s="7"/>
      <c r="N729" s="8"/>
      <c r="O729" s="8"/>
      <c r="P729" s="8"/>
    </row>
    <row r="730" spans="1:16" s="6" customFormat="1">
      <c r="A730" s="60"/>
      <c r="B730" s="61"/>
      <c r="C730" s="24"/>
      <c r="D730" s="25"/>
      <c r="E730" s="26"/>
      <c r="F730" s="31"/>
      <c r="G730" s="27"/>
      <c r="L730" s="7"/>
      <c r="N730" s="8"/>
      <c r="O730" s="8"/>
      <c r="P730" s="8"/>
    </row>
    <row r="731" spans="1:16" s="6" customFormat="1">
      <c r="A731" s="60"/>
      <c r="B731" s="61"/>
      <c r="C731" s="24"/>
      <c r="D731" s="25"/>
      <c r="E731" s="26"/>
      <c r="F731" s="31"/>
      <c r="G731" s="27"/>
      <c r="L731" s="7"/>
      <c r="N731" s="8"/>
      <c r="O731" s="8"/>
      <c r="P731" s="8"/>
    </row>
    <row r="732" spans="1:16" s="6" customFormat="1">
      <c r="A732" s="60"/>
      <c r="B732" s="61"/>
      <c r="C732" s="24"/>
      <c r="D732" s="25"/>
      <c r="E732" s="26"/>
      <c r="F732" s="31"/>
      <c r="G732" s="27"/>
      <c r="L732" s="7"/>
      <c r="N732" s="8"/>
      <c r="O732" s="8"/>
      <c r="P732" s="8"/>
    </row>
    <row r="733" spans="1:16" s="6" customFormat="1">
      <c r="A733" s="60"/>
      <c r="B733" s="61"/>
      <c r="C733" s="24"/>
      <c r="D733" s="25"/>
      <c r="E733" s="26"/>
      <c r="F733" s="31"/>
      <c r="G733" s="27"/>
      <c r="L733" s="7"/>
      <c r="N733" s="8"/>
      <c r="O733" s="8"/>
      <c r="P733" s="8"/>
    </row>
    <row r="734" spans="1:16" s="6" customFormat="1">
      <c r="A734" s="60"/>
      <c r="B734" s="61"/>
      <c r="C734" s="24"/>
      <c r="D734" s="25"/>
      <c r="E734" s="26"/>
      <c r="F734" s="31"/>
      <c r="G734" s="27"/>
      <c r="L734" s="7"/>
      <c r="N734" s="8"/>
      <c r="O734" s="8"/>
      <c r="P734" s="8"/>
    </row>
    <row r="735" spans="1:16" s="6" customFormat="1">
      <c r="A735" s="60"/>
      <c r="B735" s="61"/>
      <c r="C735" s="24"/>
      <c r="D735" s="25"/>
      <c r="E735" s="26"/>
      <c r="F735" s="31"/>
      <c r="G735" s="27"/>
      <c r="L735" s="7"/>
      <c r="N735" s="8"/>
      <c r="O735" s="8"/>
      <c r="P735" s="8"/>
    </row>
    <row r="736" spans="1:16" s="6" customFormat="1">
      <c r="A736" s="60"/>
      <c r="B736" s="61"/>
      <c r="C736" s="24"/>
      <c r="D736" s="25"/>
      <c r="E736" s="26"/>
      <c r="F736" s="31"/>
      <c r="G736" s="27"/>
      <c r="L736" s="7"/>
      <c r="N736" s="8"/>
      <c r="O736" s="8"/>
      <c r="P736" s="8"/>
    </row>
    <row r="737" spans="1:16" s="6" customFormat="1">
      <c r="A737" s="60"/>
      <c r="B737" s="61"/>
      <c r="C737" s="24"/>
      <c r="D737" s="25"/>
      <c r="E737" s="26"/>
      <c r="F737" s="31"/>
      <c r="G737" s="27"/>
      <c r="L737" s="7"/>
      <c r="N737" s="8"/>
      <c r="O737" s="8"/>
      <c r="P737" s="8"/>
    </row>
    <row r="738" spans="1:16" s="6" customFormat="1">
      <c r="A738" s="60"/>
      <c r="B738" s="61"/>
      <c r="C738" s="24"/>
      <c r="D738" s="25"/>
      <c r="E738" s="26"/>
      <c r="F738" s="31"/>
      <c r="G738" s="27"/>
      <c r="L738" s="7"/>
      <c r="N738" s="8"/>
      <c r="O738" s="8"/>
      <c r="P738" s="8"/>
    </row>
    <row r="739" spans="1:16" s="6" customFormat="1">
      <c r="A739" s="60"/>
      <c r="B739" s="61"/>
      <c r="C739" s="24"/>
      <c r="D739" s="25"/>
      <c r="E739" s="26"/>
      <c r="F739" s="31"/>
      <c r="G739" s="27"/>
      <c r="L739" s="7"/>
      <c r="N739" s="8"/>
      <c r="O739" s="8"/>
      <c r="P739" s="8"/>
    </row>
    <row r="740" spans="1:16" s="6" customFormat="1">
      <c r="A740" s="60"/>
      <c r="B740" s="61"/>
      <c r="C740" s="24"/>
      <c r="D740" s="25"/>
      <c r="E740" s="26"/>
      <c r="F740" s="31"/>
      <c r="G740" s="27"/>
      <c r="L740" s="7"/>
      <c r="N740" s="8"/>
      <c r="O740" s="8"/>
      <c r="P740" s="8"/>
    </row>
    <row r="741" spans="1:16" s="6" customFormat="1">
      <c r="A741" s="60"/>
      <c r="B741" s="61"/>
      <c r="C741" s="24"/>
      <c r="D741" s="25"/>
      <c r="E741" s="26"/>
      <c r="F741" s="31"/>
      <c r="G741" s="27"/>
      <c r="L741" s="7"/>
      <c r="N741" s="8"/>
      <c r="O741" s="8"/>
      <c r="P741" s="8"/>
    </row>
    <row r="742" spans="1:16" s="6" customFormat="1">
      <c r="A742" s="60"/>
      <c r="B742" s="61"/>
      <c r="C742" s="24"/>
      <c r="D742" s="25"/>
      <c r="E742" s="26"/>
      <c r="F742" s="31"/>
      <c r="G742" s="27"/>
      <c r="L742" s="7"/>
      <c r="N742" s="8"/>
      <c r="O742" s="8"/>
      <c r="P742" s="8"/>
    </row>
    <row r="743" spans="1:16" s="6" customFormat="1">
      <c r="A743" s="60"/>
      <c r="B743" s="61"/>
      <c r="C743" s="24"/>
      <c r="D743" s="25"/>
      <c r="E743" s="26"/>
      <c r="F743" s="31"/>
      <c r="G743" s="27"/>
      <c r="L743" s="7"/>
      <c r="N743" s="8"/>
      <c r="O743" s="8"/>
      <c r="P743" s="8"/>
    </row>
    <row r="744" spans="1:16" s="6" customFormat="1">
      <c r="A744" s="60"/>
      <c r="B744" s="61"/>
      <c r="C744" s="24"/>
      <c r="D744" s="25"/>
      <c r="E744" s="26"/>
      <c r="F744" s="31"/>
      <c r="G744" s="27"/>
      <c r="L744" s="7"/>
      <c r="N744" s="8"/>
      <c r="O744" s="8"/>
      <c r="P744" s="8"/>
    </row>
    <row r="745" spans="1:16" s="6" customFormat="1">
      <c r="A745" s="60"/>
      <c r="B745" s="61"/>
      <c r="C745" s="24"/>
      <c r="D745" s="25"/>
      <c r="E745" s="26"/>
      <c r="F745" s="31"/>
      <c r="G745" s="27"/>
      <c r="L745" s="7"/>
      <c r="N745" s="8"/>
      <c r="O745" s="8"/>
      <c r="P745" s="8"/>
    </row>
    <row r="746" spans="1:16" s="6" customFormat="1">
      <c r="A746" s="60"/>
      <c r="B746" s="61"/>
      <c r="C746" s="24"/>
      <c r="D746" s="25"/>
      <c r="E746" s="26"/>
      <c r="F746" s="31"/>
      <c r="G746" s="27"/>
      <c r="L746" s="7"/>
      <c r="N746" s="8"/>
      <c r="O746" s="8"/>
      <c r="P746" s="8"/>
    </row>
    <row r="747" spans="1:16" s="6" customFormat="1">
      <c r="A747" s="60"/>
      <c r="B747" s="61"/>
      <c r="C747" s="24"/>
      <c r="D747" s="25"/>
      <c r="E747" s="26"/>
      <c r="F747" s="31"/>
      <c r="G747" s="27"/>
      <c r="L747" s="7"/>
      <c r="N747" s="8"/>
      <c r="O747" s="8"/>
      <c r="P747" s="8"/>
    </row>
    <row r="748" spans="1:16" s="6" customFormat="1">
      <c r="A748" s="60"/>
      <c r="B748" s="61"/>
      <c r="C748" s="24"/>
      <c r="D748" s="25"/>
      <c r="E748" s="26"/>
      <c r="F748" s="31"/>
      <c r="G748" s="27"/>
      <c r="L748" s="7"/>
      <c r="N748" s="8"/>
      <c r="O748" s="8"/>
      <c r="P748" s="8"/>
    </row>
    <row r="749" spans="1:16" s="6" customFormat="1">
      <c r="A749" s="60"/>
      <c r="B749" s="61"/>
      <c r="C749" s="24"/>
      <c r="D749" s="25"/>
      <c r="E749" s="26"/>
      <c r="F749" s="31"/>
      <c r="G749" s="27"/>
      <c r="L749" s="7"/>
      <c r="N749" s="8"/>
      <c r="O749" s="8"/>
      <c r="P749" s="8"/>
    </row>
    <row r="750" spans="1:16" s="6" customFormat="1">
      <c r="A750" s="60"/>
      <c r="B750" s="61"/>
      <c r="C750" s="24"/>
      <c r="D750" s="25"/>
      <c r="E750" s="26"/>
      <c r="F750" s="31"/>
      <c r="G750" s="27"/>
      <c r="L750" s="7"/>
      <c r="N750" s="8"/>
      <c r="O750" s="8"/>
      <c r="P750" s="8"/>
    </row>
    <row r="751" spans="1:16" s="6" customFormat="1">
      <c r="A751" s="60"/>
      <c r="B751" s="61"/>
      <c r="C751" s="24"/>
      <c r="D751" s="25"/>
      <c r="E751" s="26"/>
      <c r="F751" s="31"/>
      <c r="G751" s="27"/>
      <c r="L751" s="7"/>
      <c r="N751" s="8"/>
      <c r="O751" s="8"/>
      <c r="P751" s="8"/>
    </row>
    <row r="752" spans="1:16" s="6" customFormat="1">
      <c r="A752" s="60"/>
      <c r="B752" s="61"/>
      <c r="C752" s="24"/>
      <c r="D752" s="25"/>
      <c r="E752" s="26"/>
      <c r="F752" s="31"/>
      <c r="G752" s="27"/>
      <c r="L752" s="7"/>
      <c r="N752" s="8"/>
      <c r="O752" s="8"/>
      <c r="P752" s="8"/>
    </row>
    <row r="753" spans="1:16" s="6" customFormat="1">
      <c r="A753" s="60"/>
      <c r="B753" s="61"/>
      <c r="C753" s="24"/>
      <c r="D753" s="25"/>
      <c r="E753" s="26"/>
      <c r="F753" s="31"/>
      <c r="G753" s="27"/>
      <c r="L753" s="7"/>
      <c r="N753" s="8"/>
      <c r="O753" s="8"/>
      <c r="P753" s="8"/>
    </row>
    <row r="754" spans="1:16" s="6" customFormat="1">
      <c r="A754" s="60"/>
      <c r="B754" s="61"/>
      <c r="C754" s="24"/>
      <c r="D754" s="25"/>
      <c r="E754" s="26"/>
      <c r="F754" s="31"/>
      <c r="G754" s="27"/>
      <c r="L754" s="7"/>
      <c r="N754" s="8"/>
      <c r="O754" s="8"/>
      <c r="P754" s="8"/>
    </row>
    <row r="755" spans="1:16" s="6" customFormat="1">
      <c r="A755" s="60"/>
      <c r="B755" s="61"/>
      <c r="C755" s="24"/>
      <c r="D755" s="25"/>
      <c r="E755" s="26"/>
      <c r="F755" s="31"/>
      <c r="G755" s="27"/>
      <c r="L755" s="7"/>
      <c r="N755" s="8"/>
      <c r="O755" s="8"/>
      <c r="P755" s="8"/>
    </row>
    <row r="756" spans="1:16" s="6" customFormat="1">
      <c r="A756" s="60"/>
      <c r="B756" s="61"/>
      <c r="C756" s="24"/>
      <c r="D756" s="25"/>
      <c r="E756" s="26"/>
      <c r="F756" s="31"/>
      <c r="G756" s="27"/>
      <c r="L756" s="7"/>
      <c r="N756" s="8"/>
      <c r="O756" s="8"/>
      <c r="P756" s="8"/>
    </row>
    <row r="757" spans="1:16" s="6" customFormat="1">
      <c r="A757" s="60"/>
      <c r="B757" s="61"/>
      <c r="C757" s="24"/>
      <c r="D757" s="25"/>
      <c r="E757" s="26"/>
      <c r="F757" s="31"/>
      <c r="G757" s="27"/>
      <c r="L757" s="7"/>
      <c r="N757" s="8"/>
      <c r="O757" s="8"/>
      <c r="P757" s="8"/>
    </row>
    <row r="758" spans="1:16" s="6" customFormat="1">
      <c r="A758" s="60"/>
      <c r="B758" s="61"/>
      <c r="C758" s="24"/>
      <c r="D758" s="25"/>
      <c r="E758" s="26"/>
      <c r="F758" s="31"/>
      <c r="G758" s="27"/>
      <c r="L758" s="7"/>
      <c r="N758" s="8"/>
      <c r="O758" s="8"/>
      <c r="P758" s="8"/>
    </row>
    <row r="759" spans="1:16" s="6" customFormat="1">
      <c r="A759" s="60"/>
      <c r="B759" s="61"/>
      <c r="C759" s="24"/>
      <c r="D759" s="25"/>
      <c r="E759" s="26"/>
      <c r="F759" s="31"/>
      <c r="G759" s="27"/>
      <c r="L759" s="7"/>
      <c r="N759" s="8"/>
      <c r="O759" s="8"/>
      <c r="P759" s="8"/>
    </row>
    <row r="760" spans="1:16" s="6" customFormat="1">
      <c r="A760" s="60"/>
      <c r="B760" s="61"/>
      <c r="C760" s="24"/>
      <c r="D760" s="25"/>
      <c r="E760" s="26"/>
      <c r="F760" s="31"/>
      <c r="G760" s="27"/>
      <c r="L760" s="7"/>
      <c r="N760" s="8"/>
      <c r="O760" s="8"/>
      <c r="P760" s="8"/>
    </row>
    <row r="761" spans="1:16" s="6" customFormat="1">
      <c r="A761" s="60"/>
      <c r="B761" s="61"/>
      <c r="C761" s="24"/>
      <c r="D761" s="25"/>
      <c r="E761" s="26"/>
      <c r="F761" s="31"/>
      <c r="G761" s="27"/>
      <c r="L761" s="7"/>
      <c r="N761" s="8"/>
      <c r="O761" s="8"/>
      <c r="P761" s="8"/>
    </row>
    <row r="762" spans="1:16" s="6" customFormat="1">
      <c r="A762" s="60"/>
      <c r="B762" s="61"/>
      <c r="C762" s="24"/>
      <c r="D762" s="25"/>
      <c r="E762" s="26"/>
      <c r="F762" s="31"/>
      <c r="G762" s="27"/>
      <c r="L762" s="7"/>
      <c r="N762" s="8"/>
      <c r="O762" s="8"/>
      <c r="P762" s="8"/>
    </row>
    <row r="763" spans="1:16" s="6" customFormat="1">
      <c r="A763" s="60"/>
      <c r="B763" s="61"/>
      <c r="C763" s="24"/>
      <c r="D763" s="25"/>
      <c r="E763" s="26"/>
      <c r="F763" s="31"/>
      <c r="G763" s="27"/>
      <c r="L763" s="7"/>
      <c r="N763" s="8"/>
      <c r="O763" s="8"/>
      <c r="P763" s="8"/>
    </row>
    <row r="764" spans="1:16" s="6" customFormat="1">
      <c r="A764" s="60"/>
      <c r="B764" s="61"/>
      <c r="C764" s="24"/>
      <c r="D764" s="25"/>
      <c r="E764" s="26"/>
      <c r="F764" s="31"/>
      <c r="G764" s="27"/>
      <c r="L764" s="7"/>
      <c r="N764" s="8"/>
      <c r="O764" s="8"/>
      <c r="P764" s="8"/>
    </row>
    <row r="765" spans="1:16" s="6" customFormat="1">
      <c r="A765" s="60"/>
      <c r="B765" s="61"/>
      <c r="C765" s="24"/>
      <c r="D765" s="25"/>
      <c r="E765" s="26"/>
      <c r="F765" s="31"/>
      <c r="G765" s="27"/>
      <c r="L765" s="7"/>
      <c r="N765" s="8"/>
      <c r="O765" s="8"/>
      <c r="P765" s="8"/>
    </row>
    <row r="766" spans="1:16" s="6" customFormat="1">
      <c r="A766" s="60"/>
      <c r="B766" s="61"/>
      <c r="C766" s="24"/>
      <c r="D766" s="25"/>
      <c r="E766" s="26"/>
      <c r="F766" s="31"/>
      <c r="G766" s="27"/>
      <c r="L766" s="7"/>
      <c r="N766" s="8"/>
      <c r="O766" s="8"/>
      <c r="P766" s="8"/>
    </row>
    <row r="767" spans="1:16" s="6" customFormat="1">
      <c r="A767" s="60"/>
      <c r="B767" s="61"/>
      <c r="C767" s="24"/>
      <c r="D767" s="25"/>
      <c r="E767" s="26"/>
      <c r="F767" s="31"/>
      <c r="G767" s="27"/>
      <c r="L767" s="7"/>
      <c r="N767" s="8"/>
      <c r="O767" s="8"/>
      <c r="P767" s="8"/>
    </row>
    <row r="768" spans="1:16" s="6" customFormat="1">
      <c r="A768" s="60"/>
      <c r="B768" s="61"/>
      <c r="C768" s="24"/>
      <c r="D768" s="25"/>
      <c r="E768" s="26"/>
      <c r="F768" s="31"/>
      <c r="G768" s="27"/>
      <c r="L768" s="7"/>
      <c r="N768" s="8"/>
      <c r="O768" s="8"/>
      <c r="P768" s="8"/>
    </row>
    <row r="769" spans="1:16" s="6" customFormat="1">
      <c r="A769" s="60"/>
      <c r="B769" s="61"/>
      <c r="C769" s="24"/>
      <c r="D769" s="25"/>
      <c r="E769" s="26"/>
      <c r="F769" s="31"/>
      <c r="G769" s="27"/>
      <c r="L769" s="7"/>
      <c r="N769" s="8"/>
      <c r="O769" s="8"/>
      <c r="P769" s="8"/>
    </row>
    <row r="770" spans="1:16" s="6" customFormat="1">
      <c r="A770" s="60"/>
      <c r="B770" s="61"/>
      <c r="C770" s="24"/>
      <c r="D770" s="25"/>
      <c r="E770" s="26"/>
      <c r="F770" s="31"/>
      <c r="G770" s="27"/>
      <c r="L770" s="7"/>
      <c r="N770" s="8"/>
      <c r="O770" s="8"/>
      <c r="P770" s="8"/>
    </row>
    <row r="771" spans="1:16" s="6" customFormat="1">
      <c r="A771" s="60"/>
      <c r="B771" s="61"/>
      <c r="C771" s="24"/>
      <c r="D771" s="25"/>
      <c r="E771" s="26"/>
      <c r="F771" s="31"/>
      <c r="G771" s="27"/>
      <c r="L771" s="7"/>
      <c r="N771" s="8"/>
      <c r="O771" s="8"/>
      <c r="P771" s="8"/>
    </row>
    <row r="772" spans="1:16" s="6" customFormat="1">
      <c r="A772" s="60"/>
      <c r="B772" s="61"/>
      <c r="C772" s="24"/>
      <c r="D772" s="25"/>
      <c r="E772" s="26"/>
      <c r="F772" s="31"/>
      <c r="G772" s="27"/>
      <c r="L772" s="7"/>
      <c r="N772" s="8"/>
      <c r="O772" s="8"/>
      <c r="P772" s="8"/>
    </row>
    <row r="773" spans="1:16" s="6" customFormat="1">
      <c r="A773" s="60"/>
      <c r="B773" s="61"/>
      <c r="C773" s="24"/>
      <c r="D773" s="25"/>
      <c r="E773" s="26"/>
      <c r="F773" s="31"/>
      <c r="G773" s="27"/>
      <c r="L773" s="7"/>
      <c r="N773" s="8"/>
      <c r="O773" s="8"/>
      <c r="P773" s="8"/>
    </row>
    <row r="774" spans="1:16" s="6" customFormat="1">
      <c r="A774" s="60"/>
      <c r="B774" s="61"/>
      <c r="C774" s="24"/>
      <c r="D774" s="25"/>
      <c r="E774" s="26"/>
      <c r="F774" s="31"/>
      <c r="G774" s="27"/>
      <c r="L774" s="7"/>
      <c r="N774" s="8"/>
      <c r="O774" s="8"/>
      <c r="P774" s="8"/>
    </row>
    <row r="775" spans="1:16" s="6" customFormat="1">
      <c r="A775" s="60"/>
      <c r="B775" s="61"/>
      <c r="C775" s="24"/>
      <c r="D775" s="25"/>
      <c r="E775" s="26"/>
      <c r="F775" s="31"/>
      <c r="G775" s="27"/>
      <c r="L775" s="7"/>
      <c r="N775" s="8"/>
      <c r="O775" s="8"/>
      <c r="P775" s="8"/>
    </row>
    <row r="776" spans="1:16" s="6" customFormat="1">
      <c r="A776" s="60"/>
      <c r="B776" s="61"/>
      <c r="C776" s="24"/>
      <c r="D776" s="25"/>
      <c r="E776" s="26"/>
      <c r="F776" s="31"/>
      <c r="G776" s="27"/>
      <c r="L776" s="7"/>
      <c r="N776" s="8"/>
      <c r="O776" s="8"/>
      <c r="P776" s="8"/>
    </row>
    <row r="777" spans="1:16" s="6" customFormat="1">
      <c r="A777" s="60"/>
      <c r="B777" s="61"/>
      <c r="C777" s="24"/>
      <c r="D777" s="25"/>
      <c r="E777" s="26"/>
      <c r="F777" s="31"/>
      <c r="G777" s="27"/>
      <c r="L777" s="7"/>
      <c r="N777" s="8"/>
      <c r="O777" s="8"/>
      <c r="P777" s="8"/>
    </row>
    <row r="778" spans="1:16" s="6" customFormat="1">
      <c r="A778" s="60"/>
      <c r="B778" s="61"/>
      <c r="C778" s="24"/>
      <c r="D778" s="25"/>
      <c r="E778" s="26"/>
      <c r="F778" s="31"/>
      <c r="G778" s="27"/>
      <c r="L778" s="7"/>
      <c r="N778" s="8"/>
      <c r="O778" s="8"/>
      <c r="P778" s="8"/>
    </row>
    <row r="779" spans="1:16" s="6" customFormat="1">
      <c r="A779" s="60"/>
      <c r="B779" s="61"/>
      <c r="C779" s="24"/>
      <c r="D779" s="25"/>
      <c r="E779" s="26"/>
      <c r="F779" s="31"/>
      <c r="G779" s="27"/>
      <c r="L779" s="7"/>
      <c r="N779" s="8"/>
      <c r="O779" s="8"/>
      <c r="P779" s="8"/>
    </row>
    <row r="780" spans="1:16" s="6" customFormat="1">
      <c r="A780" s="60"/>
      <c r="B780" s="61"/>
      <c r="C780" s="24"/>
      <c r="D780" s="25"/>
      <c r="E780" s="26"/>
      <c r="F780" s="31"/>
      <c r="G780" s="27"/>
      <c r="L780" s="7"/>
      <c r="N780" s="8"/>
      <c r="O780" s="8"/>
      <c r="P780" s="8"/>
    </row>
    <row r="781" spans="1:16" s="6" customFormat="1">
      <c r="A781" s="60"/>
      <c r="B781" s="61"/>
      <c r="C781" s="24"/>
      <c r="D781" s="25"/>
      <c r="E781" s="26"/>
      <c r="F781" s="31"/>
      <c r="G781" s="27"/>
      <c r="L781" s="7"/>
      <c r="N781" s="8"/>
      <c r="O781" s="8"/>
      <c r="P781" s="8"/>
    </row>
    <row r="782" spans="1:16" s="6" customFormat="1">
      <c r="A782" s="60"/>
      <c r="B782" s="61"/>
      <c r="C782" s="24"/>
      <c r="D782" s="25"/>
      <c r="E782" s="26"/>
      <c r="F782" s="31"/>
      <c r="G782" s="27"/>
      <c r="L782" s="7"/>
      <c r="N782" s="8"/>
      <c r="O782" s="8"/>
      <c r="P782" s="8"/>
    </row>
    <row r="783" spans="1:16" s="6" customFormat="1">
      <c r="A783" s="60"/>
      <c r="B783" s="61"/>
      <c r="C783" s="24"/>
      <c r="D783" s="25"/>
      <c r="E783" s="26"/>
      <c r="F783" s="31"/>
      <c r="G783" s="27"/>
      <c r="L783" s="7"/>
      <c r="N783" s="8"/>
      <c r="O783" s="8"/>
      <c r="P783" s="8"/>
    </row>
    <row r="784" spans="1:16" s="6" customFormat="1">
      <c r="A784" s="60"/>
      <c r="B784" s="61"/>
      <c r="C784" s="24"/>
      <c r="D784" s="25"/>
      <c r="E784" s="26"/>
      <c r="F784" s="31"/>
      <c r="G784" s="27"/>
      <c r="L784" s="7"/>
      <c r="N784" s="8"/>
      <c r="O784" s="8"/>
      <c r="P784" s="8"/>
    </row>
    <row r="785" spans="1:16" s="6" customFormat="1">
      <c r="A785" s="60"/>
      <c r="B785" s="61"/>
      <c r="C785" s="24"/>
      <c r="D785" s="25"/>
      <c r="E785" s="26"/>
      <c r="F785" s="31"/>
      <c r="G785" s="27"/>
      <c r="L785" s="7"/>
      <c r="N785" s="8"/>
      <c r="O785" s="8"/>
      <c r="P785" s="8"/>
    </row>
    <row r="786" spans="1:16" s="6" customFormat="1">
      <c r="A786" s="60"/>
      <c r="B786" s="61"/>
      <c r="C786" s="24"/>
      <c r="D786" s="25"/>
      <c r="E786" s="26"/>
      <c r="F786" s="31"/>
      <c r="G786" s="27"/>
      <c r="L786" s="7"/>
      <c r="N786" s="8"/>
      <c r="O786" s="8"/>
      <c r="P786" s="8"/>
    </row>
    <row r="787" spans="1:16" s="6" customFormat="1">
      <c r="A787" s="60"/>
      <c r="B787" s="61"/>
      <c r="C787" s="24"/>
      <c r="D787" s="25"/>
      <c r="E787" s="26"/>
      <c r="F787" s="31"/>
      <c r="G787" s="27"/>
      <c r="L787" s="7"/>
      <c r="N787" s="8"/>
      <c r="O787" s="8"/>
      <c r="P787" s="8"/>
    </row>
    <row r="788" spans="1:16" s="6" customFormat="1">
      <c r="A788" s="60"/>
      <c r="B788" s="61"/>
      <c r="C788" s="24"/>
      <c r="D788" s="25"/>
      <c r="E788" s="26"/>
      <c r="F788" s="31"/>
      <c r="G788" s="27"/>
      <c r="L788" s="7"/>
      <c r="N788" s="8"/>
      <c r="O788" s="8"/>
      <c r="P788" s="8"/>
    </row>
    <row r="789" spans="1:16" s="6" customFormat="1">
      <c r="A789" s="60"/>
      <c r="B789" s="61"/>
      <c r="C789" s="24"/>
      <c r="D789" s="25"/>
      <c r="E789" s="26"/>
      <c r="F789" s="31"/>
      <c r="G789" s="27"/>
      <c r="L789" s="7"/>
      <c r="N789" s="8"/>
      <c r="O789" s="8"/>
      <c r="P789" s="8"/>
    </row>
    <row r="790" spans="1:16" s="6" customFormat="1">
      <c r="A790" s="60"/>
      <c r="B790" s="61"/>
      <c r="C790" s="24"/>
      <c r="D790" s="25"/>
      <c r="E790" s="26"/>
      <c r="F790" s="31"/>
      <c r="G790" s="27"/>
      <c r="L790" s="7"/>
      <c r="N790" s="8"/>
      <c r="O790" s="8"/>
      <c r="P790" s="8"/>
    </row>
    <row r="791" spans="1:16" s="6" customFormat="1">
      <c r="A791" s="60"/>
      <c r="B791" s="61"/>
      <c r="C791" s="24"/>
      <c r="D791" s="25"/>
      <c r="E791" s="26"/>
      <c r="F791" s="31"/>
      <c r="G791" s="27"/>
      <c r="L791" s="7"/>
      <c r="N791" s="8"/>
      <c r="O791" s="8"/>
      <c r="P791" s="8"/>
    </row>
    <row r="792" spans="1:16" s="6" customFormat="1">
      <c r="A792" s="60"/>
      <c r="B792" s="61"/>
      <c r="C792" s="24"/>
      <c r="D792" s="25"/>
      <c r="E792" s="26"/>
      <c r="F792" s="31"/>
      <c r="G792" s="27"/>
      <c r="L792" s="7"/>
      <c r="N792" s="8"/>
      <c r="O792" s="8"/>
      <c r="P792" s="8"/>
    </row>
    <row r="793" spans="1:16" s="6" customFormat="1">
      <c r="A793" s="60"/>
      <c r="B793" s="61"/>
      <c r="C793" s="24"/>
      <c r="D793" s="25"/>
      <c r="E793" s="26"/>
      <c r="F793" s="31"/>
      <c r="G793" s="27"/>
      <c r="L793" s="7"/>
      <c r="N793" s="8"/>
      <c r="O793" s="8"/>
      <c r="P793" s="8"/>
    </row>
    <row r="794" spans="1:16" s="6" customFormat="1">
      <c r="A794" s="60"/>
      <c r="B794" s="61"/>
      <c r="C794" s="24"/>
      <c r="D794" s="25"/>
      <c r="E794" s="26"/>
      <c r="F794" s="31"/>
      <c r="G794" s="27"/>
      <c r="L794" s="7"/>
      <c r="N794" s="8"/>
      <c r="O794" s="8"/>
      <c r="P794" s="8"/>
    </row>
    <row r="795" spans="1:16" s="6" customFormat="1">
      <c r="A795" s="60"/>
      <c r="B795" s="61"/>
      <c r="C795" s="24"/>
      <c r="D795" s="25"/>
      <c r="E795" s="26"/>
      <c r="F795" s="31"/>
      <c r="G795" s="27"/>
      <c r="L795" s="7"/>
      <c r="N795" s="8"/>
      <c r="O795" s="8"/>
      <c r="P795" s="8"/>
    </row>
    <row r="796" spans="1:16" s="6" customFormat="1">
      <c r="A796" s="60"/>
      <c r="B796" s="61"/>
      <c r="C796" s="24"/>
      <c r="D796" s="25"/>
      <c r="E796" s="26"/>
      <c r="F796" s="31"/>
      <c r="G796" s="27"/>
      <c r="L796" s="7"/>
      <c r="N796" s="8"/>
      <c r="O796" s="8"/>
      <c r="P796" s="8"/>
    </row>
    <row r="797" spans="1:16" s="6" customFormat="1">
      <c r="A797" s="60"/>
      <c r="B797" s="61"/>
      <c r="C797" s="24"/>
      <c r="D797" s="25"/>
      <c r="E797" s="26"/>
      <c r="F797" s="31"/>
      <c r="G797" s="27"/>
      <c r="L797" s="7"/>
      <c r="N797" s="8"/>
      <c r="O797" s="8"/>
      <c r="P797" s="8"/>
    </row>
    <row r="798" spans="1:16" s="6" customFormat="1">
      <c r="A798" s="60"/>
      <c r="B798" s="61"/>
      <c r="C798" s="24"/>
      <c r="D798" s="25"/>
      <c r="E798" s="26"/>
      <c r="F798" s="31"/>
      <c r="G798" s="27"/>
      <c r="L798" s="7"/>
      <c r="N798" s="8"/>
      <c r="O798" s="8"/>
      <c r="P798" s="8"/>
    </row>
    <row r="799" spans="1:16" s="6" customFormat="1">
      <c r="A799" s="60"/>
      <c r="B799" s="61"/>
      <c r="C799" s="24"/>
      <c r="D799" s="25"/>
      <c r="E799" s="26"/>
      <c r="F799" s="31"/>
      <c r="G799" s="27"/>
      <c r="L799" s="7"/>
      <c r="N799" s="8"/>
      <c r="O799" s="8"/>
      <c r="P799" s="8"/>
    </row>
    <row r="800" spans="1:16" s="6" customFormat="1">
      <c r="A800" s="60"/>
      <c r="B800" s="61"/>
      <c r="C800" s="24"/>
      <c r="D800" s="25"/>
      <c r="E800" s="26"/>
      <c r="F800" s="31"/>
      <c r="G800" s="27"/>
      <c r="L800" s="7"/>
      <c r="N800" s="8"/>
      <c r="O800" s="8"/>
      <c r="P800" s="8"/>
    </row>
    <row r="801" spans="1:16" s="6" customFormat="1">
      <c r="A801" s="60"/>
      <c r="B801" s="61"/>
      <c r="C801" s="24"/>
      <c r="D801" s="25"/>
      <c r="E801" s="26"/>
      <c r="F801" s="31"/>
      <c r="G801" s="27"/>
      <c r="L801" s="7"/>
      <c r="N801" s="8"/>
      <c r="O801" s="8"/>
      <c r="P801" s="8"/>
    </row>
    <row r="802" spans="1:16" s="6" customFormat="1">
      <c r="A802" s="60"/>
      <c r="B802" s="61"/>
      <c r="C802" s="24"/>
      <c r="D802" s="25"/>
      <c r="E802" s="26"/>
      <c r="F802" s="31"/>
      <c r="G802" s="27"/>
      <c r="L802" s="7"/>
      <c r="N802" s="8"/>
      <c r="O802" s="8"/>
      <c r="P802" s="8"/>
    </row>
    <row r="803" spans="1:16" s="6" customFormat="1">
      <c r="A803" s="60"/>
      <c r="B803" s="61"/>
      <c r="C803" s="24"/>
      <c r="D803" s="25"/>
      <c r="E803" s="26"/>
      <c r="F803" s="31"/>
      <c r="G803" s="27"/>
      <c r="L803" s="7"/>
      <c r="N803" s="8"/>
      <c r="O803" s="8"/>
      <c r="P803" s="8"/>
    </row>
    <row r="804" spans="1:16" s="6" customFormat="1">
      <c r="A804" s="60"/>
      <c r="B804" s="61"/>
      <c r="C804" s="24"/>
      <c r="D804" s="25"/>
      <c r="E804" s="26"/>
      <c r="F804" s="31"/>
      <c r="G804" s="27"/>
      <c r="L804" s="7"/>
      <c r="N804" s="8"/>
      <c r="O804" s="8"/>
      <c r="P804" s="8"/>
    </row>
    <row r="805" spans="1:16" s="6" customFormat="1">
      <c r="A805" s="60"/>
      <c r="B805" s="61"/>
      <c r="C805" s="24"/>
      <c r="D805" s="25"/>
      <c r="E805" s="26"/>
      <c r="F805" s="31"/>
      <c r="G805" s="27"/>
      <c r="L805" s="7"/>
      <c r="N805" s="8"/>
      <c r="O805" s="8"/>
      <c r="P805" s="8"/>
    </row>
    <row r="806" spans="1:16" s="6" customFormat="1">
      <c r="A806" s="60"/>
      <c r="B806" s="61"/>
      <c r="C806" s="24"/>
      <c r="D806" s="25"/>
      <c r="E806" s="26"/>
      <c r="F806" s="31"/>
      <c r="G806" s="27"/>
      <c r="L806" s="7"/>
      <c r="N806" s="8"/>
      <c r="O806" s="8"/>
      <c r="P806" s="8"/>
    </row>
    <row r="807" spans="1:16" s="6" customFormat="1">
      <c r="A807" s="60"/>
      <c r="B807" s="61"/>
      <c r="C807" s="24"/>
      <c r="D807" s="25"/>
      <c r="E807" s="26"/>
      <c r="F807" s="31"/>
      <c r="G807" s="27"/>
      <c r="L807" s="7"/>
      <c r="N807" s="8"/>
      <c r="O807" s="8"/>
      <c r="P807" s="8"/>
    </row>
    <row r="808" spans="1:16" s="6" customFormat="1">
      <c r="A808" s="60"/>
      <c r="B808" s="61"/>
      <c r="C808" s="24"/>
      <c r="D808" s="25"/>
      <c r="E808" s="26"/>
      <c r="F808" s="31"/>
      <c r="G808" s="27"/>
      <c r="L808" s="7"/>
      <c r="N808" s="8"/>
      <c r="O808" s="8"/>
      <c r="P808" s="8"/>
    </row>
    <row r="809" spans="1:16" s="6" customFormat="1">
      <c r="A809" s="60"/>
      <c r="B809" s="61"/>
      <c r="C809" s="24"/>
      <c r="D809" s="25"/>
      <c r="E809" s="26"/>
      <c r="F809" s="31"/>
      <c r="G809" s="27"/>
      <c r="L809" s="7"/>
      <c r="N809" s="8"/>
      <c r="O809" s="8"/>
      <c r="P809" s="8"/>
    </row>
    <row r="810" spans="1:16" s="6" customFormat="1">
      <c r="A810" s="60"/>
      <c r="B810" s="61"/>
      <c r="C810" s="24"/>
      <c r="D810" s="25"/>
      <c r="E810" s="26"/>
      <c r="F810" s="31"/>
      <c r="G810" s="27"/>
      <c r="L810" s="7"/>
      <c r="N810" s="8"/>
      <c r="O810" s="8"/>
      <c r="P810" s="8"/>
    </row>
    <row r="811" spans="1:16" s="6" customFormat="1">
      <c r="A811" s="60"/>
      <c r="B811" s="61"/>
      <c r="C811" s="24"/>
      <c r="D811" s="25"/>
      <c r="E811" s="26"/>
      <c r="F811" s="31"/>
      <c r="G811" s="27"/>
      <c r="L811" s="7"/>
      <c r="N811" s="8"/>
      <c r="O811" s="8"/>
      <c r="P811" s="8"/>
    </row>
    <row r="812" spans="1:16" s="6" customFormat="1">
      <c r="A812" s="60"/>
      <c r="B812" s="61"/>
      <c r="C812" s="24"/>
      <c r="D812" s="25"/>
      <c r="E812" s="26"/>
      <c r="F812" s="31"/>
      <c r="G812" s="27"/>
      <c r="L812" s="7"/>
      <c r="N812" s="8"/>
      <c r="O812" s="8"/>
      <c r="P812" s="8"/>
    </row>
    <row r="813" spans="1:16" s="6" customFormat="1">
      <c r="A813" s="60"/>
      <c r="B813" s="61"/>
      <c r="C813" s="24"/>
      <c r="D813" s="25"/>
      <c r="E813" s="26"/>
      <c r="F813" s="31"/>
      <c r="G813" s="27"/>
      <c r="L813" s="7"/>
      <c r="N813" s="8"/>
      <c r="O813" s="8"/>
      <c r="P813" s="8"/>
    </row>
    <row r="814" spans="1:16" s="6" customFormat="1">
      <c r="A814" s="60"/>
      <c r="B814" s="61"/>
      <c r="C814" s="24"/>
      <c r="D814" s="25"/>
      <c r="E814" s="26"/>
      <c r="F814" s="31"/>
      <c r="G814" s="27"/>
      <c r="L814" s="7"/>
      <c r="N814" s="8"/>
      <c r="O814" s="8"/>
      <c r="P814" s="8"/>
    </row>
    <row r="815" spans="1:16" s="6" customFormat="1">
      <c r="A815" s="60"/>
      <c r="B815" s="61"/>
      <c r="C815" s="24"/>
      <c r="D815" s="25"/>
      <c r="E815" s="26"/>
      <c r="F815" s="31"/>
      <c r="G815" s="27"/>
      <c r="L815" s="7"/>
      <c r="N815" s="8"/>
      <c r="O815" s="8"/>
      <c r="P815" s="8"/>
    </row>
    <row r="816" spans="1:16" s="6" customFormat="1">
      <c r="A816" s="60"/>
      <c r="B816" s="61"/>
      <c r="C816" s="24"/>
      <c r="D816" s="25"/>
      <c r="E816" s="26"/>
      <c r="F816" s="31"/>
      <c r="G816" s="27"/>
      <c r="L816" s="7"/>
      <c r="N816" s="8"/>
      <c r="O816" s="8"/>
      <c r="P816" s="8"/>
    </row>
    <row r="817" spans="1:16" s="6" customFormat="1">
      <c r="A817" s="60"/>
      <c r="B817" s="61"/>
      <c r="C817" s="24"/>
      <c r="D817" s="25"/>
      <c r="E817" s="26"/>
      <c r="F817" s="31"/>
      <c r="G817" s="27"/>
      <c r="L817" s="7"/>
      <c r="N817" s="8"/>
      <c r="O817" s="8"/>
      <c r="P817" s="8"/>
    </row>
    <row r="818" spans="1:16" s="6" customFormat="1">
      <c r="A818" s="60"/>
      <c r="B818" s="61"/>
      <c r="C818" s="24"/>
      <c r="D818" s="25"/>
      <c r="E818" s="26"/>
      <c r="F818" s="31"/>
      <c r="G818" s="27"/>
      <c r="L818" s="7"/>
      <c r="N818" s="8"/>
      <c r="O818" s="8"/>
      <c r="P818" s="8"/>
    </row>
    <row r="819" spans="1:16" s="6" customFormat="1">
      <c r="A819" s="60"/>
      <c r="B819" s="61"/>
      <c r="C819" s="24"/>
      <c r="D819" s="25"/>
      <c r="E819" s="26"/>
      <c r="F819" s="31"/>
      <c r="G819" s="27"/>
      <c r="L819" s="7"/>
      <c r="N819" s="8"/>
      <c r="O819" s="8"/>
      <c r="P819" s="8"/>
    </row>
    <row r="820" spans="1:16" s="6" customFormat="1">
      <c r="A820" s="60"/>
      <c r="B820" s="61"/>
      <c r="C820" s="24"/>
      <c r="D820" s="25"/>
      <c r="E820" s="26"/>
      <c r="F820" s="31"/>
      <c r="G820" s="27"/>
      <c r="L820" s="7"/>
      <c r="N820" s="8"/>
      <c r="O820" s="8"/>
      <c r="P820" s="8"/>
    </row>
    <row r="821" spans="1:16" s="6" customFormat="1">
      <c r="A821" s="60"/>
      <c r="B821" s="61"/>
      <c r="C821" s="24"/>
      <c r="D821" s="25"/>
      <c r="E821" s="26"/>
      <c r="F821" s="31"/>
      <c r="G821" s="27"/>
      <c r="L821" s="7"/>
      <c r="N821" s="8"/>
      <c r="O821" s="8"/>
      <c r="P821" s="8"/>
    </row>
    <row r="822" spans="1:16" s="6" customFormat="1">
      <c r="A822" s="60"/>
      <c r="B822" s="61"/>
      <c r="C822" s="24"/>
      <c r="D822" s="25"/>
      <c r="E822" s="26"/>
      <c r="F822" s="31"/>
      <c r="G822" s="27"/>
      <c r="L822" s="7"/>
      <c r="N822" s="8"/>
      <c r="O822" s="8"/>
      <c r="P822" s="8"/>
    </row>
    <row r="823" spans="1:16" s="6" customFormat="1">
      <c r="A823" s="60"/>
      <c r="B823" s="61"/>
      <c r="C823" s="24"/>
      <c r="D823" s="25"/>
      <c r="E823" s="26"/>
      <c r="F823" s="31"/>
      <c r="G823" s="27"/>
      <c r="L823" s="7"/>
      <c r="N823" s="8"/>
      <c r="O823" s="8"/>
      <c r="P823" s="8"/>
    </row>
    <row r="824" spans="1:16" s="6" customFormat="1">
      <c r="A824" s="60"/>
      <c r="B824" s="61"/>
      <c r="C824" s="24"/>
      <c r="D824" s="25"/>
      <c r="E824" s="26"/>
      <c r="F824" s="31"/>
      <c r="G824" s="27"/>
      <c r="L824" s="7"/>
      <c r="N824" s="8"/>
      <c r="O824" s="8"/>
      <c r="P824" s="8"/>
    </row>
    <row r="825" spans="1:16" s="6" customFormat="1">
      <c r="A825" s="60"/>
      <c r="B825" s="61"/>
      <c r="C825" s="24"/>
      <c r="D825" s="25"/>
      <c r="E825" s="26"/>
      <c r="F825" s="31"/>
      <c r="G825" s="27"/>
      <c r="L825" s="7"/>
      <c r="N825" s="8"/>
      <c r="O825" s="8"/>
      <c r="P825" s="8"/>
    </row>
    <row r="826" spans="1:16" s="6" customFormat="1">
      <c r="A826" s="60"/>
      <c r="B826" s="61"/>
      <c r="C826" s="24"/>
      <c r="D826" s="25"/>
      <c r="E826" s="26"/>
      <c r="F826" s="31"/>
      <c r="G826" s="27"/>
      <c r="L826" s="7"/>
      <c r="N826" s="8"/>
      <c r="O826" s="8"/>
      <c r="P826" s="8"/>
    </row>
    <row r="827" spans="1:16" s="6" customFormat="1">
      <c r="A827" s="60"/>
      <c r="B827" s="61"/>
      <c r="C827" s="24"/>
      <c r="D827" s="25"/>
      <c r="E827" s="26"/>
      <c r="F827" s="31"/>
      <c r="G827" s="27"/>
      <c r="L827" s="7"/>
      <c r="N827" s="8"/>
      <c r="O827" s="8"/>
      <c r="P827" s="8"/>
    </row>
    <row r="828" spans="1:16" s="6" customFormat="1">
      <c r="A828" s="60"/>
      <c r="B828" s="61"/>
      <c r="C828" s="24"/>
      <c r="D828" s="25"/>
      <c r="E828" s="26"/>
      <c r="F828" s="31"/>
      <c r="G828" s="27"/>
      <c r="L828" s="7"/>
      <c r="N828" s="8"/>
      <c r="O828" s="8"/>
      <c r="P828" s="8"/>
    </row>
    <row r="829" spans="1:16" s="6" customFormat="1">
      <c r="A829" s="60"/>
      <c r="B829" s="61"/>
      <c r="C829" s="24"/>
      <c r="D829" s="25"/>
      <c r="E829" s="26"/>
      <c r="F829" s="31"/>
      <c r="G829" s="27"/>
      <c r="L829" s="7"/>
      <c r="N829" s="8"/>
      <c r="O829" s="8"/>
      <c r="P829" s="8"/>
    </row>
    <row r="830" spans="1:16" s="6" customFormat="1">
      <c r="A830" s="60"/>
      <c r="B830" s="61"/>
      <c r="C830" s="24"/>
      <c r="D830" s="25"/>
      <c r="E830" s="26"/>
      <c r="F830" s="31"/>
      <c r="G830" s="27"/>
      <c r="L830" s="7"/>
      <c r="N830" s="8"/>
      <c r="O830" s="8"/>
      <c r="P830" s="8"/>
    </row>
    <row r="831" spans="1:16" s="6" customFormat="1">
      <c r="A831" s="60"/>
      <c r="B831" s="61"/>
      <c r="C831" s="24"/>
      <c r="D831" s="25"/>
      <c r="E831" s="26"/>
      <c r="F831" s="31"/>
      <c r="G831" s="27"/>
      <c r="L831" s="7"/>
      <c r="N831" s="8"/>
      <c r="O831" s="8"/>
      <c r="P831" s="8"/>
    </row>
    <row r="832" spans="1:16" s="6" customFormat="1">
      <c r="A832" s="60"/>
      <c r="B832" s="61"/>
      <c r="C832" s="24"/>
      <c r="D832" s="25"/>
      <c r="E832" s="26"/>
      <c r="F832" s="31"/>
      <c r="G832" s="27"/>
      <c r="L832" s="7"/>
      <c r="N832" s="8"/>
      <c r="O832" s="8"/>
      <c r="P832" s="8"/>
    </row>
    <row r="833" spans="1:16" s="6" customFormat="1">
      <c r="A833" s="60"/>
      <c r="B833" s="61"/>
      <c r="C833" s="24"/>
      <c r="D833" s="25"/>
      <c r="E833" s="26"/>
      <c r="F833" s="31"/>
      <c r="G833" s="27"/>
      <c r="L833" s="7"/>
      <c r="N833" s="8"/>
      <c r="O833" s="8"/>
      <c r="P833" s="8"/>
    </row>
    <row r="834" spans="1:16" s="6" customFormat="1">
      <c r="A834" s="60"/>
      <c r="B834" s="61"/>
      <c r="C834" s="24"/>
      <c r="D834" s="25"/>
      <c r="E834" s="26"/>
      <c r="F834" s="31"/>
      <c r="G834" s="27"/>
      <c r="L834" s="7"/>
      <c r="N834" s="8"/>
      <c r="O834" s="8"/>
      <c r="P834" s="8"/>
    </row>
    <row r="835" spans="1:16" s="6" customFormat="1">
      <c r="A835" s="60"/>
      <c r="B835" s="61"/>
      <c r="C835" s="24"/>
      <c r="D835" s="25"/>
      <c r="E835" s="26"/>
      <c r="F835" s="31"/>
      <c r="G835" s="27"/>
      <c r="L835" s="7"/>
      <c r="N835" s="8"/>
      <c r="O835" s="8"/>
      <c r="P835" s="8"/>
    </row>
    <row r="836" spans="1:16" s="6" customFormat="1">
      <c r="A836" s="60"/>
      <c r="B836" s="61"/>
      <c r="C836" s="24"/>
      <c r="D836" s="25"/>
      <c r="E836" s="26"/>
      <c r="F836" s="31"/>
      <c r="G836" s="27"/>
      <c r="L836" s="7"/>
      <c r="N836" s="8"/>
      <c r="O836" s="8"/>
      <c r="P836" s="8"/>
    </row>
    <row r="837" spans="1:16" s="6" customFormat="1">
      <c r="A837" s="60"/>
      <c r="B837" s="61"/>
      <c r="C837" s="24"/>
      <c r="D837" s="25"/>
      <c r="E837" s="26"/>
      <c r="F837" s="31"/>
      <c r="G837" s="27"/>
      <c r="L837" s="7"/>
      <c r="N837" s="8"/>
      <c r="O837" s="8"/>
      <c r="P837" s="8"/>
    </row>
    <row r="838" spans="1:16" s="6" customFormat="1">
      <c r="A838" s="60"/>
      <c r="B838" s="61"/>
      <c r="C838" s="24"/>
      <c r="D838" s="25"/>
      <c r="E838" s="26"/>
      <c r="F838" s="31"/>
      <c r="G838" s="27"/>
      <c r="L838" s="7"/>
      <c r="N838" s="8"/>
      <c r="O838" s="8"/>
      <c r="P838" s="8"/>
    </row>
    <row r="839" spans="1:16" s="6" customFormat="1">
      <c r="A839" s="60"/>
      <c r="B839" s="61"/>
      <c r="C839" s="24"/>
      <c r="D839" s="25"/>
      <c r="E839" s="26"/>
      <c r="F839" s="31"/>
      <c r="G839" s="27"/>
      <c r="L839" s="7"/>
      <c r="N839" s="8"/>
      <c r="O839" s="8"/>
      <c r="P839" s="8"/>
    </row>
    <row r="840" spans="1:16" s="6" customFormat="1">
      <c r="A840" s="60"/>
      <c r="B840" s="61"/>
      <c r="C840" s="24"/>
      <c r="D840" s="25"/>
      <c r="E840" s="26"/>
      <c r="F840" s="31"/>
      <c r="G840" s="27"/>
      <c r="L840" s="7"/>
      <c r="N840" s="8"/>
      <c r="O840" s="8"/>
      <c r="P840" s="8"/>
    </row>
    <row r="841" spans="1:16" s="6" customFormat="1">
      <c r="A841" s="60"/>
      <c r="B841" s="61"/>
      <c r="C841" s="24"/>
      <c r="D841" s="25"/>
      <c r="E841" s="26"/>
      <c r="F841" s="31"/>
      <c r="G841" s="27"/>
      <c r="L841" s="7"/>
      <c r="N841" s="8"/>
      <c r="O841" s="8"/>
      <c r="P841" s="8"/>
    </row>
    <row r="842" spans="1:16" s="6" customFormat="1">
      <c r="A842" s="60"/>
      <c r="B842" s="61"/>
      <c r="C842" s="24"/>
      <c r="D842" s="25"/>
      <c r="E842" s="26"/>
      <c r="F842" s="31"/>
      <c r="G842" s="27"/>
      <c r="L842" s="7"/>
      <c r="N842" s="8"/>
      <c r="O842" s="8"/>
      <c r="P842" s="8"/>
    </row>
    <row r="843" spans="1:16" s="6" customFormat="1">
      <c r="A843" s="60"/>
      <c r="B843" s="61"/>
      <c r="C843" s="24"/>
      <c r="D843" s="25"/>
      <c r="E843" s="26"/>
      <c r="F843" s="31"/>
      <c r="G843" s="27"/>
      <c r="L843" s="7"/>
      <c r="N843" s="8"/>
      <c r="O843" s="8"/>
      <c r="P843" s="8"/>
    </row>
    <row r="844" spans="1:16" s="6" customFormat="1">
      <c r="A844" s="60"/>
      <c r="B844" s="61"/>
      <c r="C844" s="24"/>
      <c r="D844" s="25"/>
      <c r="E844" s="26"/>
      <c r="F844" s="31"/>
      <c r="G844" s="27"/>
      <c r="L844" s="7"/>
      <c r="N844" s="8"/>
      <c r="O844" s="8"/>
      <c r="P844" s="8"/>
    </row>
    <row r="845" spans="1:16" s="6" customFormat="1">
      <c r="A845" s="60"/>
      <c r="B845" s="61"/>
      <c r="C845" s="24"/>
      <c r="D845" s="25"/>
      <c r="E845" s="26"/>
      <c r="F845" s="31"/>
      <c r="G845" s="27"/>
      <c r="L845" s="7"/>
      <c r="N845" s="8"/>
      <c r="O845" s="8"/>
      <c r="P845" s="8"/>
    </row>
    <row r="846" spans="1:16" s="6" customFormat="1">
      <c r="A846" s="60"/>
      <c r="B846" s="61"/>
      <c r="C846" s="24"/>
      <c r="D846" s="25"/>
      <c r="E846" s="26"/>
      <c r="F846" s="31"/>
      <c r="G846" s="27"/>
      <c r="L846" s="7"/>
      <c r="N846" s="8"/>
      <c r="O846" s="8"/>
      <c r="P846" s="8"/>
    </row>
    <row r="847" spans="1:16" s="6" customFormat="1">
      <c r="A847" s="60"/>
      <c r="B847" s="61"/>
      <c r="C847" s="24"/>
      <c r="D847" s="25"/>
      <c r="E847" s="26"/>
      <c r="F847" s="31"/>
      <c r="G847" s="27"/>
      <c r="L847" s="7"/>
      <c r="N847" s="8"/>
      <c r="O847" s="8"/>
      <c r="P847" s="8"/>
    </row>
    <row r="848" spans="1:16" s="6" customFormat="1">
      <c r="A848" s="60"/>
      <c r="B848" s="61"/>
      <c r="C848" s="24"/>
      <c r="D848" s="25"/>
      <c r="E848" s="26"/>
      <c r="F848" s="31"/>
      <c r="G848" s="27"/>
      <c r="L848" s="7"/>
      <c r="N848" s="8"/>
      <c r="O848" s="8"/>
      <c r="P848" s="8"/>
    </row>
    <row r="849" spans="1:16" s="6" customFormat="1">
      <c r="A849" s="60"/>
      <c r="B849" s="61"/>
      <c r="C849" s="24"/>
      <c r="D849" s="25"/>
      <c r="E849" s="26"/>
      <c r="F849" s="31"/>
      <c r="G849" s="27"/>
      <c r="L849" s="7"/>
      <c r="N849" s="8"/>
      <c r="O849" s="8"/>
      <c r="P849" s="8"/>
    </row>
    <row r="850" spans="1:16" s="6" customFormat="1">
      <c r="A850" s="60"/>
      <c r="B850" s="61"/>
      <c r="C850" s="24"/>
      <c r="D850" s="25"/>
      <c r="E850" s="26"/>
      <c r="F850" s="31"/>
      <c r="G850" s="27"/>
      <c r="L850" s="7"/>
      <c r="N850" s="8"/>
      <c r="O850" s="8"/>
      <c r="P850" s="8"/>
    </row>
    <row r="851" spans="1:16" s="6" customFormat="1">
      <c r="A851" s="60"/>
      <c r="B851" s="61"/>
      <c r="C851" s="24"/>
      <c r="D851" s="25"/>
      <c r="E851" s="26"/>
      <c r="F851" s="31"/>
      <c r="G851" s="27"/>
      <c r="L851" s="7"/>
      <c r="N851" s="8"/>
      <c r="O851" s="8"/>
      <c r="P851" s="8"/>
    </row>
    <row r="852" spans="1:16" s="6" customFormat="1">
      <c r="A852" s="60"/>
      <c r="B852" s="61"/>
      <c r="C852" s="24"/>
      <c r="D852" s="25"/>
      <c r="E852" s="26"/>
      <c r="F852" s="31"/>
      <c r="G852" s="27"/>
      <c r="L852" s="7"/>
      <c r="N852" s="8"/>
      <c r="O852" s="8"/>
      <c r="P852" s="8"/>
    </row>
    <row r="853" spans="1:16" s="6" customFormat="1">
      <c r="A853" s="60"/>
      <c r="B853" s="61"/>
      <c r="C853" s="24"/>
      <c r="D853" s="25"/>
      <c r="E853" s="26"/>
      <c r="F853" s="31"/>
      <c r="G853" s="27"/>
      <c r="L853" s="7"/>
      <c r="N853" s="8"/>
      <c r="O853" s="8"/>
      <c r="P853" s="8"/>
    </row>
    <row r="854" spans="1:16" s="6" customFormat="1">
      <c r="A854" s="60"/>
      <c r="B854" s="61"/>
      <c r="C854" s="24"/>
      <c r="D854" s="25"/>
      <c r="E854" s="26"/>
      <c r="F854" s="31"/>
      <c r="G854" s="27"/>
      <c r="L854" s="7"/>
      <c r="N854" s="8"/>
      <c r="O854" s="8"/>
      <c r="P854" s="8"/>
    </row>
    <row r="855" spans="1:16" s="6" customFormat="1">
      <c r="A855" s="60"/>
      <c r="B855" s="61"/>
      <c r="C855" s="24"/>
      <c r="D855" s="25"/>
      <c r="E855" s="26"/>
      <c r="F855" s="31"/>
      <c r="G855" s="27"/>
      <c r="L855" s="7"/>
      <c r="N855" s="8"/>
      <c r="O855" s="8"/>
      <c r="P855" s="8"/>
    </row>
    <row r="856" spans="1:16" s="6" customFormat="1">
      <c r="A856" s="60"/>
      <c r="B856" s="61"/>
      <c r="C856" s="24"/>
      <c r="D856" s="25"/>
      <c r="E856" s="26"/>
      <c r="F856" s="31"/>
      <c r="G856" s="27"/>
      <c r="L856" s="7"/>
      <c r="N856" s="8"/>
      <c r="O856" s="8"/>
      <c r="P856" s="8"/>
    </row>
    <row r="857" spans="1:16" s="6" customFormat="1">
      <c r="A857" s="60"/>
      <c r="B857" s="61"/>
      <c r="C857" s="24"/>
      <c r="D857" s="25"/>
      <c r="E857" s="26"/>
      <c r="F857" s="31"/>
      <c r="G857" s="27"/>
      <c r="L857" s="7"/>
      <c r="N857" s="8"/>
      <c r="O857" s="8"/>
      <c r="P857" s="8"/>
    </row>
    <row r="858" spans="1:16" s="6" customFormat="1">
      <c r="A858" s="60"/>
      <c r="B858" s="61"/>
      <c r="C858" s="24"/>
      <c r="D858" s="25"/>
      <c r="E858" s="26"/>
      <c r="F858" s="31"/>
      <c r="G858" s="27"/>
      <c r="L858" s="7"/>
      <c r="N858" s="8"/>
      <c r="O858" s="8"/>
      <c r="P858" s="8"/>
    </row>
    <row r="859" spans="1:16" s="6" customFormat="1">
      <c r="A859" s="60"/>
      <c r="B859" s="61"/>
      <c r="C859" s="24"/>
      <c r="D859" s="25"/>
      <c r="E859" s="26"/>
      <c r="F859" s="31"/>
      <c r="G859" s="27"/>
      <c r="L859" s="7"/>
      <c r="N859" s="8"/>
      <c r="O859" s="8"/>
      <c r="P859" s="8"/>
    </row>
    <row r="860" spans="1:16" s="6" customFormat="1">
      <c r="A860" s="60"/>
      <c r="B860" s="61"/>
      <c r="C860" s="24"/>
      <c r="D860" s="25"/>
      <c r="E860" s="26"/>
      <c r="F860" s="31"/>
      <c r="G860" s="27"/>
      <c r="L860" s="7"/>
      <c r="N860" s="8"/>
      <c r="O860" s="8"/>
      <c r="P860" s="8"/>
    </row>
    <row r="861" spans="1:16" s="6" customFormat="1">
      <c r="A861" s="60"/>
      <c r="B861" s="61"/>
      <c r="C861" s="24"/>
      <c r="D861" s="25"/>
      <c r="E861" s="26"/>
      <c r="F861" s="31"/>
      <c r="G861" s="27"/>
      <c r="L861" s="7"/>
      <c r="N861" s="8"/>
      <c r="O861" s="8"/>
      <c r="P861" s="8"/>
    </row>
    <row r="862" spans="1:16" s="6" customFormat="1">
      <c r="A862" s="60"/>
      <c r="B862" s="61"/>
      <c r="C862" s="24"/>
      <c r="D862" s="25"/>
      <c r="E862" s="26"/>
      <c r="F862" s="31"/>
      <c r="G862" s="27"/>
      <c r="L862" s="7"/>
      <c r="N862" s="8"/>
      <c r="O862" s="8"/>
      <c r="P862" s="8"/>
    </row>
    <row r="863" spans="1:16" s="6" customFormat="1">
      <c r="A863" s="60"/>
      <c r="B863" s="61"/>
      <c r="C863" s="24"/>
      <c r="D863" s="25"/>
      <c r="E863" s="26"/>
      <c r="F863" s="31"/>
      <c r="G863" s="27"/>
      <c r="L863" s="7"/>
      <c r="N863" s="8"/>
      <c r="O863" s="8"/>
      <c r="P863" s="8"/>
    </row>
    <row r="864" spans="1:16" s="6" customFormat="1">
      <c r="A864" s="60"/>
      <c r="B864" s="61"/>
      <c r="C864" s="24"/>
      <c r="D864" s="25"/>
      <c r="E864" s="26"/>
      <c r="F864" s="31"/>
      <c r="G864" s="27"/>
      <c r="L864" s="7"/>
      <c r="N864" s="8"/>
      <c r="O864" s="8"/>
      <c r="P864" s="8"/>
    </row>
    <row r="865" spans="1:16" s="6" customFormat="1">
      <c r="A865" s="60"/>
      <c r="B865" s="61"/>
      <c r="C865" s="24"/>
      <c r="D865" s="25"/>
      <c r="E865" s="26"/>
      <c r="F865" s="31"/>
      <c r="G865" s="27"/>
      <c r="L865" s="7"/>
      <c r="N865" s="8"/>
      <c r="O865" s="8"/>
      <c r="P865" s="8"/>
    </row>
    <row r="866" spans="1:16" s="6" customFormat="1">
      <c r="A866" s="60"/>
      <c r="B866" s="61"/>
      <c r="C866" s="24"/>
      <c r="D866" s="25"/>
      <c r="E866" s="26"/>
      <c r="F866" s="31"/>
      <c r="G866" s="27"/>
      <c r="L866" s="7"/>
      <c r="N866" s="8"/>
      <c r="O866" s="8"/>
      <c r="P866" s="8"/>
    </row>
    <row r="867" spans="1:16" s="6" customFormat="1">
      <c r="A867" s="60"/>
      <c r="B867" s="61"/>
      <c r="C867" s="24"/>
      <c r="D867" s="25"/>
      <c r="E867" s="26"/>
      <c r="F867" s="31"/>
      <c r="G867" s="27"/>
      <c r="L867" s="7"/>
      <c r="N867" s="8"/>
      <c r="O867" s="8"/>
      <c r="P867" s="8"/>
    </row>
    <row r="868" spans="1:16" s="6" customFormat="1">
      <c r="A868" s="60"/>
      <c r="B868" s="61"/>
      <c r="C868" s="24"/>
      <c r="D868" s="25"/>
      <c r="E868" s="26"/>
      <c r="F868" s="31"/>
      <c r="G868" s="27"/>
      <c r="L868" s="7"/>
      <c r="N868" s="8"/>
      <c r="O868" s="8"/>
      <c r="P868" s="8"/>
    </row>
    <row r="869" spans="1:16" s="6" customFormat="1">
      <c r="A869" s="60"/>
      <c r="B869" s="61"/>
      <c r="C869" s="24"/>
      <c r="D869" s="25"/>
      <c r="E869" s="26"/>
      <c r="F869" s="31"/>
      <c r="G869" s="27"/>
      <c r="L869" s="7"/>
      <c r="N869" s="8"/>
      <c r="O869" s="8"/>
      <c r="P869" s="8"/>
    </row>
    <row r="870" spans="1:16" s="6" customFormat="1">
      <c r="A870" s="60"/>
      <c r="B870" s="61"/>
      <c r="C870" s="24"/>
      <c r="D870" s="25"/>
      <c r="E870" s="26"/>
      <c r="F870" s="31"/>
      <c r="G870" s="27"/>
      <c r="L870" s="7"/>
      <c r="N870" s="8"/>
      <c r="O870" s="8"/>
      <c r="P870" s="8"/>
    </row>
    <row r="871" spans="1:16" s="6" customFormat="1">
      <c r="A871" s="60"/>
      <c r="B871" s="61"/>
      <c r="C871" s="24"/>
      <c r="D871" s="25"/>
      <c r="E871" s="26"/>
      <c r="F871" s="31"/>
      <c r="G871" s="27"/>
      <c r="L871" s="7"/>
      <c r="N871" s="8"/>
      <c r="O871" s="8"/>
      <c r="P871" s="8"/>
    </row>
    <row r="872" spans="1:16" s="6" customFormat="1">
      <c r="A872" s="60"/>
      <c r="B872" s="61"/>
      <c r="C872" s="24"/>
      <c r="D872" s="25"/>
      <c r="E872" s="26"/>
      <c r="F872" s="31"/>
      <c r="G872" s="27"/>
      <c r="L872" s="7"/>
      <c r="N872" s="8"/>
      <c r="O872" s="8"/>
      <c r="P872" s="8"/>
    </row>
    <row r="873" spans="1:16" s="6" customFormat="1">
      <c r="A873" s="60"/>
      <c r="B873" s="61"/>
      <c r="C873" s="24"/>
      <c r="D873" s="25"/>
      <c r="E873" s="26"/>
      <c r="F873" s="31"/>
      <c r="G873" s="27"/>
      <c r="L873" s="7"/>
      <c r="N873" s="8"/>
      <c r="O873" s="8"/>
      <c r="P873" s="8"/>
    </row>
    <row r="874" spans="1:16" s="6" customFormat="1">
      <c r="A874" s="60"/>
      <c r="B874" s="61"/>
      <c r="C874" s="24"/>
      <c r="D874" s="25"/>
      <c r="E874" s="26"/>
      <c r="F874" s="31"/>
      <c r="G874" s="27"/>
      <c r="L874" s="7"/>
      <c r="N874" s="8"/>
      <c r="O874" s="8"/>
      <c r="P874" s="8"/>
    </row>
    <row r="875" spans="1:16" s="6" customFormat="1">
      <c r="A875" s="60"/>
      <c r="B875" s="61"/>
      <c r="C875" s="24"/>
      <c r="D875" s="25"/>
      <c r="E875" s="26"/>
      <c r="F875" s="31"/>
      <c r="G875" s="27"/>
      <c r="L875" s="7"/>
      <c r="N875" s="8"/>
      <c r="O875" s="8"/>
      <c r="P875" s="8"/>
    </row>
    <row r="876" spans="1:16" s="6" customFormat="1">
      <c r="A876" s="60"/>
      <c r="B876" s="61"/>
      <c r="C876" s="24"/>
      <c r="D876" s="25"/>
      <c r="E876" s="26"/>
      <c r="F876" s="31"/>
      <c r="G876" s="27"/>
      <c r="L876" s="7"/>
      <c r="N876" s="8"/>
      <c r="O876" s="8"/>
      <c r="P876" s="8"/>
    </row>
    <row r="877" spans="1:16" s="6" customFormat="1">
      <c r="A877" s="60"/>
      <c r="B877" s="61"/>
      <c r="C877" s="24"/>
      <c r="D877" s="25"/>
      <c r="E877" s="26"/>
      <c r="F877" s="31"/>
      <c r="G877" s="27"/>
      <c r="L877" s="7"/>
      <c r="N877" s="8"/>
      <c r="O877" s="8"/>
      <c r="P877" s="8"/>
    </row>
    <row r="878" spans="1:16" s="6" customFormat="1">
      <c r="A878" s="60"/>
      <c r="B878" s="61"/>
      <c r="C878" s="24"/>
      <c r="D878" s="25"/>
      <c r="E878" s="26"/>
      <c r="F878" s="31"/>
      <c r="G878" s="27"/>
      <c r="L878" s="7"/>
      <c r="N878" s="8"/>
      <c r="O878" s="8"/>
      <c r="P878" s="8"/>
    </row>
    <row r="879" spans="1:16" s="6" customFormat="1">
      <c r="A879" s="60"/>
      <c r="B879" s="61"/>
      <c r="C879" s="24"/>
      <c r="D879" s="25"/>
      <c r="E879" s="26"/>
      <c r="F879" s="31"/>
      <c r="G879" s="27"/>
      <c r="L879" s="7"/>
      <c r="N879" s="8"/>
      <c r="O879" s="8"/>
      <c r="P879" s="8"/>
    </row>
    <row r="880" spans="1:16" s="6" customFormat="1">
      <c r="A880" s="60"/>
      <c r="B880" s="61"/>
      <c r="C880" s="24"/>
      <c r="D880" s="25"/>
      <c r="E880" s="26"/>
      <c r="F880" s="31"/>
      <c r="G880" s="27"/>
      <c r="L880" s="7"/>
      <c r="N880" s="8"/>
      <c r="O880" s="8"/>
      <c r="P880" s="8"/>
    </row>
    <row r="881" spans="1:16" s="6" customFormat="1">
      <c r="A881" s="60"/>
      <c r="B881" s="61"/>
      <c r="C881" s="24"/>
      <c r="D881" s="25"/>
      <c r="E881" s="26"/>
      <c r="F881" s="31"/>
      <c r="G881" s="27"/>
      <c r="L881" s="7"/>
      <c r="N881" s="8"/>
      <c r="O881" s="8"/>
      <c r="P881" s="8"/>
    </row>
    <row r="882" spans="1:16" s="6" customFormat="1">
      <c r="A882" s="60"/>
      <c r="B882" s="61"/>
      <c r="C882" s="24"/>
      <c r="D882" s="25"/>
      <c r="E882" s="26"/>
      <c r="F882" s="31"/>
      <c r="G882" s="27"/>
      <c r="L882" s="7"/>
      <c r="N882" s="8"/>
      <c r="O882" s="8"/>
      <c r="P882" s="8"/>
    </row>
    <row r="883" spans="1:16" s="6" customFormat="1">
      <c r="A883" s="60"/>
      <c r="B883" s="61"/>
      <c r="C883" s="24"/>
      <c r="D883" s="25"/>
      <c r="E883" s="26"/>
      <c r="F883" s="31"/>
      <c r="G883" s="27"/>
      <c r="L883" s="7"/>
      <c r="N883" s="8"/>
      <c r="O883" s="8"/>
      <c r="P883" s="8"/>
    </row>
    <row r="884" spans="1:16" s="6" customFormat="1">
      <c r="A884" s="60"/>
      <c r="B884" s="61"/>
      <c r="C884" s="24"/>
      <c r="D884" s="25"/>
      <c r="E884" s="26"/>
      <c r="F884" s="31"/>
      <c r="G884" s="27"/>
      <c r="L884" s="7"/>
      <c r="N884" s="8"/>
      <c r="O884" s="8"/>
      <c r="P884" s="8"/>
    </row>
    <row r="885" spans="1:16" s="6" customFormat="1">
      <c r="A885" s="60"/>
      <c r="B885" s="61"/>
      <c r="C885" s="24"/>
      <c r="D885" s="25"/>
      <c r="E885" s="26"/>
      <c r="F885" s="31"/>
      <c r="G885" s="27"/>
      <c r="L885" s="7"/>
      <c r="N885" s="8"/>
      <c r="O885" s="8"/>
      <c r="P885" s="8"/>
    </row>
    <row r="886" spans="1:16" s="6" customFormat="1">
      <c r="A886" s="60"/>
      <c r="B886" s="61"/>
      <c r="C886" s="24"/>
      <c r="D886" s="25"/>
      <c r="E886" s="26"/>
      <c r="F886" s="31"/>
      <c r="G886" s="27"/>
      <c r="L886" s="7"/>
      <c r="N886" s="8"/>
      <c r="O886" s="8"/>
      <c r="P886" s="8"/>
    </row>
    <row r="887" spans="1:16" s="6" customFormat="1">
      <c r="A887" s="60"/>
      <c r="B887" s="61"/>
      <c r="C887" s="24"/>
      <c r="D887" s="25"/>
      <c r="E887" s="26"/>
      <c r="F887" s="31"/>
      <c r="G887" s="27"/>
      <c r="L887" s="7"/>
      <c r="N887" s="8"/>
      <c r="O887" s="8"/>
      <c r="P887" s="8"/>
    </row>
    <row r="888" spans="1:16" s="6" customFormat="1">
      <c r="A888" s="60"/>
      <c r="B888" s="61"/>
      <c r="C888" s="24"/>
      <c r="D888" s="25"/>
      <c r="E888" s="26"/>
      <c r="F888" s="31"/>
      <c r="G888" s="27"/>
      <c r="L888" s="7"/>
      <c r="N888" s="8"/>
      <c r="O888" s="8"/>
      <c r="P888" s="8"/>
    </row>
    <row r="889" spans="1:16" s="6" customFormat="1">
      <c r="A889" s="60"/>
      <c r="B889" s="61"/>
      <c r="C889" s="24"/>
      <c r="D889" s="25"/>
      <c r="E889" s="26"/>
      <c r="F889" s="31"/>
      <c r="G889" s="27"/>
      <c r="L889" s="7"/>
      <c r="N889" s="8"/>
      <c r="O889" s="8"/>
      <c r="P889" s="8"/>
    </row>
    <row r="890" spans="1:16" s="6" customFormat="1">
      <c r="A890" s="60"/>
      <c r="B890" s="61"/>
      <c r="C890" s="24"/>
      <c r="D890" s="25"/>
      <c r="E890" s="26"/>
      <c r="F890" s="31"/>
      <c r="G890" s="27"/>
      <c r="L890" s="7"/>
      <c r="N890" s="8"/>
      <c r="O890" s="8"/>
      <c r="P890" s="8"/>
    </row>
    <row r="891" spans="1:16" s="6" customFormat="1">
      <c r="A891" s="60"/>
      <c r="B891" s="61"/>
      <c r="C891" s="24"/>
      <c r="D891" s="25"/>
      <c r="E891" s="26"/>
      <c r="F891" s="31"/>
      <c r="G891" s="27"/>
      <c r="L891" s="7"/>
      <c r="N891" s="8"/>
      <c r="O891" s="8"/>
      <c r="P891" s="8"/>
    </row>
    <row r="892" spans="1:16" s="6" customFormat="1">
      <c r="A892" s="60"/>
      <c r="B892" s="61"/>
      <c r="C892" s="24"/>
      <c r="D892" s="25"/>
      <c r="E892" s="26"/>
      <c r="F892" s="31"/>
      <c r="G892" s="27"/>
      <c r="L892" s="7"/>
      <c r="N892" s="8"/>
      <c r="O892" s="8"/>
      <c r="P892" s="8"/>
    </row>
    <row r="893" spans="1:16" s="6" customFormat="1">
      <c r="A893" s="60"/>
      <c r="B893" s="61"/>
      <c r="C893" s="24"/>
      <c r="D893" s="25"/>
      <c r="E893" s="26"/>
      <c r="F893" s="31"/>
      <c r="G893" s="27"/>
      <c r="L893" s="7"/>
      <c r="N893" s="8"/>
      <c r="O893" s="8"/>
      <c r="P893" s="8"/>
    </row>
    <row r="894" spans="1:16" s="6" customFormat="1">
      <c r="A894" s="60"/>
      <c r="B894" s="61"/>
      <c r="C894" s="24"/>
      <c r="D894" s="25"/>
      <c r="E894" s="26"/>
      <c r="F894" s="31"/>
      <c r="G894" s="27"/>
      <c r="L894" s="7"/>
      <c r="N894" s="8"/>
      <c r="O894" s="8"/>
      <c r="P894" s="8"/>
    </row>
    <row r="895" spans="1:16" s="6" customFormat="1">
      <c r="A895" s="60"/>
      <c r="B895" s="61"/>
      <c r="C895" s="24"/>
      <c r="D895" s="25"/>
      <c r="E895" s="26"/>
      <c r="F895" s="31"/>
      <c r="G895" s="27"/>
      <c r="L895" s="7"/>
      <c r="N895" s="8"/>
      <c r="O895" s="8"/>
      <c r="P895" s="8"/>
    </row>
    <row r="896" spans="1:16" s="6" customFormat="1">
      <c r="A896" s="60"/>
      <c r="B896" s="61"/>
      <c r="C896" s="24"/>
      <c r="D896" s="25"/>
      <c r="E896" s="26"/>
      <c r="F896" s="31"/>
      <c r="G896" s="27"/>
      <c r="L896" s="7"/>
      <c r="N896" s="8"/>
      <c r="O896" s="8"/>
      <c r="P896" s="8"/>
    </row>
    <row r="897" spans="1:16" s="6" customFormat="1">
      <c r="A897" s="60"/>
      <c r="B897" s="61"/>
      <c r="C897" s="24"/>
      <c r="D897" s="25"/>
      <c r="E897" s="26"/>
      <c r="F897" s="31"/>
      <c r="G897" s="27"/>
      <c r="L897" s="7"/>
      <c r="N897" s="8"/>
      <c r="O897" s="8"/>
      <c r="P897" s="8"/>
    </row>
    <row r="898" spans="1:16" s="6" customFormat="1">
      <c r="A898" s="60"/>
      <c r="B898" s="61"/>
      <c r="C898" s="24"/>
      <c r="D898" s="25"/>
      <c r="E898" s="26"/>
      <c r="F898" s="31"/>
      <c r="G898" s="27"/>
      <c r="L898" s="7"/>
      <c r="N898" s="8"/>
      <c r="O898" s="8"/>
      <c r="P898" s="8"/>
    </row>
    <row r="899" spans="1:16" s="6" customFormat="1">
      <c r="A899" s="60"/>
      <c r="B899" s="61"/>
      <c r="C899" s="24"/>
      <c r="D899" s="25"/>
      <c r="E899" s="26"/>
      <c r="F899" s="31"/>
      <c r="G899" s="27"/>
      <c r="L899" s="7"/>
      <c r="N899" s="8"/>
      <c r="O899" s="8"/>
      <c r="P899" s="8"/>
    </row>
    <row r="900" spans="1:16" s="6" customFormat="1">
      <c r="A900" s="60"/>
      <c r="B900" s="61"/>
      <c r="C900" s="24"/>
      <c r="D900" s="25"/>
      <c r="E900" s="26"/>
      <c r="F900" s="31"/>
      <c r="G900" s="27"/>
      <c r="L900" s="7"/>
      <c r="N900" s="8"/>
      <c r="O900" s="8"/>
      <c r="P900" s="8"/>
    </row>
    <row r="901" spans="1:16" s="6" customFormat="1">
      <c r="A901" s="60"/>
      <c r="B901" s="61"/>
      <c r="C901" s="24"/>
      <c r="D901" s="25"/>
      <c r="E901" s="26"/>
      <c r="F901" s="31"/>
      <c r="G901" s="27"/>
      <c r="L901" s="7"/>
      <c r="N901" s="8"/>
      <c r="O901" s="8"/>
      <c r="P901" s="8"/>
    </row>
    <row r="902" spans="1:16" s="6" customFormat="1">
      <c r="A902" s="60"/>
      <c r="B902" s="61"/>
      <c r="C902" s="24"/>
      <c r="D902" s="25"/>
      <c r="E902" s="26"/>
      <c r="F902" s="31"/>
      <c r="G902" s="27"/>
      <c r="L902" s="7"/>
      <c r="N902" s="8"/>
      <c r="O902" s="8"/>
      <c r="P902" s="8"/>
    </row>
    <row r="903" spans="1:16" s="6" customFormat="1">
      <c r="A903" s="60"/>
      <c r="B903" s="61"/>
      <c r="C903" s="24"/>
      <c r="D903" s="25"/>
      <c r="E903" s="26"/>
      <c r="F903" s="31"/>
      <c r="G903" s="27"/>
      <c r="L903" s="7"/>
      <c r="N903" s="8"/>
      <c r="O903" s="8"/>
      <c r="P903" s="8"/>
    </row>
    <row r="904" spans="1:16" s="6" customFormat="1">
      <c r="A904" s="60"/>
      <c r="B904" s="61"/>
      <c r="C904" s="24"/>
      <c r="D904" s="25"/>
      <c r="E904" s="26"/>
      <c r="F904" s="31"/>
      <c r="G904" s="27"/>
      <c r="L904" s="7"/>
      <c r="N904" s="8"/>
      <c r="O904" s="8"/>
      <c r="P904" s="8"/>
    </row>
    <row r="905" spans="1:16" s="6" customFormat="1">
      <c r="A905" s="60"/>
      <c r="B905" s="61"/>
      <c r="C905" s="24"/>
      <c r="D905" s="25"/>
      <c r="E905" s="26"/>
      <c r="F905" s="31"/>
      <c r="G905" s="27"/>
      <c r="L905" s="7"/>
      <c r="N905" s="8"/>
      <c r="O905" s="8"/>
      <c r="P905" s="8"/>
    </row>
    <row r="906" spans="1:16" s="6" customFormat="1">
      <c r="A906" s="60"/>
      <c r="B906" s="61"/>
      <c r="C906" s="24"/>
      <c r="D906" s="25"/>
      <c r="E906" s="26"/>
      <c r="F906" s="31"/>
      <c r="G906" s="27"/>
      <c r="L906" s="7"/>
      <c r="N906" s="8"/>
      <c r="O906" s="8"/>
      <c r="P906" s="8"/>
    </row>
    <row r="907" spans="1:16" s="6" customFormat="1">
      <c r="A907" s="60"/>
      <c r="B907" s="61"/>
      <c r="C907" s="24"/>
      <c r="D907" s="25"/>
      <c r="E907" s="26"/>
      <c r="F907" s="31"/>
      <c r="G907" s="27"/>
      <c r="L907" s="7"/>
      <c r="N907" s="8"/>
      <c r="O907" s="8"/>
      <c r="P907" s="8"/>
    </row>
    <row r="908" spans="1:16" s="6" customFormat="1">
      <c r="A908" s="60"/>
      <c r="B908" s="61"/>
      <c r="C908" s="24"/>
      <c r="D908" s="25"/>
      <c r="E908" s="26"/>
      <c r="F908" s="31"/>
      <c r="G908" s="27"/>
      <c r="L908" s="7"/>
      <c r="N908" s="8"/>
      <c r="O908" s="8"/>
      <c r="P908" s="8"/>
    </row>
    <row r="909" spans="1:16" s="6" customFormat="1">
      <c r="A909" s="60"/>
      <c r="B909" s="61"/>
      <c r="C909" s="24"/>
      <c r="D909" s="25"/>
      <c r="E909" s="26"/>
      <c r="F909" s="31"/>
      <c r="G909" s="27"/>
      <c r="L909" s="7"/>
      <c r="N909" s="8"/>
      <c r="O909" s="8"/>
      <c r="P909" s="8"/>
    </row>
    <row r="910" spans="1:16" s="6" customFormat="1">
      <c r="A910" s="60"/>
      <c r="B910" s="61"/>
      <c r="C910" s="24"/>
      <c r="D910" s="25"/>
      <c r="E910" s="26"/>
      <c r="F910" s="31"/>
      <c r="G910" s="27"/>
      <c r="L910" s="7"/>
      <c r="N910" s="8"/>
      <c r="O910" s="8"/>
      <c r="P910" s="8"/>
    </row>
    <row r="911" spans="1:16" s="6" customFormat="1">
      <c r="A911" s="60"/>
      <c r="B911" s="61"/>
      <c r="C911" s="24"/>
      <c r="D911" s="25"/>
      <c r="E911" s="26"/>
      <c r="F911" s="31"/>
      <c r="G911" s="27"/>
      <c r="L911" s="7"/>
      <c r="N911" s="8"/>
      <c r="O911" s="8"/>
      <c r="P911" s="8"/>
    </row>
    <row r="912" spans="1:16" s="6" customFormat="1">
      <c r="A912" s="60"/>
      <c r="B912" s="61"/>
      <c r="C912" s="24"/>
      <c r="D912" s="25"/>
      <c r="E912" s="26"/>
      <c r="F912" s="31"/>
      <c r="G912" s="27"/>
      <c r="L912" s="7"/>
      <c r="N912" s="8"/>
      <c r="O912" s="8"/>
      <c r="P912" s="8"/>
    </row>
    <row r="913" spans="1:16" s="6" customFormat="1">
      <c r="A913" s="60"/>
      <c r="B913" s="61"/>
      <c r="C913" s="24"/>
      <c r="D913" s="25"/>
      <c r="E913" s="26"/>
      <c r="F913" s="31"/>
      <c r="G913" s="27"/>
      <c r="L913" s="7"/>
      <c r="N913" s="8"/>
      <c r="O913" s="8"/>
      <c r="P913" s="8"/>
    </row>
    <row r="914" spans="1:16" s="6" customFormat="1">
      <c r="A914" s="60"/>
      <c r="B914" s="61"/>
      <c r="C914" s="24"/>
      <c r="D914" s="25"/>
      <c r="E914" s="26"/>
      <c r="F914" s="31"/>
      <c r="G914" s="27"/>
      <c r="L914" s="7"/>
      <c r="N914" s="8"/>
      <c r="O914" s="8"/>
      <c r="P914" s="8"/>
    </row>
    <row r="915" spans="1:16" s="6" customFormat="1">
      <c r="A915" s="60"/>
      <c r="B915" s="61"/>
      <c r="C915" s="24"/>
      <c r="D915" s="25"/>
      <c r="E915" s="26"/>
      <c r="F915" s="31"/>
      <c r="G915" s="27"/>
      <c r="L915" s="7"/>
      <c r="N915" s="8"/>
      <c r="O915" s="8"/>
      <c r="P915" s="8"/>
    </row>
    <row r="916" spans="1:16" s="6" customFormat="1">
      <c r="A916" s="60"/>
      <c r="B916" s="61"/>
      <c r="C916" s="24"/>
      <c r="D916" s="25"/>
      <c r="E916" s="26"/>
      <c r="F916" s="31"/>
      <c r="G916" s="27"/>
      <c r="L916" s="7"/>
      <c r="N916" s="8"/>
      <c r="O916" s="8"/>
      <c r="P916" s="8"/>
    </row>
    <row r="917" spans="1:16" s="6" customFormat="1">
      <c r="A917" s="60"/>
      <c r="B917" s="61"/>
      <c r="C917" s="24"/>
      <c r="D917" s="25"/>
      <c r="E917" s="26"/>
      <c r="F917" s="31"/>
      <c r="G917" s="27"/>
      <c r="L917" s="7"/>
      <c r="N917" s="8"/>
      <c r="O917" s="8"/>
      <c r="P917" s="8"/>
    </row>
    <row r="918" spans="1:16" s="6" customFormat="1">
      <c r="A918" s="60"/>
      <c r="B918" s="61"/>
      <c r="C918" s="24"/>
      <c r="D918" s="25"/>
      <c r="E918" s="26"/>
      <c r="F918" s="31"/>
      <c r="G918" s="27"/>
      <c r="L918" s="7"/>
      <c r="N918" s="8"/>
      <c r="O918" s="8"/>
      <c r="P918" s="8"/>
    </row>
    <row r="919" spans="1:16" s="6" customFormat="1">
      <c r="A919" s="60"/>
      <c r="B919" s="61"/>
      <c r="C919" s="24"/>
      <c r="D919" s="25"/>
      <c r="E919" s="26"/>
      <c r="F919" s="31"/>
      <c r="G919" s="27"/>
      <c r="L919" s="7"/>
      <c r="N919" s="8"/>
      <c r="O919" s="8"/>
      <c r="P919" s="8"/>
    </row>
    <row r="920" spans="1:16" s="6" customFormat="1">
      <c r="A920" s="60"/>
      <c r="B920" s="61"/>
      <c r="C920" s="24"/>
      <c r="D920" s="25"/>
      <c r="E920" s="26"/>
      <c r="F920" s="31"/>
      <c r="G920" s="27"/>
      <c r="L920" s="7"/>
      <c r="N920" s="8"/>
      <c r="O920" s="8"/>
      <c r="P920" s="8"/>
    </row>
    <row r="921" spans="1:16" s="6" customFormat="1">
      <c r="A921" s="60"/>
      <c r="B921" s="61"/>
      <c r="C921" s="24"/>
      <c r="D921" s="25"/>
      <c r="E921" s="26"/>
      <c r="F921" s="31"/>
      <c r="G921" s="27"/>
      <c r="L921" s="7"/>
      <c r="N921" s="8"/>
      <c r="O921" s="8"/>
      <c r="P921" s="8"/>
    </row>
    <row r="922" spans="1:16" s="6" customFormat="1">
      <c r="A922" s="60"/>
      <c r="B922" s="61"/>
      <c r="C922" s="24"/>
      <c r="D922" s="25"/>
      <c r="E922" s="26"/>
      <c r="F922" s="31"/>
      <c r="G922" s="27"/>
      <c r="L922" s="7"/>
      <c r="N922" s="8"/>
      <c r="O922" s="8"/>
      <c r="P922" s="8"/>
    </row>
    <row r="923" spans="1:16" s="6" customFormat="1">
      <c r="A923" s="60"/>
      <c r="B923" s="61"/>
      <c r="C923" s="24"/>
      <c r="D923" s="25"/>
      <c r="E923" s="26"/>
      <c r="F923" s="31"/>
      <c r="G923" s="27"/>
      <c r="L923" s="7"/>
      <c r="N923" s="8"/>
      <c r="O923" s="8"/>
      <c r="P923" s="8"/>
    </row>
    <row r="924" spans="1:16" s="6" customFormat="1">
      <c r="A924" s="60"/>
      <c r="B924" s="61"/>
      <c r="C924" s="24"/>
      <c r="D924" s="25"/>
      <c r="E924" s="26"/>
      <c r="F924" s="31"/>
      <c r="G924" s="27"/>
      <c r="L924" s="7"/>
      <c r="N924" s="8"/>
      <c r="O924" s="8"/>
      <c r="P924" s="8"/>
    </row>
    <row r="925" spans="1:16" s="6" customFormat="1">
      <c r="A925" s="60"/>
      <c r="B925" s="61"/>
      <c r="C925" s="24"/>
      <c r="D925" s="25"/>
      <c r="E925" s="26"/>
      <c r="F925" s="31"/>
      <c r="G925" s="27"/>
      <c r="L925" s="7"/>
      <c r="N925" s="8"/>
      <c r="O925" s="8"/>
      <c r="P925" s="8"/>
    </row>
    <row r="926" spans="1:16" s="6" customFormat="1">
      <c r="A926" s="60"/>
      <c r="B926" s="61"/>
      <c r="C926" s="24"/>
      <c r="D926" s="25"/>
      <c r="E926" s="26"/>
      <c r="F926" s="31"/>
      <c r="G926" s="27"/>
      <c r="L926" s="7"/>
      <c r="N926" s="8"/>
      <c r="O926" s="8"/>
      <c r="P926" s="8"/>
    </row>
    <row r="927" spans="1:16" s="6" customFormat="1">
      <c r="A927" s="60"/>
      <c r="B927" s="61"/>
      <c r="C927" s="24"/>
      <c r="D927" s="25"/>
      <c r="E927" s="26"/>
      <c r="F927" s="31"/>
      <c r="G927" s="27"/>
      <c r="L927" s="7"/>
      <c r="N927" s="8"/>
      <c r="O927" s="8"/>
      <c r="P927" s="8"/>
    </row>
    <row r="928" spans="1:16" s="6" customFormat="1">
      <c r="A928" s="60"/>
      <c r="B928" s="61"/>
      <c r="C928" s="24"/>
      <c r="D928" s="25"/>
      <c r="E928" s="26"/>
      <c r="F928" s="31"/>
      <c r="G928" s="27"/>
      <c r="L928" s="7"/>
      <c r="N928" s="8"/>
      <c r="O928" s="8"/>
      <c r="P928" s="8"/>
    </row>
    <row r="929" spans="1:16" s="6" customFormat="1">
      <c r="A929" s="60"/>
      <c r="B929" s="61"/>
      <c r="C929" s="24"/>
      <c r="D929" s="25"/>
      <c r="E929" s="26"/>
      <c r="F929" s="31"/>
      <c r="G929" s="27"/>
      <c r="L929" s="7"/>
      <c r="N929" s="8"/>
      <c r="O929" s="8"/>
      <c r="P929" s="8"/>
    </row>
    <row r="930" spans="1:16" s="6" customFormat="1">
      <c r="A930" s="60"/>
      <c r="B930" s="61"/>
      <c r="C930" s="24"/>
      <c r="D930" s="25"/>
      <c r="E930" s="26"/>
      <c r="F930" s="31"/>
      <c r="G930" s="27"/>
      <c r="L930" s="7"/>
      <c r="N930" s="8"/>
      <c r="O930" s="8"/>
      <c r="P930" s="8"/>
    </row>
    <row r="931" spans="1:16" s="6" customFormat="1">
      <c r="A931" s="60"/>
      <c r="B931" s="61"/>
      <c r="C931" s="24"/>
      <c r="D931" s="25"/>
      <c r="E931" s="26"/>
      <c r="F931" s="31"/>
      <c r="G931" s="27"/>
      <c r="L931" s="7"/>
      <c r="N931" s="8"/>
      <c r="O931" s="8"/>
      <c r="P931" s="8"/>
    </row>
    <row r="932" spans="1:16" s="6" customFormat="1">
      <c r="A932" s="60"/>
      <c r="B932" s="61"/>
      <c r="C932" s="24"/>
      <c r="D932" s="25"/>
      <c r="E932" s="26"/>
      <c r="F932" s="31"/>
      <c r="G932" s="27"/>
      <c r="L932" s="7"/>
      <c r="N932" s="8"/>
      <c r="O932" s="8"/>
      <c r="P932" s="8"/>
    </row>
    <row r="933" spans="1:16" s="6" customFormat="1">
      <c r="A933" s="60"/>
      <c r="B933" s="61"/>
      <c r="C933" s="24"/>
      <c r="D933" s="25"/>
      <c r="E933" s="26"/>
      <c r="F933" s="31"/>
      <c r="G933" s="27"/>
      <c r="L933" s="7"/>
      <c r="N933" s="8"/>
      <c r="O933" s="8"/>
      <c r="P933" s="8"/>
    </row>
    <row r="934" spans="1:16" s="6" customFormat="1">
      <c r="A934" s="60"/>
      <c r="B934" s="61"/>
      <c r="C934" s="24"/>
      <c r="D934" s="25"/>
      <c r="E934" s="26"/>
      <c r="F934" s="31"/>
      <c r="G934" s="27"/>
      <c r="L934" s="7"/>
      <c r="N934" s="8"/>
      <c r="O934" s="8"/>
      <c r="P934" s="8"/>
    </row>
    <row r="935" spans="1:16" s="6" customFormat="1">
      <c r="A935" s="60"/>
      <c r="B935" s="61"/>
      <c r="C935" s="24"/>
      <c r="D935" s="25"/>
      <c r="E935" s="26"/>
      <c r="F935" s="31"/>
      <c r="G935" s="27"/>
      <c r="L935" s="7"/>
      <c r="N935" s="8"/>
      <c r="O935" s="8"/>
      <c r="P935" s="8"/>
    </row>
    <row r="936" spans="1:16" s="6" customFormat="1">
      <c r="A936" s="60"/>
      <c r="B936" s="61"/>
      <c r="C936" s="24"/>
      <c r="D936" s="25"/>
      <c r="E936" s="26"/>
      <c r="F936" s="31"/>
      <c r="G936" s="27"/>
      <c r="L936" s="7"/>
      <c r="N936" s="8"/>
      <c r="O936" s="8"/>
      <c r="P936" s="8"/>
    </row>
    <row r="937" spans="1:16" s="6" customFormat="1">
      <c r="A937" s="60"/>
      <c r="B937" s="61"/>
      <c r="C937" s="24"/>
      <c r="D937" s="25"/>
      <c r="E937" s="26"/>
      <c r="F937" s="31"/>
      <c r="G937" s="27"/>
      <c r="L937" s="7"/>
      <c r="N937" s="8"/>
      <c r="O937" s="8"/>
      <c r="P937" s="8"/>
    </row>
    <row r="938" spans="1:16" s="6" customFormat="1">
      <c r="A938" s="60"/>
      <c r="B938" s="61"/>
      <c r="C938" s="24"/>
      <c r="D938" s="25"/>
      <c r="E938" s="26"/>
      <c r="F938" s="31"/>
      <c r="G938" s="27"/>
      <c r="L938" s="7"/>
      <c r="N938" s="8"/>
      <c r="O938" s="8"/>
      <c r="P938" s="8"/>
    </row>
    <row r="939" spans="1:16" s="6" customFormat="1">
      <c r="A939" s="60"/>
      <c r="B939" s="61"/>
      <c r="C939" s="24"/>
      <c r="D939" s="25"/>
      <c r="E939" s="26"/>
      <c r="F939" s="31"/>
      <c r="G939" s="27"/>
      <c r="L939" s="7"/>
      <c r="N939" s="8"/>
      <c r="O939" s="8"/>
      <c r="P939" s="8"/>
    </row>
    <row r="940" spans="1:16" s="6" customFormat="1">
      <c r="A940" s="60"/>
      <c r="B940" s="61"/>
      <c r="C940" s="24"/>
      <c r="D940" s="25"/>
      <c r="E940" s="26"/>
      <c r="F940" s="31"/>
      <c r="G940" s="27"/>
      <c r="L940" s="7"/>
      <c r="N940" s="8"/>
      <c r="O940" s="8"/>
      <c r="P940" s="8"/>
    </row>
    <row r="941" spans="1:16" s="6" customFormat="1">
      <c r="A941" s="60"/>
      <c r="B941" s="61"/>
      <c r="C941" s="24"/>
      <c r="D941" s="25"/>
      <c r="E941" s="26"/>
      <c r="F941" s="31"/>
      <c r="G941" s="27"/>
      <c r="L941" s="7"/>
      <c r="N941" s="8"/>
      <c r="O941" s="8"/>
      <c r="P941" s="8"/>
    </row>
    <row r="942" spans="1:16" s="6" customFormat="1">
      <c r="A942" s="60"/>
      <c r="B942" s="61"/>
      <c r="C942" s="24"/>
      <c r="D942" s="25"/>
      <c r="E942" s="26"/>
      <c r="F942" s="31"/>
      <c r="G942" s="27"/>
      <c r="L942" s="7"/>
      <c r="N942" s="8"/>
      <c r="O942" s="8"/>
      <c r="P942" s="8"/>
    </row>
  </sheetData>
  <mergeCells count="7">
    <mergeCell ref="A1:N1"/>
    <mergeCell ref="K57:N67"/>
    <mergeCell ref="A2:H2"/>
    <mergeCell ref="A3:B3"/>
    <mergeCell ref="C3:D3"/>
    <mergeCell ref="K56:N56"/>
    <mergeCell ref="K54:N54"/>
  </mergeCells>
  <pageMargins left="0.75" right="0.75" top="1" bottom="1" header="0.5" footer="0.5"/>
  <pageSetup scale="46" fitToHeight="0" orientation="portrait" r:id="rId1"/>
  <headerFooter alignWithMargins="0">
    <oddFooter xml:space="preserve">&amp;L&amp;"Arial,Regular"Kindred Hydro, Inc.
&amp;D
&amp;F&amp;R&amp;"Arial,Bold"&amp;14&amp;A Borehole Infiltration Test&amp;"Arial,Regular"&amp;10
</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6FB2D19-6C1C-45FC-9EAE-DB4EBDA4F0E3}">
          <x14:formula1>
            <xm:f>'Drop Down Lists'!$A$3:$A$12</xm:f>
          </x14:formula1>
          <xm:sqref>L16:N16</xm:sqref>
        </x14:dataValidation>
        <x14:dataValidation type="list" allowBlank="1" showInputMessage="1" showErrorMessage="1" xr:uid="{F364DCF5-0E36-40F4-856C-D5E0B3CE7AE7}">
          <x14:formula1>
            <xm:f>'Drop Down Lists'!$A$16:$A$25</xm:f>
          </x14:formula1>
          <xm:sqref>L17:N17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1766F-8C92-49F0-BD47-4B11016BBA95}">
  <sheetPr codeName="Sheet1">
    <pageSetUpPr fitToPage="1"/>
  </sheetPr>
  <dimension ref="A1:P1304"/>
  <sheetViews>
    <sheetView zoomScale="120" zoomScaleNormal="120" workbookViewId="0">
      <selection activeCell="K59" sqref="K59"/>
    </sheetView>
  </sheetViews>
  <sheetFormatPr defaultRowHeight="15"/>
  <cols>
    <col min="1" max="1" width="14.85546875" style="60" customWidth="1"/>
    <col min="2" max="2" width="9.140625" style="61"/>
    <col min="3" max="3" width="11" style="58" customWidth="1"/>
    <col min="4" max="4" width="10" style="6" customWidth="1"/>
    <col min="5" max="5" width="11.42578125" style="28" customWidth="1"/>
    <col min="6" max="6" width="13.42578125" style="58" customWidth="1"/>
    <col min="7" max="7" width="9.140625" style="6"/>
    <col min="8" max="8" width="11.7109375" style="6" customWidth="1"/>
    <col min="9" max="9" width="4.140625" style="6" customWidth="1"/>
    <col min="10" max="10" width="4.42578125" style="6" customWidth="1"/>
    <col min="11" max="11" width="35.28515625" style="6" customWidth="1"/>
    <col min="12" max="12" width="18" style="7" customWidth="1"/>
    <col min="13" max="13" width="20.140625" style="6" customWidth="1"/>
    <col min="14" max="14" width="17.85546875" style="8" customWidth="1"/>
    <col min="15" max="16384" width="9.140625" style="8"/>
  </cols>
  <sheetData>
    <row r="1" spans="1:14" ht="31.5" customHeight="1">
      <c r="A1" s="228" t="s">
        <v>204</v>
      </c>
      <c r="B1" s="228"/>
      <c r="C1" s="228"/>
      <c r="D1" s="228"/>
      <c r="E1" s="228"/>
      <c r="F1" s="228"/>
      <c r="G1" s="228"/>
      <c r="H1" s="228"/>
      <c r="I1" s="228"/>
      <c r="J1" s="228"/>
      <c r="K1" s="228"/>
      <c r="L1" s="228"/>
      <c r="M1" s="228"/>
      <c r="N1" s="228"/>
    </row>
    <row r="2" spans="1:14" ht="15" customHeight="1">
      <c r="A2" s="230" t="s">
        <v>30</v>
      </c>
      <c r="B2" s="230"/>
      <c r="C2" s="230"/>
      <c r="D2" s="230"/>
      <c r="E2" s="230"/>
      <c r="F2" s="230"/>
      <c r="G2" s="230"/>
      <c r="H2" s="230"/>
    </row>
    <row r="3" spans="1:14" s="187" customFormat="1" ht="29.25" customHeight="1">
      <c r="A3" s="231" t="s">
        <v>160</v>
      </c>
      <c r="B3" s="232"/>
      <c r="C3" s="233" t="s">
        <v>31</v>
      </c>
      <c r="D3" s="234"/>
      <c r="E3" s="185" t="s">
        <v>36</v>
      </c>
      <c r="F3" s="192" t="s">
        <v>161</v>
      </c>
      <c r="G3" s="191">
        <v>44446</v>
      </c>
      <c r="H3" s="17"/>
      <c r="I3" s="10"/>
      <c r="J3" s="6"/>
      <c r="K3" s="194" t="s">
        <v>210</v>
      </c>
      <c r="L3" s="193">
        <f>245854-227797-266</f>
        <v>17791</v>
      </c>
      <c r="M3" s="11"/>
      <c r="N3" s="186"/>
    </row>
    <row r="4" spans="1:14" s="190" customFormat="1" ht="30" customHeight="1">
      <c r="A4" s="188" t="s">
        <v>23</v>
      </c>
      <c r="B4" s="189" t="s">
        <v>0</v>
      </c>
      <c r="C4" s="13" t="s">
        <v>1</v>
      </c>
      <c r="D4" s="14" t="s">
        <v>2</v>
      </c>
      <c r="E4" s="15" t="s">
        <v>33</v>
      </c>
      <c r="F4" s="16" t="s">
        <v>6</v>
      </c>
      <c r="G4" s="14" t="s">
        <v>7</v>
      </c>
      <c r="H4" s="17"/>
      <c r="I4" s="18"/>
      <c r="J4" s="19"/>
      <c r="K4" s="20" t="s">
        <v>163</v>
      </c>
      <c r="L4" s="21" t="s">
        <v>35</v>
      </c>
      <c r="M4" s="21" t="s">
        <v>165</v>
      </c>
      <c r="N4" s="21"/>
    </row>
    <row r="5" spans="1:14">
      <c r="A5" s="22">
        <v>44446.333333333336</v>
      </c>
      <c r="B5" s="23">
        <v>1.0266150000000001</v>
      </c>
      <c r="C5" s="24">
        <f>ROUND((A5-A$5)*24*60,0)</f>
        <v>0</v>
      </c>
      <c r="D5" s="184">
        <v>45</v>
      </c>
      <c r="E5" s="26">
        <f t="shared" ref="E5:E36" si="0">B5+L$9</f>
        <v>4.0266149999999996</v>
      </c>
      <c r="F5" s="13"/>
      <c r="G5" s="27">
        <f>D5*60*24/7.48</f>
        <v>8663.1016042780739</v>
      </c>
      <c r="H5" s="26"/>
      <c r="I5" s="28"/>
      <c r="K5" s="29" t="s">
        <v>43</v>
      </c>
      <c r="L5" s="62" t="s">
        <v>42</v>
      </c>
      <c r="M5" s="62" t="s">
        <v>42</v>
      </c>
      <c r="N5" s="195"/>
    </row>
    <row r="6" spans="1:14">
      <c r="A6" s="22">
        <v>44446.334027777775</v>
      </c>
      <c r="B6" s="23">
        <v>17.154852000000002</v>
      </c>
      <c r="C6" s="24">
        <f t="shared" ref="C6:C69" si="1">ROUND((A6-A$5)*24*60,0)</f>
        <v>1</v>
      </c>
      <c r="D6" s="184">
        <f t="shared" ref="D6:D69" si="2">D5</f>
        <v>45</v>
      </c>
      <c r="E6" s="26">
        <f t="shared" si="0"/>
        <v>20.154852000000002</v>
      </c>
      <c r="F6" s="31">
        <f>F5+D5*(C6-C5)</f>
        <v>45</v>
      </c>
      <c r="G6" s="27">
        <f t="shared" ref="G6:G69" si="3">D6*60*24/7.48</f>
        <v>8663.1016042780739</v>
      </c>
      <c r="H6" s="26"/>
      <c r="I6" s="28"/>
      <c r="K6" s="29" t="s">
        <v>44</v>
      </c>
      <c r="L6" s="30">
        <v>42</v>
      </c>
      <c r="M6" s="30">
        <v>42</v>
      </c>
      <c r="N6" s="35"/>
    </row>
    <row r="7" spans="1:14">
      <c r="A7" s="22">
        <v>44446.334722222222</v>
      </c>
      <c r="B7" s="23">
        <v>14.67252</v>
      </c>
      <c r="C7" s="24">
        <f t="shared" si="1"/>
        <v>2</v>
      </c>
      <c r="D7" s="184">
        <v>60</v>
      </c>
      <c r="E7" s="26">
        <f t="shared" si="0"/>
        <v>17.672519999999999</v>
      </c>
      <c r="F7" s="31">
        <f t="shared" ref="F7:F70" si="4">F6+D6*(C7-C6)</f>
        <v>90</v>
      </c>
      <c r="G7" s="27">
        <f t="shared" si="3"/>
        <v>11550.802139037432</v>
      </c>
      <c r="H7" s="26"/>
      <c r="I7" s="28"/>
      <c r="K7" s="29" t="s">
        <v>45</v>
      </c>
      <c r="L7" s="34">
        <v>24</v>
      </c>
      <c r="M7" s="34">
        <v>24</v>
      </c>
      <c r="N7" s="70"/>
    </row>
    <row r="8" spans="1:14">
      <c r="A8" s="22">
        <v>44446.335416666669</v>
      </c>
      <c r="B8" s="23">
        <v>17.323263000000001</v>
      </c>
      <c r="C8" s="24">
        <f t="shared" si="1"/>
        <v>3</v>
      </c>
      <c r="D8" s="184">
        <v>60</v>
      </c>
      <c r="E8" s="26">
        <f t="shared" si="0"/>
        <v>20.323263000000001</v>
      </c>
      <c r="F8" s="31">
        <f t="shared" si="4"/>
        <v>150</v>
      </c>
      <c r="G8" s="27">
        <f t="shared" si="3"/>
        <v>11550.802139037432</v>
      </c>
      <c r="H8" s="26"/>
      <c r="I8" s="28"/>
      <c r="K8" s="29" t="s">
        <v>46</v>
      </c>
      <c r="L8" s="32" t="s">
        <v>34</v>
      </c>
      <c r="M8" s="32" t="s">
        <v>34</v>
      </c>
      <c r="N8" s="69"/>
    </row>
    <row r="9" spans="1:14">
      <c r="A9" s="22">
        <v>44446.336111111108</v>
      </c>
      <c r="B9" s="23">
        <v>17.853873</v>
      </c>
      <c r="C9" s="24">
        <f t="shared" si="1"/>
        <v>4</v>
      </c>
      <c r="D9" s="184">
        <f t="shared" si="2"/>
        <v>60</v>
      </c>
      <c r="E9" s="26">
        <f t="shared" si="0"/>
        <v>20.853873</v>
      </c>
      <c r="F9" s="31">
        <f t="shared" si="4"/>
        <v>210</v>
      </c>
      <c r="G9" s="27">
        <f t="shared" si="3"/>
        <v>11550.802139037432</v>
      </c>
      <c r="H9" s="26"/>
      <c r="I9" s="28"/>
      <c r="K9" s="29" t="s">
        <v>47</v>
      </c>
      <c r="L9" s="33">
        <v>3</v>
      </c>
      <c r="M9" s="33">
        <v>3</v>
      </c>
      <c r="N9" s="65"/>
    </row>
    <row r="10" spans="1:14">
      <c r="A10" s="22">
        <v>44446.336805555555</v>
      </c>
      <c r="B10" s="23">
        <v>18.315273000000001</v>
      </c>
      <c r="C10" s="24">
        <f t="shared" si="1"/>
        <v>5</v>
      </c>
      <c r="D10" s="184">
        <f t="shared" si="2"/>
        <v>60</v>
      </c>
      <c r="E10" s="26">
        <f t="shared" si="0"/>
        <v>21.315273000000001</v>
      </c>
      <c r="F10" s="31">
        <f t="shared" si="4"/>
        <v>270</v>
      </c>
      <c r="G10" s="27">
        <f t="shared" si="3"/>
        <v>11550.802139037432</v>
      </c>
      <c r="H10" s="26"/>
      <c r="I10" s="28"/>
      <c r="K10" s="29" t="s">
        <v>171</v>
      </c>
      <c r="L10" s="34">
        <v>0.33</v>
      </c>
      <c r="M10" s="34">
        <v>0.33</v>
      </c>
      <c r="N10" s="70"/>
    </row>
    <row r="11" spans="1:14">
      <c r="A11" s="22">
        <v>44446.337500000001</v>
      </c>
      <c r="B11" s="23">
        <v>18.492912</v>
      </c>
      <c r="C11" s="24">
        <f t="shared" si="1"/>
        <v>6</v>
      </c>
      <c r="D11" s="184">
        <f t="shared" si="2"/>
        <v>60</v>
      </c>
      <c r="E11" s="26">
        <f t="shared" si="0"/>
        <v>21.492912</v>
      </c>
      <c r="F11" s="31">
        <f t="shared" si="4"/>
        <v>330</v>
      </c>
      <c r="G11" s="27">
        <f t="shared" si="3"/>
        <v>11550.802139037432</v>
      </c>
      <c r="H11" s="26"/>
      <c r="I11" s="28"/>
      <c r="K11" s="29" t="s">
        <v>48</v>
      </c>
      <c r="L11" s="63">
        <f>2/12</f>
        <v>0.16666666666666666</v>
      </c>
      <c r="M11" s="63">
        <f>2/12</f>
        <v>0.16666666666666666</v>
      </c>
      <c r="N11" s="197"/>
    </row>
    <row r="12" spans="1:14">
      <c r="A12" s="22">
        <v>44446.338194444441</v>
      </c>
      <c r="B12" s="23">
        <v>18.977381999999999</v>
      </c>
      <c r="C12" s="24">
        <f t="shared" si="1"/>
        <v>7</v>
      </c>
      <c r="D12" s="184">
        <f t="shared" si="2"/>
        <v>60</v>
      </c>
      <c r="E12" s="26">
        <f t="shared" si="0"/>
        <v>21.977381999999999</v>
      </c>
      <c r="F12" s="31">
        <f t="shared" si="4"/>
        <v>390</v>
      </c>
      <c r="G12" s="27">
        <f t="shared" si="3"/>
        <v>11550.802139037432</v>
      </c>
      <c r="H12" s="26"/>
      <c r="I12" s="28"/>
      <c r="K12" s="29" t="s">
        <v>162</v>
      </c>
      <c r="L12" s="203">
        <f>MAX($F5:$F103)</f>
        <v>4084</v>
      </c>
      <c r="M12" s="203">
        <f>MAX($F105:$F997)</f>
        <v>13625.299999999941</v>
      </c>
      <c r="N12" s="36"/>
    </row>
    <row r="13" spans="1:14">
      <c r="A13" s="22">
        <v>44446.338888888888</v>
      </c>
      <c r="B13" s="23">
        <v>19.286519999999999</v>
      </c>
      <c r="C13" s="24">
        <f t="shared" si="1"/>
        <v>8</v>
      </c>
      <c r="D13" s="184">
        <f t="shared" si="2"/>
        <v>60</v>
      </c>
      <c r="E13" s="26">
        <f t="shared" si="0"/>
        <v>22.286519999999999</v>
      </c>
      <c r="F13" s="31">
        <f t="shared" si="4"/>
        <v>450</v>
      </c>
      <c r="G13" s="27">
        <f t="shared" si="3"/>
        <v>11550.802139037432</v>
      </c>
      <c r="H13" s="26"/>
      <c r="I13" s="28"/>
      <c r="K13" s="64" t="s">
        <v>49</v>
      </c>
      <c r="L13" s="65">
        <v>-0.5</v>
      </c>
      <c r="M13" s="65">
        <v>-0.5</v>
      </c>
      <c r="N13" s="65"/>
    </row>
    <row r="14" spans="1:14">
      <c r="A14" s="22">
        <v>44446.339583333334</v>
      </c>
      <c r="B14" s="23">
        <v>19.358036999999999</v>
      </c>
      <c r="C14" s="24">
        <f t="shared" si="1"/>
        <v>9</v>
      </c>
      <c r="D14" s="184">
        <f t="shared" si="2"/>
        <v>60</v>
      </c>
      <c r="E14" s="26">
        <f t="shared" si="0"/>
        <v>22.358036999999999</v>
      </c>
      <c r="F14" s="31">
        <f t="shared" si="4"/>
        <v>510</v>
      </c>
      <c r="G14" s="27">
        <f t="shared" si="3"/>
        <v>11550.802139037432</v>
      </c>
      <c r="H14" s="26"/>
      <c r="I14" s="28"/>
      <c r="K14" s="64" t="s">
        <v>164</v>
      </c>
      <c r="L14" s="199">
        <f>C94</f>
        <v>89</v>
      </c>
      <c r="M14" s="199">
        <f>C460</f>
        <v>559</v>
      </c>
      <c r="N14" s="198"/>
    </row>
    <row r="15" spans="1:14">
      <c r="A15" s="22">
        <v>44446.340277777781</v>
      </c>
      <c r="B15" s="23">
        <v>19.514913</v>
      </c>
      <c r="C15" s="24">
        <f t="shared" si="1"/>
        <v>10</v>
      </c>
      <c r="D15" s="184">
        <f t="shared" si="2"/>
        <v>60</v>
      </c>
      <c r="E15" s="26">
        <f t="shared" si="0"/>
        <v>22.514913</v>
      </c>
      <c r="F15" s="31">
        <f t="shared" si="4"/>
        <v>570</v>
      </c>
      <c r="G15" s="27">
        <f t="shared" si="3"/>
        <v>11550.802139037432</v>
      </c>
      <c r="H15" s="26"/>
      <c r="I15" s="28"/>
      <c r="K15" s="37" t="s">
        <v>178</v>
      </c>
      <c r="L15" s="43">
        <f>VLOOKUP(L$14,$C$5:$E$3001,3)</f>
        <v>22.664867999999998</v>
      </c>
      <c r="M15" s="43">
        <f>VLOOKUP(M$14,$C$5:$E$3001,3)</f>
        <v>22.706394</v>
      </c>
      <c r="N15" s="71"/>
    </row>
    <row r="16" spans="1:14">
      <c r="A16" s="22">
        <v>44446.34097222222</v>
      </c>
      <c r="B16" s="23">
        <v>19.941707999999998</v>
      </c>
      <c r="C16" s="24">
        <f t="shared" si="1"/>
        <v>11</v>
      </c>
      <c r="D16" s="184">
        <v>50</v>
      </c>
      <c r="E16" s="26">
        <f t="shared" si="0"/>
        <v>22.941707999999998</v>
      </c>
      <c r="F16" s="31">
        <f t="shared" si="4"/>
        <v>630</v>
      </c>
      <c r="G16" s="27">
        <f t="shared" si="3"/>
        <v>9625.6684491978613</v>
      </c>
      <c r="H16" s="26"/>
      <c r="I16" s="28"/>
      <c r="K16" s="29" t="s">
        <v>170</v>
      </c>
      <c r="L16" s="196">
        <f>MIN(L7,L15)</f>
        <v>22.664867999999998</v>
      </c>
      <c r="M16" s="196">
        <f>MIN(M7,M15)</f>
        <v>22.706394</v>
      </c>
      <c r="N16" s="196"/>
    </row>
    <row r="17" spans="1:14">
      <c r="A17" s="22">
        <v>44446.341666666667</v>
      </c>
      <c r="B17" s="23">
        <v>18.638252999999999</v>
      </c>
      <c r="C17" s="24">
        <f t="shared" si="1"/>
        <v>12</v>
      </c>
      <c r="D17" s="184">
        <f t="shared" si="2"/>
        <v>50</v>
      </c>
      <c r="E17" s="26">
        <f t="shared" si="0"/>
        <v>21.638252999999999</v>
      </c>
      <c r="F17" s="31">
        <f t="shared" si="4"/>
        <v>680</v>
      </c>
      <c r="G17" s="27">
        <f t="shared" si="3"/>
        <v>9625.6684491978613</v>
      </c>
      <c r="H17" s="26"/>
      <c r="I17" s="28"/>
      <c r="K17" s="37" t="s">
        <v>179</v>
      </c>
      <c r="L17" s="43">
        <f>VLOOKUP(L$14,$C$5:$E$3001,2)</f>
        <v>42</v>
      </c>
      <c r="M17" s="43">
        <f>VLOOKUP(M$14,$C$5:$E$3001,2)</f>
        <v>33</v>
      </c>
      <c r="N17" s="43"/>
    </row>
    <row r="18" spans="1:14">
      <c r="A18" s="22">
        <v>44446.342361111114</v>
      </c>
      <c r="B18" s="23">
        <v>18.642866999999999</v>
      </c>
      <c r="C18" s="24">
        <f t="shared" si="1"/>
        <v>13</v>
      </c>
      <c r="D18" s="184">
        <f t="shared" si="2"/>
        <v>50</v>
      </c>
      <c r="E18" s="26">
        <f t="shared" si="0"/>
        <v>21.642866999999999</v>
      </c>
      <c r="F18" s="31">
        <f t="shared" si="4"/>
        <v>730</v>
      </c>
      <c r="G18" s="27">
        <f t="shared" si="3"/>
        <v>9625.6684491978613</v>
      </c>
      <c r="H18" s="26"/>
      <c r="I18" s="28"/>
      <c r="K18" s="37" t="s">
        <v>173</v>
      </c>
      <c r="L18" s="202">
        <f>L17*60*24/7.48</f>
        <v>8085.5614973262027</v>
      </c>
      <c r="M18" s="202">
        <f>M17*60*24/7.48</f>
        <v>6352.9411764705883</v>
      </c>
      <c r="N18" s="39"/>
    </row>
    <row r="19" spans="1:14">
      <c r="A19" s="22">
        <v>44446.343055555553</v>
      </c>
      <c r="B19" s="23">
        <v>19.078890000000001</v>
      </c>
      <c r="C19" s="24">
        <f t="shared" si="1"/>
        <v>14</v>
      </c>
      <c r="D19" s="184">
        <f t="shared" si="2"/>
        <v>50</v>
      </c>
      <c r="E19" s="26">
        <f t="shared" si="0"/>
        <v>22.078890000000001</v>
      </c>
      <c r="F19" s="31">
        <f t="shared" si="4"/>
        <v>780</v>
      </c>
      <c r="G19" s="27">
        <f t="shared" si="3"/>
        <v>9625.6684491978613</v>
      </c>
      <c r="H19" s="26"/>
      <c r="I19" s="28"/>
      <c r="K19" s="29" t="s">
        <v>50</v>
      </c>
      <c r="L19" s="40" t="s">
        <v>4</v>
      </c>
      <c r="M19" s="40" t="s">
        <v>4</v>
      </c>
      <c r="N19" s="70"/>
    </row>
    <row r="20" spans="1:14">
      <c r="A20" s="22">
        <v>44446.34375</v>
      </c>
      <c r="B20" s="23">
        <v>19.083504000000001</v>
      </c>
      <c r="C20" s="24">
        <f t="shared" si="1"/>
        <v>15</v>
      </c>
      <c r="D20" s="184">
        <f t="shared" si="2"/>
        <v>50</v>
      </c>
      <c r="E20" s="26">
        <f t="shared" si="0"/>
        <v>22.083504000000001</v>
      </c>
      <c r="F20" s="31">
        <f t="shared" si="4"/>
        <v>830</v>
      </c>
      <c r="G20" s="27">
        <f t="shared" si="3"/>
        <v>9625.6684491978613</v>
      </c>
      <c r="H20" s="26"/>
      <c r="I20" s="28"/>
      <c r="K20" s="29" t="s">
        <v>51</v>
      </c>
      <c r="L20" s="41" t="s">
        <v>10</v>
      </c>
      <c r="M20" s="41" t="s">
        <v>10</v>
      </c>
      <c r="N20" s="69"/>
    </row>
    <row r="21" spans="1:14">
      <c r="A21" s="22">
        <v>44446.344444444447</v>
      </c>
      <c r="B21" s="23">
        <v>18.783594000000001</v>
      </c>
      <c r="C21" s="24">
        <f t="shared" si="1"/>
        <v>16</v>
      </c>
      <c r="D21" s="184">
        <f t="shared" si="2"/>
        <v>50</v>
      </c>
      <c r="E21" s="26">
        <f t="shared" si="0"/>
        <v>21.783594000000001</v>
      </c>
      <c r="F21" s="31">
        <f t="shared" si="4"/>
        <v>880</v>
      </c>
      <c r="G21" s="27">
        <f t="shared" si="3"/>
        <v>9625.6684491978613</v>
      </c>
      <c r="H21" s="26"/>
      <c r="I21" s="28"/>
      <c r="K21" s="37" t="s">
        <v>167</v>
      </c>
      <c r="L21" s="42">
        <f>VLOOKUP(L20,'Fitting Parameters'!$A$27:$C$36,3,FALSE)</f>
        <v>0.76249999999999996</v>
      </c>
      <c r="M21" s="42">
        <f>VLOOKUP(M20,'Fitting Parameters'!$A$27:$C$36,3,FALSE)</f>
        <v>0.76249999999999996</v>
      </c>
      <c r="N21" s="42"/>
    </row>
    <row r="22" spans="1:14">
      <c r="A22" s="22">
        <v>44446.345138888886</v>
      </c>
      <c r="B22" s="23">
        <v>19.002759000000001</v>
      </c>
      <c r="C22" s="24">
        <f t="shared" si="1"/>
        <v>17</v>
      </c>
      <c r="D22" s="184">
        <f t="shared" si="2"/>
        <v>50</v>
      </c>
      <c r="E22" s="26">
        <f t="shared" si="0"/>
        <v>22.002759000000001</v>
      </c>
      <c r="F22" s="31">
        <f t="shared" si="4"/>
        <v>930</v>
      </c>
      <c r="G22" s="27">
        <f t="shared" si="3"/>
        <v>9625.6684491978613</v>
      </c>
      <c r="H22" s="26"/>
      <c r="I22" s="28"/>
      <c r="K22" s="37" t="s">
        <v>174</v>
      </c>
      <c r="L22" s="38">
        <v>1.2</v>
      </c>
      <c r="M22" s="38">
        <v>1.2</v>
      </c>
      <c r="N22" s="43"/>
    </row>
    <row r="23" spans="1:14">
      <c r="A23" s="22">
        <v>44446.345833333333</v>
      </c>
      <c r="B23" s="23">
        <v>19.231152000000002</v>
      </c>
      <c r="C23" s="24">
        <f t="shared" si="1"/>
        <v>18</v>
      </c>
      <c r="D23" s="184">
        <f t="shared" si="2"/>
        <v>50</v>
      </c>
      <c r="E23" s="26">
        <f t="shared" si="0"/>
        <v>22.231152000000002</v>
      </c>
      <c r="F23" s="31">
        <f t="shared" si="4"/>
        <v>980</v>
      </c>
      <c r="G23" s="27">
        <f t="shared" si="3"/>
        <v>9625.6684491978613</v>
      </c>
      <c r="H23" s="26"/>
      <c r="I23" s="28"/>
      <c r="K23" s="37" t="s">
        <v>52</v>
      </c>
      <c r="L23" s="43" t="str">
        <f>IF(L15&lt;=L22*L16,"Uncased","Cased")</f>
        <v>Uncased</v>
      </c>
      <c r="M23" s="43" t="str">
        <f>IF(M15&lt;=M22*M16,"Uncased","Cased")</f>
        <v>Uncased</v>
      </c>
      <c r="N23" s="43"/>
    </row>
    <row r="24" spans="1:14">
      <c r="A24" s="22">
        <v>44446.34652777778</v>
      </c>
      <c r="B24" s="23">
        <v>19.270371000000001</v>
      </c>
      <c r="C24" s="24">
        <f t="shared" si="1"/>
        <v>19</v>
      </c>
      <c r="D24" s="184">
        <f t="shared" si="2"/>
        <v>50</v>
      </c>
      <c r="E24" s="26">
        <f t="shared" si="0"/>
        <v>22.270371000000001</v>
      </c>
      <c r="F24" s="31">
        <f t="shared" si="4"/>
        <v>1030</v>
      </c>
      <c r="G24" s="27">
        <f t="shared" si="3"/>
        <v>9625.6684491978613</v>
      </c>
      <c r="H24" s="26"/>
      <c r="I24" s="28"/>
      <c r="K24" s="37" t="s">
        <v>175</v>
      </c>
      <c r="L24" s="43">
        <f>IF(L23="Uncased",L15/L10,L16/L10)</f>
        <v>68.681418181818174</v>
      </c>
      <c r="M24" s="43">
        <f>IF(M23="Uncased",M15/M10,M16/M10)</f>
        <v>68.807254545454541</v>
      </c>
      <c r="N24" s="43"/>
    </row>
    <row r="25" spans="1:14">
      <c r="A25" s="22">
        <v>44446.347222222219</v>
      </c>
      <c r="B25" s="23">
        <v>19.360344000000001</v>
      </c>
      <c r="C25" s="24">
        <f t="shared" si="1"/>
        <v>20</v>
      </c>
      <c r="D25" s="184">
        <f t="shared" si="2"/>
        <v>50</v>
      </c>
      <c r="E25" s="26">
        <f t="shared" si="0"/>
        <v>22.360344000000001</v>
      </c>
      <c r="F25" s="31">
        <f t="shared" si="4"/>
        <v>1080</v>
      </c>
      <c r="G25" s="27">
        <f t="shared" si="3"/>
        <v>9625.6684491978613</v>
      </c>
      <c r="H25" s="26"/>
      <c r="I25" s="28"/>
      <c r="K25" s="200" t="s">
        <v>245</v>
      </c>
      <c r="L25" s="42">
        <f>IF(L$23="Uncased",IF(L$24&lt;=20,HLOOKUP(L$19,'Fitting Parameters'!$B$4:$K$7,2,FALSE),HLOOKUP(L$19,'Fitting Parameters'!$B$9:$K$12,2,FALSE)),IF(L$24&lt;=20,HLOOKUP(L$19,'Fitting Parameters'!$B$15:$K$18,2,FALSE),HLOOKUP(L$19,'Fitting Parameters'!$B$20:$K$23,2,FALSE)))</f>
        <v>2.11</v>
      </c>
      <c r="M25" s="42">
        <f>IF(M$23="Uncased",IF(M$24&lt;=20,HLOOKUP(M$19,'Fitting Parameters'!$B$4:$K$7,2,FALSE),HLOOKUP(M$19,'Fitting Parameters'!$B$9:$K$12,2,FALSE)),IF(M$24&lt;=20,HLOOKUP(M$19,'Fitting Parameters'!$B$15:$K$18,2,FALSE),HLOOKUP(M$19,'Fitting Parameters'!$B$20:$K$23,2,FALSE)))</f>
        <v>2.11</v>
      </c>
      <c r="N25" s="42"/>
    </row>
    <row r="26" spans="1:14">
      <c r="A26" s="22">
        <v>44446.347916666666</v>
      </c>
      <c r="B26" s="23">
        <v>19.300362</v>
      </c>
      <c r="C26" s="24">
        <f t="shared" si="1"/>
        <v>21</v>
      </c>
      <c r="D26" s="184">
        <f t="shared" si="2"/>
        <v>50</v>
      </c>
      <c r="E26" s="26">
        <f t="shared" si="0"/>
        <v>22.300362</v>
      </c>
      <c r="F26" s="31">
        <f t="shared" si="4"/>
        <v>1130</v>
      </c>
      <c r="G26" s="27">
        <f t="shared" si="3"/>
        <v>9625.6684491978613</v>
      </c>
      <c r="H26" s="26"/>
      <c r="I26" s="28"/>
      <c r="K26" s="200" t="s">
        <v>246</v>
      </c>
      <c r="L26" s="44">
        <f>IF(L$23="Uncased",IF(L$24&lt;=20,HLOOKUP(L$19,'Fitting Parameters'!$B$4:$K$7,3,FALSE),HLOOKUP(L$19,'Fitting Parameters'!$B$9:$K$12,3,FALSE)),IF(L$24&lt;=20,HLOOKUP(L$19,'Fitting Parameters'!$B$15:$K$18,3,FALSE),HLOOKUP(L$19,'Fitting Parameters'!$B$20:$K$23,3,FALSE)))</f>
        <v>2.7300000000000001E-2</v>
      </c>
      <c r="M26" s="44">
        <f>IF(M$23="Uncased",IF(M$24&lt;=20,HLOOKUP(M$19,'Fitting Parameters'!$B$4:$K$7,3,FALSE),HLOOKUP(M$19,'Fitting Parameters'!$B$9:$K$12,3,FALSE)),IF(M$24&lt;=20,HLOOKUP(M$19,'Fitting Parameters'!$B$15:$K$18,3,FALSE),HLOOKUP(M$19,'Fitting Parameters'!$B$20:$K$23,3,FALSE)))</f>
        <v>2.7300000000000001E-2</v>
      </c>
      <c r="N26" s="44"/>
    </row>
    <row r="27" spans="1:14">
      <c r="A27" s="22">
        <v>44446.348611111112</v>
      </c>
      <c r="B27" s="23">
        <v>19.556439000000001</v>
      </c>
      <c r="C27" s="24">
        <f t="shared" si="1"/>
        <v>22</v>
      </c>
      <c r="D27" s="184">
        <f t="shared" si="2"/>
        <v>50</v>
      </c>
      <c r="E27" s="26">
        <f t="shared" si="0"/>
        <v>22.556439000000001</v>
      </c>
      <c r="F27" s="31">
        <f t="shared" si="4"/>
        <v>1180</v>
      </c>
      <c r="G27" s="27">
        <f t="shared" si="3"/>
        <v>9625.6684491978613</v>
      </c>
      <c r="H27" s="26"/>
      <c r="I27" s="28"/>
      <c r="K27" s="200" t="s">
        <v>247</v>
      </c>
      <c r="L27" s="45">
        <f>IF(L$23="Uncased",IF(L$24&lt;=20,HLOOKUP(L$19,'Fitting Parameters'!$B$4:$K$7,4,FALSE),HLOOKUP(L$19,'Fitting Parameters'!$B$9:$K$12,4,FALSE)),IF(L$24&lt;=20,HLOOKUP(L$19,'Fitting Parameters'!$B$15:$K$18,4,FALSE),HLOOKUP(L$19,'Fitting Parameters'!$B$20:$K$23,4,FALSE)))</f>
        <v>0.60499999999999998</v>
      </c>
      <c r="M27" s="45">
        <f>IF(M$23="Uncased",IF(M$24&lt;=20,HLOOKUP(M$19,'Fitting Parameters'!$B$4:$K$7,4,FALSE),HLOOKUP(M$19,'Fitting Parameters'!$B$9:$K$12,4,FALSE)),IF(M$24&lt;=20,HLOOKUP(M$19,'Fitting Parameters'!$B$15:$K$18,4,FALSE),HLOOKUP(M$19,'Fitting Parameters'!$B$20:$K$23,4,FALSE)))</f>
        <v>0.60499999999999998</v>
      </c>
      <c r="N27" s="45"/>
    </row>
    <row r="28" spans="1:14">
      <c r="A28" s="22">
        <v>44446.349305555559</v>
      </c>
      <c r="B28" s="23">
        <v>19.676403000000001</v>
      </c>
      <c r="C28" s="24">
        <f t="shared" si="1"/>
        <v>23</v>
      </c>
      <c r="D28" s="184">
        <f t="shared" si="2"/>
        <v>50</v>
      </c>
      <c r="E28" s="26">
        <f t="shared" si="0"/>
        <v>22.676403000000001</v>
      </c>
      <c r="F28" s="31">
        <f t="shared" si="4"/>
        <v>1230</v>
      </c>
      <c r="G28" s="27">
        <f t="shared" si="3"/>
        <v>9625.6684491978613</v>
      </c>
      <c r="H28" s="26"/>
      <c r="I28" s="28"/>
      <c r="K28" s="46" t="s">
        <v>169</v>
      </c>
      <c r="L28" s="47">
        <f>((L24)/(L25+L26*L24))^L27</f>
        <v>5.5979424919992109</v>
      </c>
      <c r="M28" s="47">
        <f>((M24)/(M25+M26*M24))^M27</f>
        <v>5.6012245572364643</v>
      </c>
      <c r="N28" s="47"/>
    </row>
    <row r="29" spans="1:14">
      <c r="A29" s="22">
        <v>44446.35</v>
      </c>
      <c r="B29" s="23">
        <v>19.341888000000001</v>
      </c>
      <c r="C29" s="24">
        <f t="shared" si="1"/>
        <v>24</v>
      </c>
      <c r="D29" s="184">
        <f t="shared" si="2"/>
        <v>50</v>
      </c>
      <c r="E29" s="26">
        <f t="shared" si="0"/>
        <v>22.341888000000001</v>
      </c>
      <c r="F29" s="31">
        <f t="shared" si="4"/>
        <v>1280</v>
      </c>
      <c r="G29" s="27">
        <f t="shared" si="3"/>
        <v>9625.6684491978613</v>
      </c>
      <c r="H29" s="26"/>
      <c r="I29" s="28"/>
      <c r="K29" s="48" t="s">
        <v>78</v>
      </c>
      <c r="L29" s="8"/>
      <c r="M29" s="8"/>
    </row>
    <row r="30" spans="1:14">
      <c r="A30" s="22">
        <v>44446.350694444445</v>
      </c>
      <c r="B30" s="23">
        <v>20.017838999999999</v>
      </c>
      <c r="C30" s="24">
        <f t="shared" si="1"/>
        <v>25</v>
      </c>
      <c r="D30" s="184">
        <f t="shared" si="2"/>
        <v>50</v>
      </c>
      <c r="E30" s="26">
        <f t="shared" si="0"/>
        <v>23.017838999999999</v>
      </c>
      <c r="F30" s="31">
        <f t="shared" si="4"/>
        <v>1330</v>
      </c>
      <c r="G30" s="27">
        <f t="shared" si="3"/>
        <v>9625.6684491978613</v>
      </c>
      <c r="H30" s="26"/>
      <c r="I30" s="28"/>
      <c r="K30" s="73" t="s">
        <v>91</v>
      </c>
      <c r="L30" s="74">
        <f>IF(L23="uncased",L28*L18/(2*3.14*L15^2+3.14*L10^2*L28+2*3.14*L15/L21),L28*L18/(2*3.14*L15*L16+3.14*L10^2*L28+2*3.14*L16/L21))</f>
        <v>13.255597210487194</v>
      </c>
      <c r="M30" s="74">
        <f>IF(M23="uncased",M28*M18/(2*3.14*M15^2+3.14*M10^2*M28+2*3.14*M15/M21),M28*M18/(2*3.14*M15*M16+3.14*M10^2*M28+2*3.14*M16/M21))</f>
        <v>10.384192228591493</v>
      </c>
      <c r="N30" s="74"/>
    </row>
    <row r="31" spans="1:14">
      <c r="A31" s="22">
        <v>44446.351388888892</v>
      </c>
      <c r="B31" s="23">
        <v>19.867884</v>
      </c>
      <c r="C31" s="24">
        <f t="shared" si="1"/>
        <v>26</v>
      </c>
      <c r="D31" s="184">
        <f t="shared" si="2"/>
        <v>50</v>
      </c>
      <c r="E31" s="26">
        <f t="shared" si="0"/>
        <v>22.867884</v>
      </c>
      <c r="F31" s="31">
        <f t="shared" si="4"/>
        <v>1380</v>
      </c>
      <c r="G31" s="27">
        <f t="shared" si="3"/>
        <v>9625.6684491978613</v>
      </c>
      <c r="H31" s="26"/>
      <c r="I31" s="28"/>
      <c r="K31" s="49" t="s">
        <v>176</v>
      </c>
      <c r="L31" s="205">
        <f>(VLOOKUP(L$14,$C$5:$E$3001,3)-VLOOKUP(L$14-60,$C$5:$E$3001,3))/VLOOKUP(L$14-60,$C$5:$E$3001,3)</f>
        <v>5.0019291002831909E-2</v>
      </c>
      <c r="M31" s="205">
        <f>(VLOOKUP(M$14,$C$5:$E$3001,3)-VLOOKUP(M$14-60,$C$5:$E$3001,3))/VLOOKUP(M$14-60,$C$5:$E$3001,3)</f>
        <v>-2.1290854108802371E-3</v>
      </c>
      <c r="N31" s="204"/>
    </row>
    <row r="32" spans="1:14">
      <c r="A32" s="22">
        <v>44446.352083333331</v>
      </c>
      <c r="B32" s="23">
        <v>19.826357999999999</v>
      </c>
      <c r="C32" s="24">
        <f t="shared" si="1"/>
        <v>27</v>
      </c>
      <c r="D32" s="184">
        <f t="shared" si="2"/>
        <v>50</v>
      </c>
      <c r="E32" s="26">
        <f t="shared" si="0"/>
        <v>22.826357999999999</v>
      </c>
      <c r="F32" s="31">
        <f t="shared" si="4"/>
        <v>1430</v>
      </c>
      <c r="G32" s="27">
        <f t="shared" si="3"/>
        <v>9625.6684491978613</v>
      </c>
      <c r="H32" s="26"/>
      <c r="I32" s="28"/>
      <c r="K32" s="49" t="s">
        <v>177</v>
      </c>
      <c r="L32" s="205">
        <f>(VLOOKUP(L$14,$C$5:$E$3001,2)-VLOOKUP(L$14-60,$C$5:$E$3001,2))/VLOOKUP(L$14-60,$C$5:$E$3001,2)</f>
        <v>0</v>
      </c>
      <c r="M32" s="205">
        <f>(VLOOKUP(M$14,$C$5:$E$3001,2)-VLOOKUP(M$14-60,$C$5:$E$3001,2))/VLOOKUP(M$14-60,$C$5:$E$3001,2)</f>
        <v>-2.3668639053254354E-2</v>
      </c>
      <c r="N32" s="43"/>
    </row>
    <row r="33" spans="1:14">
      <c r="A33" s="22">
        <v>44446.352777777778</v>
      </c>
      <c r="B33" s="23">
        <v>19.953243000000001</v>
      </c>
      <c r="C33" s="24">
        <f t="shared" si="1"/>
        <v>28</v>
      </c>
      <c r="D33" s="184">
        <v>42</v>
      </c>
      <c r="E33" s="26">
        <f t="shared" si="0"/>
        <v>22.953243000000001</v>
      </c>
      <c r="F33" s="31">
        <f t="shared" si="4"/>
        <v>1480</v>
      </c>
      <c r="G33" s="27">
        <f t="shared" si="3"/>
        <v>8085.5614973262027</v>
      </c>
      <c r="H33" s="26"/>
      <c r="I33" s="28"/>
      <c r="K33" s="181" t="s">
        <v>85</v>
      </c>
      <c r="L33" s="201">
        <f>IF(L31-L32&lt;0.05,1,IF(L31-L32&lt;-0.1,0.95,0.9))</f>
        <v>0.9</v>
      </c>
      <c r="M33" s="201">
        <f>IF(M31-M32&lt;0.05,1,IF(M31-M32&lt;-0.1,0.95,0.9))</f>
        <v>1</v>
      </c>
      <c r="N33" s="43"/>
    </row>
    <row r="34" spans="1:14">
      <c r="A34" s="22">
        <v>44446.353472222225</v>
      </c>
      <c r="B34" s="23">
        <v>18.585191999999999</v>
      </c>
      <c r="C34" s="24">
        <f t="shared" si="1"/>
        <v>29</v>
      </c>
      <c r="D34" s="184">
        <f t="shared" si="2"/>
        <v>42</v>
      </c>
      <c r="E34" s="26">
        <f t="shared" si="0"/>
        <v>21.585191999999999</v>
      </c>
      <c r="F34" s="31">
        <f t="shared" si="4"/>
        <v>1522</v>
      </c>
      <c r="G34" s="27">
        <f t="shared" si="3"/>
        <v>8085.5614973262027</v>
      </c>
      <c r="H34" s="26"/>
      <c r="I34" s="28"/>
      <c r="K34" s="182" t="s">
        <v>86</v>
      </c>
      <c r="L34" s="201">
        <f>IF(L30&lt;2,1,IF(L30&lt;10,0.95,0.9))</f>
        <v>0.9</v>
      </c>
      <c r="M34" s="201">
        <f>IF(M30&lt;2,1,IF(M30&lt;10,0.95,0.9))</f>
        <v>0.9</v>
      </c>
      <c r="N34" s="201"/>
    </row>
    <row r="35" spans="1:14">
      <c r="A35" s="22">
        <v>44446.354166666664</v>
      </c>
      <c r="B35" s="23">
        <v>18.372948000000001</v>
      </c>
      <c r="C35" s="24">
        <f t="shared" si="1"/>
        <v>30</v>
      </c>
      <c r="D35" s="184">
        <f t="shared" si="2"/>
        <v>42</v>
      </c>
      <c r="E35" s="26">
        <f t="shared" si="0"/>
        <v>21.372948000000001</v>
      </c>
      <c r="F35" s="31">
        <f t="shared" si="4"/>
        <v>1564</v>
      </c>
      <c r="G35" s="27">
        <f t="shared" si="3"/>
        <v>8085.5614973262027</v>
      </c>
      <c r="H35" s="26"/>
      <c r="I35" s="28"/>
      <c r="L35" s="52"/>
    </row>
    <row r="36" spans="1:14">
      <c r="A36" s="22">
        <v>44446.354861111111</v>
      </c>
      <c r="B36" s="23">
        <v>18.393711</v>
      </c>
      <c r="C36" s="24">
        <f t="shared" si="1"/>
        <v>31</v>
      </c>
      <c r="D36" s="184">
        <f t="shared" si="2"/>
        <v>42</v>
      </c>
      <c r="E36" s="26">
        <f t="shared" si="0"/>
        <v>21.393711</v>
      </c>
      <c r="F36" s="31">
        <f t="shared" si="4"/>
        <v>1606</v>
      </c>
      <c r="G36" s="27">
        <f t="shared" si="3"/>
        <v>8085.5614973262027</v>
      </c>
      <c r="H36" s="26"/>
      <c r="I36" s="28"/>
      <c r="J36" s="50"/>
    </row>
    <row r="37" spans="1:14">
      <c r="A37" s="22">
        <v>44446.355555555558</v>
      </c>
      <c r="B37" s="23">
        <v>18.490604999999999</v>
      </c>
      <c r="C37" s="24">
        <f t="shared" si="1"/>
        <v>32</v>
      </c>
      <c r="D37" s="184">
        <f t="shared" si="2"/>
        <v>42</v>
      </c>
      <c r="E37" s="26">
        <f t="shared" ref="E37:E68" si="5">B37+L$9</f>
        <v>21.490604999999999</v>
      </c>
      <c r="F37" s="31">
        <f t="shared" si="4"/>
        <v>1648</v>
      </c>
      <c r="G37" s="27">
        <f t="shared" si="3"/>
        <v>8085.5614973262027</v>
      </c>
      <c r="H37" s="26"/>
      <c r="I37" s="28"/>
    </row>
    <row r="38" spans="1:14">
      <c r="A38" s="22">
        <v>44446.356249999997</v>
      </c>
      <c r="B38" s="23">
        <v>18.469842</v>
      </c>
      <c r="C38" s="24">
        <f t="shared" si="1"/>
        <v>33</v>
      </c>
      <c r="D38" s="184">
        <f t="shared" si="2"/>
        <v>42</v>
      </c>
      <c r="E38" s="26">
        <f t="shared" si="5"/>
        <v>21.469842</v>
      </c>
      <c r="F38" s="31">
        <f t="shared" si="4"/>
        <v>1690</v>
      </c>
      <c r="G38" s="27">
        <f t="shared" si="3"/>
        <v>8085.5614973262027</v>
      </c>
      <c r="H38" s="26"/>
      <c r="I38" s="28"/>
    </row>
    <row r="39" spans="1:14" s="12" customFormat="1">
      <c r="A39" s="22">
        <v>44446.356944444444</v>
      </c>
      <c r="B39" s="23">
        <v>18.225300000000001</v>
      </c>
      <c r="C39" s="24">
        <f t="shared" si="1"/>
        <v>34</v>
      </c>
      <c r="D39" s="184">
        <f t="shared" si="2"/>
        <v>42</v>
      </c>
      <c r="E39" s="26">
        <f t="shared" si="5"/>
        <v>21.225300000000001</v>
      </c>
      <c r="F39" s="31">
        <f t="shared" si="4"/>
        <v>1732</v>
      </c>
      <c r="G39" s="27">
        <f t="shared" si="3"/>
        <v>8085.5614973262027</v>
      </c>
      <c r="H39" s="26"/>
      <c r="I39" s="28"/>
      <c r="J39" s="6"/>
      <c r="K39" s="6"/>
      <c r="L39" s="7"/>
      <c r="M39" s="6"/>
      <c r="N39" s="8"/>
    </row>
    <row r="40" spans="1:14" s="12" customFormat="1">
      <c r="A40" s="22">
        <v>44446.357638888891</v>
      </c>
      <c r="B40" s="23">
        <v>18.596727000000001</v>
      </c>
      <c r="C40" s="24">
        <f t="shared" si="1"/>
        <v>35</v>
      </c>
      <c r="D40" s="184">
        <f t="shared" si="2"/>
        <v>42</v>
      </c>
      <c r="E40" s="26">
        <f t="shared" si="5"/>
        <v>21.596727000000001</v>
      </c>
      <c r="F40" s="31">
        <f t="shared" si="4"/>
        <v>1774</v>
      </c>
      <c r="G40" s="27">
        <f t="shared" si="3"/>
        <v>8085.5614973262027</v>
      </c>
      <c r="H40" s="26"/>
      <c r="I40" s="28"/>
      <c r="J40" s="6"/>
      <c r="K40" s="6"/>
      <c r="L40" s="7"/>
      <c r="M40" s="6"/>
      <c r="N40" s="8"/>
    </row>
    <row r="41" spans="1:14" s="12" customFormat="1">
      <c r="A41" s="22">
        <v>44446.35833333333</v>
      </c>
      <c r="B41" s="23">
        <v>18.435237000000001</v>
      </c>
      <c r="C41" s="24">
        <f t="shared" si="1"/>
        <v>36</v>
      </c>
      <c r="D41" s="184">
        <f t="shared" si="2"/>
        <v>42</v>
      </c>
      <c r="E41" s="26">
        <f t="shared" si="5"/>
        <v>21.435237000000001</v>
      </c>
      <c r="F41" s="31">
        <f t="shared" si="4"/>
        <v>1816</v>
      </c>
      <c r="G41" s="27">
        <f t="shared" si="3"/>
        <v>8085.5614973262027</v>
      </c>
      <c r="H41" s="26"/>
      <c r="I41" s="28"/>
      <c r="J41" s="6"/>
      <c r="K41" s="6"/>
      <c r="L41" s="7"/>
      <c r="M41" s="6"/>
      <c r="N41" s="8"/>
    </row>
    <row r="42" spans="1:14" s="12" customFormat="1">
      <c r="A42" s="22">
        <v>44446.359027777777</v>
      </c>
      <c r="B42" s="23">
        <v>18.539052000000002</v>
      </c>
      <c r="C42" s="24">
        <f t="shared" si="1"/>
        <v>37</v>
      </c>
      <c r="D42" s="184">
        <f t="shared" si="2"/>
        <v>42</v>
      </c>
      <c r="E42" s="26">
        <f t="shared" si="5"/>
        <v>21.539052000000002</v>
      </c>
      <c r="F42" s="31">
        <f t="shared" si="4"/>
        <v>1858</v>
      </c>
      <c r="G42" s="27">
        <f t="shared" si="3"/>
        <v>8085.5614973262027</v>
      </c>
      <c r="H42" s="26"/>
      <c r="I42" s="28"/>
      <c r="J42" s="6"/>
      <c r="K42" s="6"/>
      <c r="L42" s="7"/>
      <c r="M42" s="6"/>
      <c r="N42" s="8"/>
    </row>
    <row r="43" spans="1:14">
      <c r="A43" s="22">
        <v>44446.359722222223</v>
      </c>
      <c r="B43" s="23">
        <v>18.430623000000001</v>
      </c>
      <c r="C43" s="24">
        <f t="shared" si="1"/>
        <v>38</v>
      </c>
      <c r="D43" s="184">
        <f t="shared" si="2"/>
        <v>42</v>
      </c>
      <c r="E43" s="26">
        <f t="shared" si="5"/>
        <v>21.430623000000001</v>
      </c>
      <c r="F43" s="31">
        <f t="shared" si="4"/>
        <v>1900</v>
      </c>
      <c r="G43" s="27">
        <f t="shared" si="3"/>
        <v>8085.5614973262027</v>
      </c>
      <c r="H43" s="26"/>
      <c r="I43" s="28"/>
    </row>
    <row r="44" spans="1:14">
      <c r="A44" s="22">
        <v>44446.36041666667</v>
      </c>
      <c r="B44" s="23">
        <v>18.700541999999999</v>
      </c>
      <c r="C44" s="24">
        <f t="shared" si="1"/>
        <v>39</v>
      </c>
      <c r="D44" s="184">
        <f t="shared" si="2"/>
        <v>42</v>
      </c>
      <c r="E44" s="26">
        <f t="shared" si="5"/>
        <v>21.700541999999999</v>
      </c>
      <c r="F44" s="31">
        <f t="shared" si="4"/>
        <v>1942</v>
      </c>
      <c r="G44" s="27">
        <f t="shared" si="3"/>
        <v>8085.5614973262027</v>
      </c>
      <c r="H44" s="26"/>
      <c r="I44" s="28"/>
    </row>
    <row r="45" spans="1:14">
      <c r="A45" s="22">
        <v>44446.361111111109</v>
      </c>
      <c r="B45" s="23">
        <v>18.532131</v>
      </c>
      <c r="C45" s="24">
        <f t="shared" si="1"/>
        <v>40</v>
      </c>
      <c r="D45" s="184">
        <f t="shared" si="2"/>
        <v>42</v>
      </c>
      <c r="E45" s="26">
        <f t="shared" si="5"/>
        <v>21.532131</v>
      </c>
      <c r="F45" s="31">
        <f t="shared" si="4"/>
        <v>1984</v>
      </c>
      <c r="G45" s="27">
        <f t="shared" si="3"/>
        <v>8085.5614973262027</v>
      </c>
      <c r="H45" s="26"/>
      <c r="I45" s="28"/>
    </row>
    <row r="46" spans="1:14">
      <c r="A46" s="22">
        <v>44446.361805555556</v>
      </c>
      <c r="B46" s="23">
        <v>18.836655</v>
      </c>
      <c r="C46" s="24">
        <f t="shared" si="1"/>
        <v>41</v>
      </c>
      <c r="D46" s="184">
        <f t="shared" si="2"/>
        <v>42</v>
      </c>
      <c r="E46" s="26">
        <f t="shared" si="5"/>
        <v>21.836655</v>
      </c>
      <c r="F46" s="31">
        <f t="shared" si="4"/>
        <v>2026</v>
      </c>
      <c r="G46" s="27">
        <f t="shared" si="3"/>
        <v>8085.5614973262027</v>
      </c>
      <c r="H46" s="26"/>
      <c r="I46" s="28"/>
      <c r="M46" s="19"/>
    </row>
    <row r="47" spans="1:14">
      <c r="A47" s="22">
        <v>44446.362500000003</v>
      </c>
      <c r="B47" s="23">
        <v>18.742068</v>
      </c>
      <c r="C47" s="24">
        <f t="shared" si="1"/>
        <v>42</v>
      </c>
      <c r="D47" s="184">
        <f t="shared" si="2"/>
        <v>42</v>
      </c>
      <c r="E47" s="26">
        <f t="shared" si="5"/>
        <v>21.742068</v>
      </c>
      <c r="F47" s="31">
        <f t="shared" si="4"/>
        <v>2068</v>
      </c>
      <c r="G47" s="27">
        <f t="shared" si="3"/>
        <v>8085.5614973262027</v>
      </c>
      <c r="H47" s="26"/>
      <c r="I47" s="28"/>
      <c r="N47" s="12"/>
    </row>
    <row r="48" spans="1:14">
      <c r="A48" s="22">
        <v>44446.363194444442</v>
      </c>
      <c r="B48" s="23">
        <v>18.968153999999998</v>
      </c>
      <c r="C48" s="24">
        <f t="shared" si="1"/>
        <v>43</v>
      </c>
      <c r="D48" s="184">
        <f t="shared" si="2"/>
        <v>42</v>
      </c>
      <c r="E48" s="26">
        <f t="shared" si="5"/>
        <v>21.968153999999998</v>
      </c>
      <c r="F48" s="31">
        <f t="shared" si="4"/>
        <v>2110</v>
      </c>
      <c r="G48" s="27">
        <f t="shared" si="3"/>
        <v>8085.5614973262027</v>
      </c>
      <c r="H48" s="26"/>
      <c r="I48" s="28"/>
      <c r="N48" s="12"/>
    </row>
    <row r="49" spans="1:14">
      <c r="A49" s="22">
        <v>44446.363888888889</v>
      </c>
      <c r="B49" s="23">
        <v>18.695927999999999</v>
      </c>
      <c r="C49" s="24">
        <f t="shared" si="1"/>
        <v>44</v>
      </c>
      <c r="D49" s="184">
        <f t="shared" si="2"/>
        <v>42</v>
      </c>
      <c r="E49" s="26">
        <f t="shared" si="5"/>
        <v>21.695927999999999</v>
      </c>
      <c r="F49" s="31">
        <f t="shared" si="4"/>
        <v>2152</v>
      </c>
      <c r="G49" s="27">
        <f t="shared" si="3"/>
        <v>8085.5614973262027</v>
      </c>
      <c r="H49" s="26"/>
      <c r="I49" s="28"/>
      <c r="N49" s="12"/>
    </row>
    <row r="50" spans="1:14" ht="15" customHeight="1">
      <c r="A50" s="22">
        <v>44446.364583333336</v>
      </c>
      <c r="B50" s="23">
        <v>18.924320999999999</v>
      </c>
      <c r="C50" s="24">
        <f t="shared" si="1"/>
        <v>45</v>
      </c>
      <c r="D50" s="184">
        <f t="shared" si="2"/>
        <v>42</v>
      </c>
      <c r="E50" s="26">
        <f t="shared" si="5"/>
        <v>21.924320999999999</v>
      </c>
      <c r="F50" s="31">
        <f t="shared" si="4"/>
        <v>2194</v>
      </c>
      <c r="G50" s="27">
        <f t="shared" si="3"/>
        <v>8085.5614973262027</v>
      </c>
      <c r="H50" s="26"/>
      <c r="I50" s="28"/>
    </row>
    <row r="51" spans="1:14">
      <c r="A51" s="22">
        <v>44446.365277777775</v>
      </c>
      <c r="B51" s="23">
        <v>18.901250999999998</v>
      </c>
      <c r="C51" s="24">
        <f t="shared" si="1"/>
        <v>46</v>
      </c>
      <c r="D51" s="184">
        <f t="shared" si="2"/>
        <v>42</v>
      </c>
      <c r="E51" s="26">
        <f t="shared" si="5"/>
        <v>21.901250999999998</v>
      </c>
      <c r="F51" s="31">
        <f t="shared" si="4"/>
        <v>2236</v>
      </c>
      <c r="G51" s="27">
        <f t="shared" si="3"/>
        <v>8085.5614973262027</v>
      </c>
      <c r="H51" s="26"/>
      <c r="I51" s="28"/>
      <c r="J51" s="53"/>
    </row>
    <row r="52" spans="1:14">
      <c r="A52" s="22">
        <v>44446.365972222222</v>
      </c>
      <c r="B52" s="23">
        <v>18.783594000000001</v>
      </c>
      <c r="C52" s="24">
        <f t="shared" si="1"/>
        <v>47</v>
      </c>
      <c r="D52" s="184">
        <f t="shared" si="2"/>
        <v>42</v>
      </c>
      <c r="E52" s="26">
        <f t="shared" si="5"/>
        <v>21.783594000000001</v>
      </c>
      <c r="F52" s="31">
        <f t="shared" si="4"/>
        <v>2278</v>
      </c>
      <c r="G52" s="27">
        <f t="shared" si="3"/>
        <v>8085.5614973262027</v>
      </c>
      <c r="H52" s="26"/>
      <c r="I52" s="28"/>
      <c r="J52" s="53"/>
    </row>
    <row r="53" spans="1:14">
      <c r="A53" s="22">
        <v>44446.366666666669</v>
      </c>
      <c r="B53" s="23">
        <v>18.947391</v>
      </c>
      <c r="C53" s="24">
        <f t="shared" si="1"/>
        <v>48</v>
      </c>
      <c r="D53" s="184">
        <f t="shared" si="2"/>
        <v>42</v>
      </c>
      <c r="E53" s="26">
        <f t="shared" si="5"/>
        <v>21.947391</v>
      </c>
      <c r="F53" s="31">
        <f t="shared" si="4"/>
        <v>2320</v>
      </c>
      <c r="G53" s="27">
        <f t="shared" si="3"/>
        <v>8085.5614973262027</v>
      </c>
      <c r="H53" s="26"/>
      <c r="I53" s="28"/>
      <c r="J53" s="53"/>
    </row>
    <row r="54" spans="1:14">
      <c r="A54" s="22">
        <v>44446.367361111108</v>
      </c>
      <c r="B54" s="23">
        <v>18.935856000000001</v>
      </c>
      <c r="C54" s="24">
        <f t="shared" si="1"/>
        <v>49</v>
      </c>
      <c r="D54" s="184">
        <f t="shared" si="2"/>
        <v>42</v>
      </c>
      <c r="E54" s="26">
        <f t="shared" si="5"/>
        <v>21.935856000000001</v>
      </c>
      <c r="F54" s="31">
        <f t="shared" si="4"/>
        <v>2362</v>
      </c>
      <c r="G54" s="27">
        <f t="shared" si="3"/>
        <v>8085.5614973262027</v>
      </c>
      <c r="H54" s="26"/>
      <c r="I54" s="28"/>
      <c r="J54" s="53"/>
    </row>
    <row r="55" spans="1:14">
      <c r="A55" s="22">
        <v>44446.368055555555</v>
      </c>
      <c r="B55" s="23">
        <v>18.781286999999999</v>
      </c>
      <c r="C55" s="24">
        <f t="shared" si="1"/>
        <v>50</v>
      </c>
      <c r="D55" s="184">
        <f t="shared" si="2"/>
        <v>42</v>
      </c>
      <c r="E55" s="26">
        <f t="shared" si="5"/>
        <v>21.781286999999999</v>
      </c>
      <c r="F55" s="31">
        <f t="shared" si="4"/>
        <v>2404</v>
      </c>
      <c r="G55" s="27">
        <f t="shared" si="3"/>
        <v>8085.5614973262027</v>
      </c>
      <c r="H55" s="26"/>
      <c r="I55" s="28"/>
      <c r="J55" s="53"/>
    </row>
    <row r="56" spans="1:14">
      <c r="A56" s="22">
        <v>44446.368750000001</v>
      </c>
      <c r="B56" s="23">
        <v>18.864339000000001</v>
      </c>
      <c r="C56" s="24">
        <f t="shared" si="1"/>
        <v>51</v>
      </c>
      <c r="D56" s="184">
        <f t="shared" si="2"/>
        <v>42</v>
      </c>
      <c r="E56" s="26">
        <f t="shared" si="5"/>
        <v>21.864339000000001</v>
      </c>
      <c r="F56" s="31">
        <f t="shared" si="4"/>
        <v>2446</v>
      </c>
      <c r="G56" s="27">
        <f t="shared" si="3"/>
        <v>8085.5614973262027</v>
      </c>
      <c r="H56" s="26"/>
      <c r="I56" s="28"/>
      <c r="J56" s="53"/>
      <c r="K56" s="53"/>
      <c r="L56" s="53"/>
      <c r="M56" s="53"/>
      <c r="N56" s="53"/>
    </row>
    <row r="57" spans="1:14">
      <c r="A57" s="22">
        <v>44446.369444444441</v>
      </c>
      <c r="B57" s="23">
        <v>18.981995999999999</v>
      </c>
      <c r="C57" s="24">
        <f t="shared" si="1"/>
        <v>52</v>
      </c>
      <c r="D57" s="184">
        <f t="shared" si="2"/>
        <v>42</v>
      </c>
      <c r="E57" s="26">
        <f t="shared" si="5"/>
        <v>21.981995999999999</v>
      </c>
      <c r="F57" s="31">
        <f t="shared" si="4"/>
        <v>2488</v>
      </c>
      <c r="G57" s="27">
        <f t="shared" si="3"/>
        <v>8085.5614973262027</v>
      </c>
      <c r="H57" s="26"/>
      <c r="I57" s="28"/>
      <c r="J57" s="53"/>
      <c r="K57" s="53"/>
      <c r="L57" s="53"/>
      <c r="M57" s="53"/>
      <c r="N57" s="53"/>
    </row>
    <row r="58" spans="1:14">
      <c r="A58" s="22">
        <v>44446.370138888888</v>
      </c>
      <c r="B58" s="23">
        <v>19.002759000000001</v>
      </c>
      <c r="C58" s="24">
        <f t="shared" si="1"/>
        <v>53</v>
      </c>
      <c r="D58" s="184">
        <f t="shared" si="2"/>
        <v>42</v>
      </c>
      <c r="E58" s="26">
        <f t="shared" si="5"/>
        <v>22.002759000000001</v>
      </c>
      <c r="F58" s="31">
        <f t="shared" si="4"/>
        <v>2530</v>
      </c>
      <c r="G58" s="27">
        <f t="shared" si="3"/>
        <v>8085.5614973262027</v>
      </c>
      <c r="H58" s="26"/>
      <c r="I58" s="28"/>
      <c r="J58" s="53"/>
      <c r="K58" s="229" t="s">
        <v>255</v>
      </c>
      <c r="L58" s="229"/>
      <c r="M58" s="229"/>
      <c r="N58" s="229"/>
    </row>
    <row r="59" spans="1:14">
      <c r="A59" s="22">
        <v>44446.370833333334</v>
      </c>
      <c r="B59" s="23">
        <v>19.201160999999999</v>
      </c>
      <c r="C59" s="24">
        <f t="shared" si="1"/>
        <v>54</v>
      </c>
      <c r="D59" s="184">
        <f t="shared" si="2"/>
        <v>42</v>
      </c>
      <c r="E59" s="26">
        <f t="shared" si="5"/>
        <v>22.201160999999999</v>
      </c>
      <c r="F59" s="31">
        <f t="shared" si="4"/>
        <v>2572</v>
      </c>
      <c r="G59" s="27">
        <f t="shared" si="3"/>
        <v>8085.5614973262027</v>
      </c>
      <c r="H59" s="26"/>
      <c r="I59" s="28"/>
      <c r="J59" s="53"/>
      <c r="K59" s="53"/>
      <c r="L59" s="53"/>
      <c r="M59" s="53"/>
      <c r="N59" s="53"/>
    </row>
    <row r="60" spans="1:14">
      <c r="A60" s="22">
        <v>44446.371527777781</v>
      </c>
      <c r="B60" s="23">
        <v>19.166556</v>
      </c>
      <c r="C60" s="24">
        <f t="shared" si="1"/>
        <v>55</v>
      </c>
      <c r="D60" s="184">
        <f t="shared" si="2"/>
        <v>42</v>
      </c>
      <c r="E60" s="26">
        <f t="shared" si="5"/>
        <v>22.166556</v>
      </c>
      <c r="F60" s="31">
        <f t="shared" si="4"/>
        <v>2614</v>
      </c>
      <c r="G60" s="27">
        <f t="shared" si="3"/>
        <v>8085.5614973262027</v>
      </c>
      <c r="H60" s="26"/>
      <c r="I60" s="28"/>
      <c r="K60" s="229" t="s">
        <v>32</v>
      </c>
      <c r="L60" s="229"/>
      <c r="M60" s="229"/>
      <c r="N60" s="229"/>
    </row>
    <row r="61" spans="1:14">
      <c r="A61" s="22">
        <v>44446.37222222222</v>
      </c>
      <c r="B61" s="23">
        <v>19.048898999999999</v>
      </c>
      <c r="C61" s="24">
        <f t="shared" si="1"/>
        <v>56</v>
      </c>
      <c r="D61" s="184">
        <f t="shared" si="2"/>
        <v>42</v>
      </c>
      <c r="E61" s="26">
        <f t="shared" si="5"/>
        <v>22.048898999999999</v>
      </c>
      <c r="F61" s="31">
        <f t="shared" si="4"/>
        <v>2656</v>
      </c>
      <c r="G61" s="27">
        <f t="shared" si="3"/>
        <v>8085.5614973262027</v>
      </c>
      <c r="H61" s="26"/>
      <c r="I61" s="28"/>
      <c r="K61" s="229" t="s">
        <v>37</v>
      </c>
      <c r="L61" s="229"/>
      <c r="M61" s="229"/>
      <c r="N61" s="229"/>
    </row>
    <row r="62" spans="1:14">
      <c r="A62" s="22">
        <v>44446.372916666667</v>
      </c>
      <c r="B62" s="23">
        <v>19.095039</v>
      </c>
      <c r="C62" s="24">
        <f t="shared" si="1"/>
        <v>57</v>
      </c>
      <c r="D62" s="184">
        <f t="shared" si="2"/>
        <v>42</v>
      </c>
      <c r="E62" s="26">
        <f t="shared" si="5"/>
        <v>22.095039</v>
      </c>
      <c r="F62" s="31">
        <f t="shared" si="4"/>
        <v>2698</v>
      </c>
      <c r="G62" s="27">
        <f t="shared" si="3"/>
        <v>8085.5614973262027</v>
      </c>
      <c r="H62" s="26"/>
      <c r="I62" s="28"/>
      <c r="K62" s="229" t="s">
        <v>38</v>
      </c>
      <c r="L62" s="229"/>
      <c r="M62" s="229"/>
      <c r="N62" s="229"/>
    </row>
    <row r="63" spans="1:14" ht="15.75" customHeight="1">
      <c r="A63" s="22">
        <v>44446.373611111114</v>
      </c>
      <c r="B63" s="23">
        <v>18.887409000000002</v>
      </c>
      <c r="C63" s="24">
        <f t="shared" si="1"/>
        <v>58</v>
      </c>
      <c r="D63" s="184">
        <f t="shared" si="2"/>
        <v>42</v>
      </c>
      <c r="E63" s="26">
        <f t="shared" si="5"/>
        <v>21.887409000000002</v>
      </c>
      <c r="F63" s="31">
        <f t="shared" si="4"/>
        <v>2740</v>
      </c>
      <c r="G63" s="27">
        <f t="shared" si="3"/>
        <v>8085.5614973262027</v>
      </c>
      <c r="H63" s="26"/>
      <c r="I63" s="28"/>
      <c r="K63" s="229" t="s">
        <v>56</v>
      </c>
      <c r="L63" s="229"/>
      <c r="M63" s="229"/>
      <c r="N63" s="229"/>
    </row>
    <row r="64" spans="1:14">
      <c r="A64" s="22">
        <v>44446.374305555553</v>
      </c>
      <c r="B64" s="23">
        <v>18.970461</v>
      </c>
      <c r="C64" s="24">
        <f t="shared" si="1"/>
        <v>59</v>
      </c>
      <c r="D64" s="184">
        <f t="shared" si="2"/>
        <v>42</v>
      </c>
      <c r="E64" s="26">
        <f t="shared" si="5"/>
        <v>21.970461</v>
      </c>
      <c r="F64" s="31">
        <f t="shared" si="4"/>
        <v>2782</v>
      </c>
      <c r="G64" s="27">
        <f t="shared" si="3"/>
        <v>8085.5614973262027</v>
      </c>
      <c r="H64" s="26"/>
      <c r="I64" s="28"/>
      <c r="K64" s="229" t="s">
        <v>39</v>
      </c>
      <c r="L64" s="229"/>
      <c r="M64" s="229"/>
      <c r="N64" s="229"/>
    </row>
    <row r="65" spans="1:14">
      <c r="A65" s="22">
        <v>44446.375</v>
      </c>
      <c r="B65" s="23">
        <v>19.150407000000001</v>
      </c>
      <c r="C65" s="24">
        <f t="shared" si="1"/>
        <v>60</v>
      </c>
      <c r="D65" s="184">
        <f t="shared" si="2"/>
        <v>42</v>
      </c>
      <c r="E65" s="26">
        <f t="shared" si="5"/>
        <v>22.150407000000001</v>
      </c>
      <c r="F65" s="31">
        <f t="shared" si="4"/>
        <v>2824</v>
      </c>
      <c r="G65" s="27">
        <f t="shared" si="3"/>
        <v>8085.5614973262027</v>
      </c>
      <c r="H65" s="26"/>
      <c r="I65" s="28"/>
      <c r="K65" s="229" t="s">
        <v>40</v>
      </c>
      <c r="L65" s="229"/>
      <c r="M65" s="229"/>
      <c r="N65" s="229"/>
    </row>
    <row r="66" spans="1:14">
      <c r="A66" s="22">
        <v>44446.375694444447</v>
      </c>
      <c r="B66" s="23">
        <v>19.44801</v>
      </c>
      <c r="C66" s="24">
        <f t="shared" si="1"/>
        <v>61</v>
      </c>
      <c r="D66" s="184">
        <f t="shared" si="2"/>
        <v>42</v>
      </c>
      <c r="E66" s="26">
        <f t="shared" si="5"/>
        <v>22.44801</v>
      </c>
      <c r="F66" s="31">
        <f t="shared" si="4"/>
        <v>2866</v>
      </c>
      <c r="G66" s="27">
        <f t="shared" si="3"/>
        <v>8085.5614973262027</v>
      </c>
      <c r="H66" s="26"/>
      <c r="I66" s="28"/>
      <c r="K66" s="229" t="s">
        <v>41</v>
      </c>
      <c r="L66" s="229"/>
      <c r="M66" s="229"/>
      <c r="N66" s="229"/>
    </row>
    <row r="67" spans="1:14">
      <c r="A67" s="22">
        <v>44446.376388888886</v>
      </c>
      <c r="B67" s="23">
        <v>19.228845</v>
      </c>
      <c r="C67" s="24">
        <f t="shared" si="1"/>
        <v>62</v>
      </c>
      <c r="D67" s="184">
        <f t="shared" si="2"/>
        <v>42</v>
      </c>
      <c r="E67" s="26">
        <f t="shared" si="5"/>
        <v>22.228845</v>
      </c>
      <c r="F67" s="31">
        <f t="shared" si="4"/>
        <v>2908</v>
      </c>
      <c r="G67" s="27">
        <f t="shared" si="3"/>
        <v>8085.5614973262027</v>
      </c>
      <c r="H67" s="26"/>
      <c r="I67" s="28"/>
      <c r="K67" s="229" t="s">
        <v>55</v>
      </c>
      <c r="L67" s="229"/>
      <c r="M67" s="229"/>
      <c r="N67" s="229"/>
    </row>
    <row r="68" spans="1:14">
      <c r="A68" s="22">
        <v>44446.377083333333</v>
      </c>
      <c r="B68" s="23">
        <v>19.321124999999999</v>
      </c>
      <c r="C68" s="24">
        <f t="shared" si="1"/>
        <v>63</v>
      </c>
      <c r="D68" s="184">
        <f t="shared" si="2"/>
        <v>42</v>
      </c>
      <c r="E68" s="26">
        <f t="shared" si="5"/>
        <v>22.321124999999999</v>
      </c>
      <c r="F68" s="31">
        <f t="shared" si="4"/>
        <v>2950</v>
      </c>
      <c r="G68" s="27">
        <f t="shared" si="3"/>
        <v>8085.5614973262027</v>
      </c>
      <c r="H68" s="26"/>
      <c r="I68" s="28"/>
      <c r="K68" s="229" t="s">
        <v>53</v>
      </c>
      <c r="L68" s="229"/>
      <c r="M68" s="229"/>
      <c r="N68" s="229"/>
    </row>
    <row r="69" spans="1:14">
      <c r="A69" s="22">
        <v>44446.37777777778</v>
      </c>
      <c r="B69" s="23">
        <v>19.279599000000001</v>
      </c>
      <c r="C69" s="24">
        <f t="shared" si="1"/>
        <v>64</v>
      </c>
      <c r="D69" s="184">
        <f t="shared" si="2"/>
        <v>42</v>
      </c>
      <c r="E69" s="26">
        <f t="shared" ref="E69:E103" si="6">B69+L$9</f>
        <v>22.279599000000001</v>
      </c>
      <c r="F69" s="31">
        <f t="shared" si="4"/>
        <v>2992</v>
      </c>
      <c r="G69" s="27">
        <f t="shared" si="3"/>
        <v>8085.5614973262027</v>
      </c>
      <c r="H69" s="26"/>
      <c r="I69" s="28"/>
      <c r="K69" s="229" t="s">
        <v>54</v>
      </c>
      <c r="L69" s="229"/>
      <c r="M69" s="229"/>
      <c r="N69" s="229"/>
    </row>
    <row r="70" spans="1:14">
      <c r="A70" s="22">
        <v>44446.378472222219</v>
      </c>
      <c r="B70" s="23">
        <v>19.323432</v>
      </c>
      <c r="C70" s="24">
        <f t="shared" ref="C70:C133" si="7">ROUND((A70-A$5)*24*60,0)</f>
        <v>65</v>
      </c>
      <c r="D70" s="184">
        <f t="shared" ref="D70:D134" si="8">D69</f>
        <v>42</v>
      </c>
      <c r="E70" s="26">
        <f t="shared" si="6"/>
        <v>22.323432</v>
      </c>
      <c r="F70" s="31">
        <f t="shared" si="4"/>
        <v>3034</v>
      </c>
      <c r="G70" s="27">
        <f t="shared" ref="G70:G134" si="9">D70*60*24/7.48</f>
        <v>8085.5614973262027</v>
      </c>
      <c r="H70" s="26"/>
      <c r="I70" s="28"/>
    </row>
    <row r="71" spans="1:14">
      <c r="A71" s="22">
        <v>44446.379166666666</v>
      </c>
      <c r="B71" s="23">
        <v>19.115801999999999</v>
      </c>
      <c r="C71" s="24">
        <f t="shared" si="7"/>
        <v>66</v>
      </c>
      <c r="D71" s="184">
        <f t="shared" si="8"/>
        <v>42</v>
      </c>
      <c r="E71" s="26">
        <f t="shared" si="6"/>
        <v>22.115801999999999</v>
      </c>
      <c r="F71" s="31">
        <f t="shared" ref="F71:F135" si="10">F70+D70*(C71-C70)</f>
        <v>3076</v>
      </c>
      <c r="G71" s="27">
        <f t="shared" si="9"/>
        <v>8085.5614973262027</v>
      </c>
      <c r="H71" s="26"/>
      <c r="I71" s="28"/>
      <c r="K71" s="6" t="s">
        <v>60</v>
      </c>
    </row>
    <row r="72" spans="1:14">
      <c r="A72" s="22">
        <v>44446.379861111112</v>
      </c>
      <c r="B72" s="23">
        <v>19.369572000000002</v>
      </c>
      <c r="C72" s="24">
        <f t="shared" si="7"/>
        <v>67</v>
      </c>
      <c r="D72" s="184">
        <f t="shared" si="8"/>
        <v>42</v>
      </c>
      <c r="E72" s="26">
        <f t="shared" si="6"/>
        <v>22.369572000000002</v>
      </c>
      <c r="F72" s="31">
        <f t="shared" si="10"/>
        <v>3118</v>
      </c>
      <c r="G72" s="27">
        <f t="shared" si="9"/>
        <v>8085.5614973262027</v>
      </c>
      <c r="H72" s="26"/>
      <c r="I72" s="28"/>
      <c r="K72" s="6" t="s">
        <v>57</v>
      </c>
      <c r="L72" s="54">
        <f>(D463-D447)/D447</f>
        <v>0</v>
      </c>
    </row>
    <row r="73" spans="1:14">
      <c r="A73" s="22">
        <v>44446.380555555559</v>
      </c>
      <c r="B73" s="23">
        <v>19.263449999999999</v>
      </c>
      <c r="C73" s="24">
        <f t="shared" si="7"/>
        <v>68</v>
      </c>
      <c r="D73" s="184">
        <f t="shared" si="8"/>
        <v>42</v>
      </c>
      <c r="E73" s="26">
        <f t="shared" si="6"/>
        <v>22.263449999999999</v>
      </c>
      <c r="F73" s="31">
        <f t="shared" si="10"/>
        <v>3160</v>
      </c>
      <c r="G73" s="27">
        <f t="shared" si="9"/>
        <v>8085.5614973262027</v>
      </c>
      <c r="H73" s="26"/>
      <c r="I73" s="28"/>
      <c r="K73" s="6" t="s">
        <v>59</v>
      </c>
      <c r="L73" s="54">
        <f>(AVERAGE(E453:E463)-AVERAGE(E437:E447))/AVERAGE(E437:E447)</f>
        <v>-9.3065168248195641E-3</v>
      </c>
    </row>
    <row r="74" spans="1:14">
      <c r="A74" s="22">
        <v>44446.381249999999</v>
      </c>
      <c r="B74" s="23">
        <v>19.369572000000002</v>
      </c>
      <c r="C74" s="24">
        <f t="shared" si="7"/>
        <v>69</v>
      </c>
      <c r="D74" s="184">
        <f t="shared" si="8"/>
        <v>42</v>
      </c>
      <c r="E74" s="26">
        <f t="shared" si="6"/>
        <v>22.369572000000002</v>
      </c>
      <c r="F74" s="31">
        <f t="shared" si="10"/>
        <v>3202</v>
      </c>
      <c r="G74" s="27">
        <f t="shared" si="9"/>
        <v>8085.5614973262027</v>
      </c>
      <c r="H74" s="26"/>
      <c r="I74" s="28"/>
      <c r="K74" s="6" t="s">
        <v>58</v>
      </c>
      <c r="L74" s="55">
        <f>L72-L73</f>
        <v>9.3065168248195641E-3</v>
      </c>
    </row>
    <row r="75" spans="1:14">
      <c r="A75" s="22">
        <v>44446.381944444445</v>
      </c>
      <c r="B75" s="23">
        <v>19.404177000000001</v>
      </c>
      <c r="C75" s="24">
        <f t="shared" si="7"/>
        <v>70</v>
      </c>
      <c r="D75" s="184">
        <f t="shared" si="8"/>
        <v>42</v>
      </c>
      <c r="E75" s="26">
        <f t="shared" si="6"/>
        <v>22.404177000000001</v>
      </c>
      <c r="F75" s="31">
        <f t="shared" si="10"/>
        <v>3244</v>
      </c>
      <c r="G75" s="27">
        <f t="shared" si="9"/>
        <v>8085.5614973262027</v>
      </c>
      <c r="H75" s="26"/>
      <c r="I75" s="28"/>
    </row>
    <row r="76" spans="1:14">
      <c r="A76" s="22">
        <v>44446.382638888892</v>
      </c>
      <c r="B76" s="23">
        <v>19.355730000000001</v>
      </c>
      <c r="C76" s="24">
        <f t="shared" si="7"/>
        <v>71</v>
      </c>
      <c r="D76" s="184">
        <f t="shared" si="8"/>
        <v>42</v>
      </c>
      <c r="E76" s="26">
        <f t="shared" si="6"/>
        <v>22.355730000000001</v>
      </c>
      <c r="F76" s="31">
        <f t="shared" si="10"/>
        <v>3286</v>
      </c>
      <c r="G76" s="27">
        <f t="shared" si="9"/>
        <v>8085.5614973262027</v>
      </c>
      <c r="H76" s="26"/>
      <c r="I76" s="28"/>
    </row>
    <row r="77" spans="1:14">
      <c r="A77" s="22">
        <v>44446.383333333331</v>
      </c>
      <c r="B77" s="23">
        <v>19.600272</v>
      </c>
      <c r="C77" s="24">
        <f t="shared" si="7"/>
        <v>72</v>
      </c>
      <c r="D77" s="184">
        <f t="shared" si="8"/>
        <v>42</v>
      </c>
      <c r="E77" s="26">
        <f t="shared" si="6"/>
        <v>22.600272</v>
      </c>
      <c r="F77" s="31">
        <f t="shared" si="10"/>
        <v>3328</v>
      </c>
      <c r="G77" s="27">
        <f t="shared" si="9"/>
        <v>8085.5614973262027</v>
      </c>
      <c r="H77" s="26"/>
      <c r="I77" s="28"/>
    </row>
    <row r="78" spans="1:14">
      <c r="A78" s="22">
        <v>44446.384027777778</v>
      </c>
      <c r="B78" s="23">
        <v>19.388027999999998</v>
      </c>
      <c r="C78" s="24">
        <f t="shared" si="7"/>
        <v>73</v>
      </c>
      <c r="D78" s="184">
        <f t="shared" si="8"/>
        <v>42</v>
      </c>
      <c r="E78" s="26">
        <f t="shared" si="6"/>
        <v>22.388027999999998</v>
      </c>
      <c r="F78" s="31">
        <f t="shared" si="10"/>
        <v>3370</v>
      </c>
      <c r="G78" s="27">
        <f t="shared" si="9"/>
        <v>8085.5614973262027</v>
      </c>
      <c r="H78" s="26"/>
      <c r="I78" s="28"/>
    </row>
    <row r="79" spans="1:14">
      <c r="A79" s="22">
        <v>44446.384722222225</v>
      </c>
      <c r="B79" s="23">
        <v>19.422633000000001</v>
      </c>
      <c r="C79" s="24">
        <f t="shared" si="7"/>
        <v>74</v>
      </c>
      <c r="D79" s="184">
        <f t="shared" si="8"/>
        <v>42</v>
      </c>
      <c r="E79" s="26">
        <f t="shared" si="6"/>
        <v>22.422633000000001</v>
      </c>
      <c r="F79" s="31">
        <f t="shared" si="10"/>
        <v>3412</v>
      </c>
      <c r="G79" s="27">
        <f t="shared" si="9"/>
        <v>8085.5614973262027</v>
      </c>
      <c r="H79" s="26"/>
      <c r="I79" s="28"/>
    </row>
    <row r="80" spans="1:14">
      <c r="A80" s="22">
        <v>44446.385416666664</v>
      </c>
      <c r="B80" s="23">
        <v>19.570281000000001</v>
      </c>
      <c r="C80" s="24">
        <f t="shared" si="7"/>
        <v>75</v>
      </c>
      <c r="D80" s="184">
        <f t="shared" si="8"/>
        <v>42</v>
      </c>
      <c r="E80" s="26">
        <f t="shared" si="6"/>
        <v>22.570281000000001</v>
      </c>
      <c r="F80" s="31">
        <f t="shared" si="10"/>
        <v>3454</v>
      </c>
      <c r="G80" s="27">
        <f t="shared" si="9"/>
        <v>8085.5614973262027</v>
      </c>
      <c r="H80" s="26"/>
      <c r="I80" s="28"/>
    </row>
    <row r="81" spans="1:14" s="6" customFormat="1">
      <c r="A81" s="56">
        <v>44446.386111111111</v>
      </c>
      <c r="B81" s="57">
        <v>19.346502000000001</v>
      </c>
      <c r="C81" s="24">
        <f t="shared" si="7"/>
        <v>76</v>
      </c>
      <c r="D81" s="184">
        <f t="shared" si="8"/>
        <v>42</v>
      </c>
      <c r="E81" s="26">
        <f t="shared" si="6"/>
        <v>22.346502000000001</v>
      </c>
      <c r="F81" s="31">
        <f t="shared" si="10"/>
        <v>3496</v>
      </c>
      <c r="G81" s="27">
        <f t="shared" si="9"/>
        <v>8085.5614973262027</v>
      </c>
      <c r="H81" s="26"/>
      <c r="I81" s="28"/>
      <c r="L81" s="7"/>
      <c r="N81" s="8"/>
    </row>
    <row r="82" spans="1:14" s="6" customFormat="1">
      <c r="A82" s="56">
        <v>44446.386805555558</v>
      </c>
      <c r="B82" s="57">
        <v>19.288827000000001</v>
      </c>
      <c r="C82" s="24">
        <f t="shared" si="7"/>
        <v>77</v>
      </c>
      <c r="D82" s="184">
        <f t="shared" si="8"/>
        <v>42</v>
      </c>
      <c r="E82" s="26">
        <f t="shared" si="6"/>
        <v>22.288827000000001</v>
      </c>
      <c r="F82" s="31">
        <f t="shared" si="10"/>
        <v>3538</v>
      </c>
      <c r="G82" s="27">
        <f t="shared" si="9"/>
        <v>8085.5614973262027</v>
      </c>
      <c r="H82" s="26"/>
      <c r="I82" s="28"/>
      <c r="L82" s="7"/>
      <c r="N82" s="8"/>
    </row>
    <row r="83" spans="1:14" s="6" customFormat="1">
      <c r="A83" s="56">
        <v>44446.387499999997</v>
      </c>
      <c r="B83" s="57">
        <v>19.420325999999999</v>
      </c>
      <c r="C83" s="24">
        <f t="shared" si="7"/>
        <v>78</v>
      </c>
      <c r="D83" s="184">
        <f t="shared" si="8"/>
        <v>42</v>
      </c>
      <c r="E83" s="26">
        <f t="shared" si="6"/>
        <v>22.420325999999999</v>
      </c>
      <c r="F83" s="31">
        <f t="shared" si="10"/>
        <v>3580</v>
      </c>
      <c r="G83" s="27">
        <f t="shared" si="9"/>
        <v>8085.5614973262027</v>
      </c>
      <c r="H83" s="26"/>
      <c r="I83" s="28"/>
      <c r="L83" s="7"/>
      <c r="N83" s="8"/>
    </row>
    <row r="84" spans="1:14" s="6" customFormat="1">
      <c r="A84" s="56">
        <v>44446.388194444444</v>
      </c>
      <c r="B84" s="57">
        <v>19.604886</v>
      </c>
      <c r="C84" s="24">
        <f t="shared" si="7"/>
        <v>79</v>
      </c>
      <c r="D84" s="184">
        <f t="shared" si="8"/>
        <v>42</v>
      </c>
      <c r="E84" s="26">
        <f t="shared" si="6"/>
        <v>22.604886</v>
      </c>
      <c r="F84" s="31">
        <f t="shared" si="10"/>
        <v>3622</v>
      </c>
      <c r="G84" s="27">
        <f t="shared" si="9"/>
        <v>8085.5614973262027</v>
      </c>
      <c r="H84" s="26"/>
      <c r="I84" s="28"/>
      <c r="L84" s="7"/>
      <c r="N84" s="8"/>
    </row>
    <row r="85" spans="1:14" s="6" customFormat="1">
      <c r="A85" s="56">
        <v>44446.388888888891</v>
      </c>
      <c r="B85" s="57">
        <v>19.528755</v>
      </c>
      <c r="C85" s="24">
        <f t="shared" si="7"/>
        <v>80</v>
      </c>
      <c r="D85" s="184">
        <f t="shared" si="8"/>
        <v>42</v>
      </c>
      <c r="E85" s="26">
        <f t="shared" si="6"/>
        <v>22.528755</v>
      </c>
      <c r="F85" s="31">
        <f t="shared" si="10"/>
        <v>3664</v>
      </c>
      <c r="G85" s="27">
        <f t="shared" si="9"/>
        <v>8085.5614973262027</v>
      </c>
      <c r="H85" s="26"/>
      <c r="I85" s="28"/>
      <c r="L85" s="7"/>
      <c r="N85" s="8"/>
    </row>
    <row r="86" spans="1:14" s="6" customFormat="1">
      <c r="A86" s="56">
        <v>44446.38958333333</v>
      </c>
      <c r="B86" s="57">
        <v>19.625648999999999</v>
      </c>
      <c r="C86" s="24">
        <f t="shared" si="7"/>
        <v>81</v>
      </c>
      <c r="D86" s="184">
        <f t="shared" si="8"/>
        <v>42</v>
      </c>
      <c r="E86" s="26">
        <f t="shared" si="6"/>
        <v>22.625648999999999</v>
      </c>
      <c r="F86" s="31">
        <f t="shared" si="10"/>
        <v>3706</v>
      </c>
      <c r="G86" s="27">
        <f t="shared" si="9"/>
        <v>8085.5614973262027</v>
      </c>
      <c r="H86" s="26"/>
      <c r="I86" s="28"/>
      <c r="L86" s="7"/>
      <c r="N86" s="8"/>
    </row>
    <row r="87" spans="1:14" s="6" customFormat="1">
      <c r="A87" s="56">
        <v>44446.390277777777</v>
      </c>
      <c r="B87" s="57">
        <v>19.489536000000001</v>
      </c>
      <c r="C87" s="24">
        <f t="shared" si="7"/>
        <v>82</v>
      </c>
      <c r="D87" s="184">
        <f t="shared" si="8"/>
        <v>42</v>
      </c>
      <c r="E87" s="26">
        <f t="shared" si="6"/>
        <v>22.489536000000001</v>
      </c>
      <c r="F87" s="31">
        <f t="shared" si="10"/>
        <v>3748</v>
      </c>
      <c r="G87" s="27">
        <f t="shared" si="9"/>
        <v>8085.5614973262027</v>
      </c>
      <c r="H87" s="26"/>
      <c r="I87" s="28"/>
      <c r="L87" s="7"/>
      <c r="N87" s="8"/>
    </row>
    <row r="88" spans="1:14" s="6" customFormat="1">
      <c r="A88" s="56">
        <v>44446.390972222223</v>
      </c>
      <c r="B88" s="57">
        <v>19.528755</v>
      </c>
      <c r="C88" s="24">
        <f t="shared" si="7"/>
        <v>83</v>
      </c>
      <c r="D88" s="184">
        <f t="shared" si="8"/>
        <v>42</v>
      </c>
      <c r="E88" s="26">
        <f t="shared" si="6"/>
        <v>22.528755</v>
      </c>
      <c r="F88" s="31">
        <f t="shared" si="10"/>
        <v>3790</v>
      </c>
      <c r="G88" s="27">
        <f t="shared" si="9"/>
        <v>8085.5614973262027</v>
      </c>
      <c r="H88" s="26"/>
      <c r="I88" s="28"/>
      <c r="L88" s="7"/>
      <c r="N88" s="8"/>
    </row>
    <row r="89" spans="1:14" s="6" customFormat="1">
      <c r="A89" s="56">
        <v>44446.39166666667</v>
      </c>
      <c r="B89" s="57">
        <v>19.397255999999999</v>
      </c>
      <c r="C89" s="24">
        <f t="shared" si="7"/>
        <v>84</v>
      </c>
      <c r="D89" s="184">
        <f t="shared" si="8"/>
        <v>42</v>
      </c>
      <c r="E89" s="26">
        <f t="shared" si="6"/>
        <v>22.397255999999999</v>
      </c>
      <c r="F89" s="31">
        <f t="shared" si="10"/>
        <v>3832</v>
      </c>
      <c r="G89" s="27">
        <f t="shared" si="9"/>
        <v>8085.5614973262027</v>
      </c>
      <c r="H89" s="26"/>
      <c r="I89" s="28"/>
      <c r="L89" s="7"/>
      <c r="N89" s="8"/>
    </row>
    <row r="90" spans="1:14" s="6" customFormat="1">
      <c r="A90" s="56">
        <v>44446.392361111109</v>
      </c>
      <c r="B90" s="57">
        <v>19.634876999999999</v>
      </c>
      <c r="C90" s="24">
        <f t="shared" si="7"/>
        <v>85</v>
      </c>
      <c r="D90" s="184">
        <f t="shared" si="8"/>
        <v>42</v>
      </c>
      <c r="E90" s="26">
        <f t="shared" si="6"/>
        <v>22.634876999999999</v>
      </c>
      <c r="F90" s="31">
        <f t="shared" si="10"/>
        <v>3874</v>
      </c>
      <c r="G90" s="27">
        <f t="shared" si="9"/>
        <v>8085.5614973262027</v>
      </c>
      <c r="H90" s="26"/>
      <c r="I90" s="28"/>
      <c r="L90" s="7"/>
      <c r="N90" s="8"/>
    </row>
    <row r="91" spans="1:14" s="6" customFormat="1">
      <c r="A91" s="56">
        <v>44446.393055555556</v>
      </c>
      <c r="B91" s="57">
        <v>19.835585999999999</v>
      </c>
      <c r="C91" s="24">
        <f t="shared" si="7"/>
        <v>86</v>
      </c>
      <c r="D91" s="184">
        <f t="shared" si="8"/>
        <v>42</v>
      </c>
      <c r="E91" s="26">
        <f t="shared" si="6"/>
        <v>22.835585999999999</v>
      </c>
      <c r="F91" s="31">
        <f t="shared" si="10"/>
        <v>3916</v>
      </c>
      <c r="G91" s="27">
        <f t="shared" si="9"/>
        <v>8085.5614973262027</v>
      </c>
      <c r="H91" s="26"/>
      <c r="I91" s="28"/>
      <c r="L91" s="7"/>
      <c r="N91" s="8"/>
    </row>
    <row r="92" spans="1:14" s="6" customFormat="1">
      <c r="A92" s="56">
        <v>44446.393750000003</v>
      </c>
      <c r="B92" s="57">
        <v>19.860963000000002</v>
      </c>
      <c r="C92" s="24">
        <f t="shared" si="7"/>
        <v>87</v>
      </c>
      <c r="D92" s="184">
        <f t="shared" si="8"/>
        <v>42</v>
      </c>
      <c r="E92" s="26">
        <f t="shared" si="6"/>
        <v>22.860963000000002</v>
      </c>
      <c r="F92" s="31">
        <f t="shared" si="10"/>
        <v>3958</v>
      </c>
      <c r="G92" s="27">
        <f t="shared" si="9"/>
        <v>8085.5614973262027</v>
      </c>
      <c r="H92" s="26"/>
      <c r="I92" s="28"/>
      <c r="L92" s="7"/>
      <c r="N92" s="8"/>
    </row>
    <row r="93" spans="1:14" s="6" customFormat="1">
      <c r="A93" s="56">
        <v>44446.394444444442</v>
      </c>
      <c r="B93" s="57">
        <v>19.800981</v>
      </c>
      <c r="C93" s="24">
        <f t="shared" si="7"/>
        <v>88</v>
      </c>
      <c r="D93" s="184">
        <f t="shared" si="8"/>
        <v>42</v>
      </c>
      <c r="E93" s="26">
        <f t="shared" si="6"/>
        <v>22.800981</v>
      </c>
      <c r="F93" s="31">
        <f t="shared" si="10"/>
        <v>4000</v>
      </c>
      <c r="G93" s="27">
        <f t="shared" si="9"/>
        <v>8085.5614973262027</v>
      </c>
      <c r="H93" s="26"/>
      <c r="I93" s="28"/>
      <c r="L93" s="7"/>
      <c r="N93" s="8"/>
    </row>
    <row r="94" spans="1:14" s="6" customFormat="1">
      <c r="A94" s="56">
        <v>44446.395138888889</v>
      </c>
      <c r="B94" s="57">
        <v>19.664867999999998</v>
      </c>
      <c r="C94" s="24">
        <f t="shared" si="7"/>
        <v>89</v>
      </c>
      <c r="D94" s="184">
        <f t="shared" si="8"/>
        <v>42</v>
      </c>
      <c r="E94" s="26">
        <f t="shared" si="6"/>
        <v>22.664867999999998</v>
      </c>
      <c r="F94" s="31">
        <f t="shared" si="10"/>
        <v>4042</v>
      </c>
      <c r="G94" s="27">
        <f t="shared" si="9"/>
        <v>8085.5614973262027</v>
      </c>
      <c r="H94" s="26"/>
      <c r="I94" s="28"/>
      <c r="L94" s="7"/>
      <c r="N94" s="8"/>
    </row>
    <row r="95" spans="1:14" s="6" customFormat="1">
      <c r="A95" s="56">
        <v>44446.395833333336</v>
      </c>
      <c r="B95" s="57">
        <v>19.593350999999998</v>
      </c>
      <c r="C95" s="24">
        <f t="shared" si="7"/>
        <v>90</v>
      </c>
      <c r="D95" s="184">
        <v>0</v>
      </c>
      <c r="E95" s="26">
        <f t="shared" si="6"/>
        <v>22.593350999999998</v>
      </c>
      <c r="F95" s="31">
        <f t="shared" si="10"/>
        <v>4084</v>
      </c>
      <c r="G95" s="27">
        <f t="shared" si="9"/>
        <v>0</v>
      </c>
      <c r="H95" s="26"/>
      <c r="I95" s="28"/>
      <c r="L95" s="7"/>
      <c r="N95" s="8"/>
    </row>
    <row r="96" spans="1:14" s="6" customFormat="1">
      <c r="A96" s="56">
        <v>44446.396527777775</v>
      </c>
      <c r="B96" s="57">
        <v>17.572419</v>
      </c>
      <c r="C96" s="24">
        <f t="shared" si="7"/>
        <v>91</v>
      </c>
      <c r="D96" s="184">
        <f t="shared" si="8"/>
        <v>0</v>
      </c>
      <c r="E96" s="26">
        <f t="shared" si="6"/>
        <v>20.572419</v>
      </c>
      <c r="F96" s="31">
        <f t="shared" si="10"/>
        <v>4084</v>
      </c>
      <c r="G96" s="27">
        <f t="shared" si="9"/>
        <v>0</v>
      </c>
      <c r="H96" s="26"/>
      <c r="I96" s="28"/>
      <c r="L96" s="7"/>
      <c r="N96" s="8"/>
    </row>
    <row r="97" spans="1:16" s="6" customFormat="1">
      <c r="A97" s="56">
        <v>44446.397222222222</v>
      </c>
      <c r="B97" s="57">
        <v>11.318142</v>
      </c>
      <c r="C97" s="24">
        <f t="shared" si="7"/>
        <v>92</v>
      </c>
      <c r="D97" s="184">
        <f t="shared" si="8"/>
        <v>0</v>
      </c>
      <c r="E97" s="26">
        <f t="shared" si="6"/>
        <v>14.318142</v>
      </c>
      <c r="F97" s="31">
        <f t="shared" si="10"/>
        <v>4084</v>
      </c>
      <c r="G97" s="27">
        <f t="shared" si="9"/>
        <v>0</v>
      </c>
      <c r="H97" s="26"/>
      <c r="I97" s="28"/>
      <c r="L97" s="7"/>
      <c r="N97" s="8"/>
    </row>
    <row r="98" spans="1:16" s="6" customFormat="1">
      <c r="A98" s="56">
        <v>44446.397916666669</v>
      </c>
      <c r="B98" s="57">
        <v>9.0872729999999997</v>
      </c>
      <c r="C98" s="24">
        <f t="shared" si="7"/>
        <v>93</v>
      </c>
      <c r="D98" s="184">
        <f t="shared" si="8"/>
        <v>0</v>
      </c>
      <c r="E98" s="26">
        <f t="shared" si="6"/>
        <v>12.087273</v>
      </c>
      <c r="F98" s="31">
        <f t="shared" si="10"/>
        <v>4084</v>
      </c>
      <c r="G98" s="27">
        <f t="shared" si="9"/>
        <v>0</v>
      </c>
      <c r="H98" s="26"/>
      <c r="I98" s="28"/>
      <c r="L98" s="7"/>
      <c r="N98" s="8"/>
    </row>
    <row r="99" spans="1:16" s="6" customFormat="1">
      <c r="A99" s="56">
        <v>44446.398611111108</v>
      </c>
      <c r="B99" s="57">
        <v>7.7515200000000002</v>
      </c>
      <c r="C99" s="24">
        <f t="shared" si="7"/>
        <v>94</v>
      </c>
      <c r="D99" s="184">
        <f t="shared" si="8"/>
        <v>0</v>
      </c>
      <c r="E99" s="26">
        <f t="shared" si="6"/>
        <v>10.751519999999999</v>
      </c>
      <c r="F99" s="31">
        <f t="shared" si="10"/>
        <v>4084</v>
      </c>
      <c r="G99" s="27">
        <f t="shared" si="9"/>
        <v>0</v>
      </c>
      <c r="H99" s="26"/>
      <c r="I99" s="28"/>
      <c r="L99" s="7"/>
      <c r="N99" s="8"/>
    </row>
    <row r="100" spans="1:16" s="6" customFormat="1">
      <c r="A100" s="56">
        <v>44446.399305555555</v>
      </c>
      <c r="B100" s="57">
        <v>6.6949139999999998</v>
      </c>
      <c r="C100" s="24">
        <f t="shared" si="7"/>
        <v>95</v>
      </c>
      <c r="D100" s="184">
        <f t="shared" si="8"/>
        <v>0</v>
      </c>
      <c r="E100" s="26">
        <f t="shared" si="6"/>
        <v>9.6949140000000007</v>
      </c>
      <c r="F100" s="31">
        <f t="shared" si="10"/>
        <v>4084</v>
      </c>
      <c r="G100" s="27">
        <f t="shared" si="9"/>
        <v>0</v>
      </c>
      <c r="H100" s="26"/>
      <c r="I100" s="28"/>
      <c r="L100" s="7"/>
      <c r="N100" s="8"/>
    </row>
    <row r="101" spans="1:16" s="6" customFormat="1">
      <c r="A101" s="56">
        <v>44446.400000000001</v>
      </c>
      <c r="B101" s="57">
        <v>5.8413240000000002</v>
      </c>
      <c r="C101" s="24">
        <f t="shared" si="7"/>
        <v>96</v>
      </c>
      <c r="D101" s="184">
        <f t="shared" si="8"/>
        <v>0</v>
      </c>
      <c r="E101" s="26">
        <f t="shared" si="6"/>
        <v>8.8413240000000002</v>
      </c>
      <c r="F101" s="31">
        <f t="shared" si="10"/>
        <v>4084</v>
      </c>
      <c r="G101" s="27">
        <f t="shared" si="9"/>
        <v>0</v>
      </c>
      <c r="H101" s="26"/>
      <c r="I101" s="28"/>
      <c r="L101" s="7"/>
      <c r="N101" s="8"/>
    </row>
    <row r="102" spans="1:16" s="58" customFormat="1">
      <c r="A102" s="56">
        <v>44446.400694444441</v>
      </c>
      <c r="B102" s="57">
        <v>5.1123120000000002</v>
      </c>
      <c r="C102" s="24">
        <f t="shared" si="7"/>
        <v>97</v>
      </c>
      <c r="D102" s="184">
        <f t="shared" si="8"/>
        <v>0</v>
      </c>
      <c r="E102" s="26">
        <f t="shared" si="6"/>
        <v>8.1123119999999993</v>
      </c>
      <c r="F102" s="31">
        <f t="shared" si="10"/>
        <v>4084</v>
      </c>
      <c r="G102" s="27">
        <f t="shared" si="9"/>
        <v>0</v>
      </c>
      <c r="H102" s="26"/>
      <c r="I102" s="6"/>
      <c r="J102" s="6"/>
      <c r="K102" s="6"/>
      <c r="L102" s="7"/>
      <c r="M102" s="6"/>
      <c r="N102" s="8"/>
    </row>
    <row r="103" spans="1:16" s="58" customFormat="1">
      <c r="A103" s="56">
        <v>44446.401388888888</v>
      </c>
      <c r="B103" s="57">
        <v>4.4732729999999998</v>
      </c>
      <c r="C103" s="24">
        <f t="shared" si="7"/>
        <v>98</v>
      </c>
      <c r="D103" s="184">
        <f t="shared" si="8"/>
        <v>0</v>
      </c>
      <c r="E103" s="26">
        <f t="shared" si="6"/>
        <v>7.4732729999999998</v>
      </c>
      <c r="F103" s="31">
        <f t="shared" si="10"/>
        <v>4084</v>
      </c>
      <c r="G103" s="27">
        <f t="shared" si="9"/>
        <v>0</v>
      </c>
      <c r="H103" s="26"/>
      <c r="I103" s="6"/>
      <c r="J103" s="6"/>
      <c r="K103" s="6"/>
      <c r="L103" s="7"/>
      <c r="M103" s="6"/>
      <c r="N103" s="8"/>
      <c r="P103" s="6"/>
    </row>
    <row r="104" spans="1:16" s="58" customFormat="1">
      <c r="A104" s="56"/>
      <c r="B104" s="57"/>
      <c r="C104" s="24"/>
      <c r="D104" s="184"/>
      <c r="E104" s="26"/>
      <c r="F104" s="31"/>
      <c r="G104" s="27"/>
      <c r="H104" s="26"/>
      <c r="I104" s="6"/>
      <c r="J104" s="6"/>
      <c r="K104" s="6"/>
      <c r="L104" s="7"/>
      <c r="M104" s="6"/>
      <c r="N104" s="8"/>
      <c r="P104" s="6"/>
    </row>
    <row r="105" spans="1:16" s="58" customFormat="1">
      <c r="A105" s="56">
        <v>44446.474972222219</v>
      </c>
      <c r="B105" s="57">
        <v>1.0981320000000001</v>
      </c>
      <c r="C105" s="24">
        <f t="shared" si="7"/>
        <v>204</v>
      </c>
      <c r="D105" s="184">
        <f>D103</f>
        <v>0</v>
      </c>
      <c r="E105" s="26">
        <f t="shared" ref="E105:E168" si="11">B105+L$9</f>
        <v>4.0981319999999997</v>
      </c>
      <c r="F105" s="31">
        <f>0+D103*(C105-C103)</f>
        <v>0</v>
      </c>
      <c r="G105" s="27">
        <f t="shared" si="9"/>
        <v>0</v>
      </c>
      <c r="H105" s="26"/>
      <c r="I105" s="6"/>
      <c r="J105" s="6"/>
      <c r="K105" s="6"/>
      <c r="L105" s="7"/>
      <c r="M105" s="6"/>
      <c r="N105" s="8"/>
      <c r="P105" s="6"/>
    </row>
    <row r="106" spans="1:16" s="58" customFormat="1">
      <c r="A106" s="56">
        <v>44446.475666666665</v>
      </c>
      <c r="B106" s="57">
        <v>0.82359899999999997</v>
      </c>
      <c r="C106" s="24">
        <f t="shared" si="7"/>
        <v>205</v>
      </c>
      <c r="D106" s="184">
        <v>53</v>
      </c>
      <c r="E106" s="26">
        <f t="shared" si="11"/>
        <v>3.8235989999999997</v>
      </c>
      <c r="F106" s="31">
        <f t="shared" si="10"/>
        <v>0</v>
      </c>
      <c r="G106" s="27">
        <f t="shared" si="9"/>
        <v>10203.208556149732</v>
      </c>
      <c r="H106" s="26"/>
      <c r="I106" s="6"/>
      <c r="J106" s="6"/>
      <c r="K106" s="6"/>
      <c r="L106" s="7"/>
      <c r="M106" s="6"/>
      <c r="N106" s="8"/>
      <c r="P106" s="6"/>
    </row>
    <row r="107" spans="1:16" s="58" customFormat="1">
      <c r="A107" s="56">
        <v>44446.476361111112</v>
      </c>
      <c r="B107" s="57">
        <v>14.241111</v>
      </c>
      <c r="C107" s="24">
        <f t="shared" si="7"/>
        <v>206</v>
      </c>
      <c r="D107" s="184">
        <f t="shared" si="8"/>
        <v>53</v>
      </c>
      <c r="E107" s="26">
        <f t="shared" si="11"/>
        <v>17.241111</v>
      </c>
      <c r="F107" s="31">
        <f t="shared" si="10"/>
        <v>53</v>
      </c>
      <c r="G107" s="27">
        <f t="shared" si="9"/>
        <v>10203.208556149732</v>
      </c>
      <c r="H107" s="26"/>
      <c r="I107" s="6"/>
      <c r="J107" s="6"/>
      <c r="K107" s="6"/>
      <c r="L107" s="7"/>
      <c r="M107" s="6"/>
      <c r="N107" s="8"/>
      <c r="P107" s="6"/>
    </row>
    <row r="108" spans="1:16" s="58" customFormat="1">
      <c r="A108" s="56">
        <v>44446.477055555551</v>
      </c>
      <c r="B108" s="57">
        <v>18.811278000000001</v>
      </c>
      <c r="C108" s="24">
        <f t="shared" si="7"/>
        <v>207</v>
      </c>
      <c r="D108" s="184">
        <f t="shared" si="8"/>
        <v>53</v>
      </c>
      <c r="E108" s="26">
        <f t="shared" si="11"/>
        <v>21.811278000000001</v>
      </c>
      <c r="F108" s="31">
        <f t="shared" si="10"/>
        <v>106</v>
      </c>
      <c r="G108" s="27">
        <f t="shared" si="9"/>
        <v>10203.208556149732</v>
      </c>
      <c r="H108" s="26"/>
      <c r="I108" s="6"/>
      <c r="J108" s="6"/>
      <c r="K108" s="6"/>
      <c r="L108" s="7"/>
      <c r="M108" s="6"/>
      <c r="N108" s="8"/>
      <c r="P108" s="6"/>
    </row>
    <row r="109" spans="1:16" s="58" customFormat="1">
      <c r="A109" s="56">
        <v>44446.477749999998</v>
      </c>
      <c r="B109" s="57">
        <v>19.893260999999999</v>
      </c>
      <c r="C109" s="24">
        <f t="shared" si="7"/>
        <v>208</v>
      </c>
      <c r="D109" s="184">
        <f t="shared" si="8"/>
        <v>53</v>
      </c>
      <c r="E109" s="26">
        <f t="shared" si="11"/>
        <v>22.893260999999999</v>
      </c>
      <c r="F109" s="31">
        <f t="shared" si="10"/>
        <v>159</v>
      </c>
      <c r="G109" s="27">
        <f t="shared" si="9"/>
        <v>10203.208556149732</v>
      </c>
      <c r="H109" s="26"/>
      <c r="I109" s="6"/>
      <c r="J109" s="6"/>
      <c r="K109" s="6"/>
      <c r="L109" s="7"/>
      <c r="M109" s="6"/>
      <c r="N109" s="8"/>
      <c r="P109" s="6"/>
    </row>
    <row r="110" spans="1:16" s="58" customFormat="1">
      <c r="A110" s="56">
        <v>44446.478444444445</v>
      </c>
      <c r="B110" s="57">
        <v>20.257767000000001</v>
      </c>
      <c r="C110" s="24">
        <f t="shared" si="7"/>
        <v>209</v>
      </c>
      <c r="D110" s="184">
        <f t="shared" si="8"/>
        <v>53</v>
      </c>
      <c r="E110" s="26">
        <f t="shared" si="11"/>
        <v>23.257767000000001</v>
      </c>
      <c r="F110" s="31">
        <f t="shared" si="10"/>
        <v>212</v>
      </c>
      <c r="G110" s="27">
        <f t="shared" si="9"/>
        <v>10203.208556149732</v>
      </c>
      <c r="H110" s="26"/>
      <c r="I110" s="6"/>
      <c r="J110" s="6"/>
      <c r="K110" s="6"/>
      <c r="L110" s="7"/>
      <c r="M110" s="6"/>
      <c r="N110" s="8"/>
      <c r="P110" s="6"/>
    </row>
    <row r="111" spans="1:16" s="58" customFormat="1">
      <c r="A111" s="56">
        <v>44446.479138888884</v>
      </c>
      <c r="B111" s="57">
        <v>20.520765000000001</v>
      </c>
      <c r="C111" s="24">
        <f t="shared" si="7"/>
        <v>210</v>
      </c>
      <c r="D111" s="184">
        <v>42</v>
      </c>
      <c r="E111" s="26">
        <f t="shared" si="11"/>
        <v>23.520765000000001</v>
      </c>
      <c r="F111" s="31">
        <f t="shared" si="10"/>
        <v>265</v>
      </c>
      <c r="G111" s="27">
        <f t="shared" si="9"/>
        <v>8085.5614973262027</v>
      </c>
      <c r="H111" s="26"/>
      <c r="I111" s="6"/>
      <c r="J111" s="6"/>
      <c r="K111" s="6"/>
      <c r="L111" s="7"/>
      <c r="M111" s="6"/>
      <c r="N111" s="8"/>
      <c r="P111" s="6"/>
    </row>
    <row r="112" spans="1:16" s="58" customFormat="1">
      <c r="A112" s="56">
        <v>44446.479833333331</v>
      </c>
      <c r="B112" s="57">
        <v>19.274985000000001</v>
      </c>
      <c r="C112" s="24">
        <f t="shared" si="7"/>
        <v>211</v>
      </c>
      <c r="D112" s="184">
        <f t="shared" si="8"/>
        <v>42</v>
      </c>
      <c r="E112" s="26">
        <f t="shared" si="11"/>
        <v>22.274985000000001</v>
      </c>
      <c r="F112" s="31">
        <f t="shared" si="10"/>
        <v>307</v>
      </c>
      <c r="G112" s="27">
        <f t="shared" si="9"/>
        <v>8085.5614973262027</v>
      </c>
      <c r="H112" s="26"/>
      <c r="I112" s="6"/>
      <c r="J112" s="6"/>
      <c r="K112" s="6"/>
      <c r="L112" s="7"/>
      <c r="M112" s="6"/>
      <c r="N112" s="8"/>
      <c r="P112" s="6"/>
    </row>
    <row r="113" spans="1:16" s="58" customFormat="1">
      <c r="A113" s="56">
        <v>44446.480527777778</v>
      </c>
      <c r="B113" s="57">
        <v>19.401869999999999</v>
      </c>
      <c r="C113" s="24">
        <f t="shared" si="7"/>
        <v>212</v>
      </c>
      <c r="D113" s="184">
        <f t="shared" si="8"/>
        <v>42</v>
      </c>
      <c r="E113" s="26">
        <f t="shared" si="11"/>
        <v>22.401869999999999</v>
      </c>
      <c r="F113" s="31">
        <f t="shared" si="10"/>
        <v>349</v>
      </c>
      <c r="G113" s="27">
        <f t="shared" si="9"/>
        <v>8085.5614973262027</v>
      </c>
      <c r="H113" s="26"/>
      <c r="I113" s="6"/>
      <c r="J113" s="6"/>
      <c r="K113" s="6"/>
      <c r="L113" s="7"/>
      <c r="M113" s="6"/>
      <c r="N113" s="8"/>
      <c r="P113" s="6"/>
    </row>
    <row r="114" spans="1:16" s="58" customFormat="1">
      <c r="A114" s="56">
        <v>44446.481222222217</v>
      </c>
      <c r="B114" s="57">
        <v>19.164249000000002</v>
      </c>
      <c r="C114" s="24">
        <f t="shared" si="7"/>
        <v>213</v>
      </c>
      <c r="D114" s="184">
        <f t="shared" si="8"/>
        <v>42</v>
      </c>
      <c r="E114" s="26">
        <f t="shared" si="11"/>
        <v>22.164249000000002</v>
      </c>
      <c r="F114" s="31">
        <f t="shared" si="10"/>
        <v>391</v>
      </c>
      <c r="G114" s="27">
        <f t="shared" si="9"/>
        <v>8085.5614973262027</v>
      </c>
      <c r="H114" s="26"/>
      <c r="I114" s="6"/>
      <c r="J114" s="6"/>
      <c r="K114" s="6"/>
      <c r="L114" s="7"/>
      <c r="M114" s="6"/>
      <c r="N114" s="8"/>
      <c r="P114" s="6"/>
    </row>
    <row r="115" spans="1:16" s="58" customFormat="1">
      <c r="A115" s="56">
        <v>44446.481916666664</v>
      </c>
      <c r="B115" s="57">
        <v>19.051206000000001</v>
      </c>
      <c r="C115" s="24">
        <f t="shared" si="7"/>
        <v>214</v>
      </c>
      <c r="D115" s="184">
        <f t="shared" si="8"/>
        <v>42</v>
      </c>
      <c r="E115" s="26">
        <f t="shared" si="11"/>
        <v>22.051206000000001</v>
      </c>
      <c r="F115" s="31">
        <f t="shared" si="10"/>
        <v>433</v>
      </c>
      <c r="G115" s="27">
        <f t="shared" si="9"/>
        <v>8085.5614973262027</v>
      </c>
      <c r="H115" s="26"/>
      <c r="I115" s="6"/>
      <c r="J115" s="6"/>
      <c r="K115" s="6"/>
      <c r="L115" s="7"/>
      <c r="M115" s="6"/>
      <c r="N115" s="8"/>
      <c r="P115" s="6"/>
    </row>
    <row r="116" spans="1:16" s="58" customFormat="1">
      <c r="A116" s="56">
        <v>44446.482611111111</v>
      </c>
      <c r="B116" s="57">
        <v>19.367265</v>
      </c>
      <c r="C116" s="24">
        <f t="shared" si="7"/>
        <v>215</v>
      </c>
      <c r="D116" s="184">
        <f t="shared" si="8"/>
        <v>42</v>
      </c>
      <c r="E116" s="26">
        <f t="shared" si="11"/>
        <v>22.367265</v>
      </c>
      <c r="F116" s="31">
        <f t="shared" si="10"/>
        <v>475</v>
      </c>
      <c r="G116" s="27">
        <f t="shared" si="9"/>
        <v>8085.5614973262027</v>
      </c>
      <c r="H116" s="26"/>
      <c r="I116" s="6"/>
      <c r="J116" s="6"/>
      <c r="K116" s="6"/>
      <c r="L116" s="7"/>
      <c r="M116" s="6"/>
      <c r="N116" s="8"/>
      <c r="P116" s="6"/>
    </row>
    <row r="117" spans="1:16" s="58" customFormat="1">
      <c r="A117" s="56">
        <v>44446.483305555557</v>
      </c>
      <c r="B117" s="57">
        <v>19.272677999999999</v>
      </c>
      <c r="C117" s="24">
        <f t="shared" si="7"/>
        <v>216</v>
      </c>
      <c r="D117" s="184">
        <f t="shared" si="8"/>
        <v>42</v>
      </c>
      <c r="E117" s="26">
        <f t="shared" si="11"/>
        <v>22.272677999999999</v>
      </c>
      <c r="F117" s="31">
        <f t="shared" si="10"/>
        <v>517</v>
      </c>
      <c r="G117" s="27">
        <f t="shared" si="9"/>
        <v>8085.5614973262027</v>
      </c>
      <c r="H117" s="26"/>
      <c r="I117" s="6"/>
      <c r="J117" s="6"/>
      <c r="K117" s="6"/>
      <c r="L117" s="7"/>
      <c r="M117" s="6"/>
      <c r="N117" s="8"/>
      <c r="P117" s="6"/>
    </row>
    <row r="118" spans="1:16" s="58" customFormat="1">
      <c r="A118" s="56">
        <v>44446.483999999997</v>
      </c>
      <c r="B118" s="57">
        <v>19.464158999999999</v>
      </c>
      <c r="C118" s="24">
        <f t="shared" si="7"/>
        <v>217</v>
      </c>
      <c r="D118" s="184">
        <f t="shared" si="8"/>
        <v>42</v>
      </c>
      <c r="E118" s="26">
        <f t="shared" si="11"/>
        <v>22.464158999999999</v>
      </c>
      <c r="F118" s="31">
        <f t="shared" si="10"/>
        <v>559</v>
      </c>
      <c r="G118" s="27">
        <f t="shared" si="9"/>
        <v>8085.5614973262027</v>
      </c>
      <c r="H118" s="26"/>
      <c r="I118" s="6"/>
      <c r="J118" s="6"/>
      <c r="K118" s="6"/>
      <c r="L118" s="7"/>
      <c r="M118" s="6"/>
      <c r="N118" s="8"/>
      <c r="P118" s="6"/>
    </row>
    <row r="119" spans="1:16" s="58" customFormat="1">
      <c r="A119" s="56">
        <v>44446.484694444443</v>
      </c>
      <c r="B119" s="57">
        <v>19.597964999999999</v>
      </c>
      <c r="C119" s="24">
        <f t="shared" si="7"/>
        <v>218</v>
      </c>
      <c r="D119" s="184">
        <f t="shared" si="8"/>
        <v>42</v>
      </c>
      <c r="E119" s="26">
        <f t="shared" si="11"/>
        <v>22.597964999999999</v>
      </c>
      <c r="F119" s="31">
        <f t="shared" si="10"/>
        <v>601</v>
      </c>
      <c r="G119" s="27">
        <f t="shared" si="9"/>
        <v>8085.5614973262027</v>
      </c>
      <c r="H119" s="26"/>
      <c r="I119" s="6"/>
      <c r="J119" s="6"/>
      <c r="K119" s="6"/>
      <c r="L119" s="7"/>
      <c r="M119" s="6"/>
      <c r="N119" s="8"/>
      <c r="P119" s="6"/>
    </row>
    <row r="120" spans="1:16" s="58" customFormat="1">
      <c r="A120" s="56">
        <v>44446.48538888889</v>
      </c>
      <c r="B120" s="57">
        <v>19.406483999999999</v>
      </c>
      <c r="C120" s="24">
        <f t="shared" si="7"/>
        <v>219</v>
      </c>
      <c r="D120" s="184">
        <f t="shared" si="8"/>
        <v>42</v>
      </c>
      <c r="E120" s="26">
        <f t="shared" si="11"/>
        <v>22.406483999999999</v>
      </c>
      <c r="F120" s="31">
        <f t="shared" si="10"/>
        <v>643</v>
      </c>
      <c r="G120" s="27">
        <f t="shared" si="9"/>
        <v>8085.5614973262027</v>
      </c>
      <c r="H120" s="26"/>
      <c r="I120" s="6"/>
      <c r="J120" s="6"/>
      <c r="K120" s="6"/>
      <c r="L120" s="7"/>
      <c r="M120" s="6"/>
      <c r="N120" s="8"/>
      <c r="P120" s="6"/>
    </row>
    <row r="121" spans="1:16" s="58" customFormat="1">
      <c r="A121" s="56">
        <v>44446.48608333333</v>
      </c>
      <c r="B121" s="57">
        <v>19.404177000000001</v>
      </c>
      <c r="C121" s="24">
        <f t="shared" si="7"/>
        <v>220</v>
      </c>
      <c r="D121" s="184">
        <f t="shared" si="8"/>
        <v>42</v>
      </c>
      <c r="E121" s="26">
        <f t="shared" si="11"/>
        <v>22.404177000000001</v>
      </c>
      <c r="F121" s="31">
        <f t="shared" si="10"/>
        <v>685</v>
      </c>
      <c r="G121" s="27">
        <f t="shared" si="9"/>
        <v>8085.5614973262027</v>
      </c>
      <c r="H121" s="26"/>
      <c r="I121" s="6"/>
      <c r="J121" s="6"/>
      <c r="K121" s="6"/>
      <c r="L121" s="7"/>
      <c r="M121" s="6"/>
      <c r="N121" s="8"/>
      <c r="P121" s="6"/>
    </row>
    <row r="122" spans="1:16" s="58" customFormat="1">
      <c r="A122" s="56">
        <v>44446.486777777776</v>
      </c>
      <c r="B122" s="57">
        <v>19.288827000000001</v>
      </c>
      <c r="C122" s="24">
        <f t="shared" si="7"/>
        <v>221</v>
      </c>
      <c r="D122" s="184">
        <f t="shared" si="8"/>
        <v>42</v>
      </c>
      <c r="E122" s="26">
        <f t="shared" si="11"/>
        <v>22.288827000000001</v>
      </c>
      <c r="F122" s="31">
        <f t="shared" si="10"/>
        <v>727</v>
      </c>
      <c r="G122" s="27">
        <f t="shared" si="9"/>
        <v>8085.5614973262027</v>
      </c>
      <c r="H122" s="26"/>
      <c r="I122" s="6"/>
      <c r="J122" s="6"/>
      <c r="K122" s="6"/>
      <c r="L122" s="7"/>
      <c r="M122" s="6"/>
      <c r="N122" s="8"/>
      <c r="P122" s="6"/>
    </row>
    <row r="123" spans="1:16" s="58" customFormat="1">
      <c r="A123" s="56">
        <v>44446.487472222223</v>
      </c>
      <c r="B123" s="57">
        <v>19.291134</v>
      </c>
      <c r="C123" s="24">
        <f t="shared" si="7"/>
        <v>222</v>
      </c>
      <c r="D123" s="184">
        <f t="shared" si="8"/>
        <v>42</v>
      </c>
      <c r="E123" s="26">
        <f t="shared" si="11"/>
        <v>22.291134</v>
      </c>
      <c r="F123" s="31">
        <f t="shared" si="10"/>
        <v>769</v>
      </c>
      <c r="G123" s="27">
        <f t="shared" si="9"/>
        <v>8085.5614973262027</v>
      </c>
      <c r="H123" s="26"/>
      <c r="I123" s="6"/>
      <c r="J123" s="6"/>
      <c r="K123" s="6"/>
      <c r="L123" s="7"/>
      <c r="M123" s="6"/>
      <c r="N123" s="8"/>
      <c r="P123" s="6"/>
    </row>
    <row r="124" spans="1:16" s="58" customFormat="1">
      <c r="A124" s="56">
        <v>44446.488166666662</v>
      </c>
      <c r="B124" s="57">
        <v>19.461852</v>
      </c>
      <c r="C124" s="24">
        <f t="shared" si="7"/>
        <v>223</v>
      </c>
      <c r="D124" s="184">
        <f t="shared" si="8"/>
        <v>42</v>
      </c>
      <c r="E124" s="26">
        <f t="shared" si="11"/>
        <v>22.461852</v>
      </c>
      <c r="F124" s="31">
        <f t="shared" si="10"/>
        <v>811</v>
      </c>
      <c r="G124" s="27">
        <f t="shared" si="9"/>
        <v>8085.5614973262027</v>
      </c>
      <c r="H124" s="26"/>
      <c r="I124" s="6"/>
      <c r="J124" s="6"/>
      <c r="K124" s="6"/>
      <c r="L124" s="7"/>
      <c r="M124" s="6"/>
      <c r="N124" s="8"/>
      <c r="P124" s="6"/>
    </row>
    <row r="125" spans="1:16" s="58" customFormat="1">
      <c r="A125" s="56">
        <v>44446.488861111109</v>
      </c>
      <c r="B125" s="57">
        <v>19.558745999999999</v>
      </c>
      <c r="C125" s="24">
        <f t="shared" si="7"/>
        <v>224</v>
      </c>
      <c r="D125" s="184">
        <f t="shared" si="8"/>
        <v>42</v>
      </c>
      <c r="E125" s="26">
        <f t="shared" si="11"/>
        <v>22.558745999999999</v>
      </c>
      <c r="F125" s="31">
        <f t="shared" si="10"/>
        <v>853</v>
      </c>
      <c r="G125" s="27">
        <f t="shared" si="9"/>
        <v>8085.5614973262027</v>
      </c>
      <c r="H125" s="26"/>
      <c r="I125" s="6"/>
      <c r="J125" s="6"/>
      <c r="K125" s="6"/>
      <c r="L125" s="7"/>
      <c r="M125" s="6"/>
      <c r="N125" s="8"/>
      <c r="P125" s="6"/>
    </row>
    <row r="126" spans="1:16" s="58" customFormat="1">
      <c r="A126" s="56">
        <v>44446.489555555556</v>
      </c>
      <c r="B126" s="57">
        <v>19.911716999999999</v>
      </c>
      <c r="C126" s="24">
        <f t="shared" si="7"/>
        <v>225</v>
      </c>
      <c r="D126" s="184">
        <f t="shared" si="8"/>
        <v>42</v>
      </c>
      <c r="E126" s="26">
        <f t="shared" si="11"/>
        <v>22.911716999999999</v>
      </c>
      <c r="F126" s="31">
        <f t="shared" si="10"/>
        <v>895</v>
      </c>
      <c r="G126" s="27">
        <f t="shared" si="9"/>
        <v>8085.5614973262027</v>
      </c>
      <c r="H126" s="26"/>
      <c r="I126" s="6"/>
      <c r="J126" s="6"/>
      <c r="K126" s="6"/>
      <c r="L126" s="7"/>
      <c r="M126" s="6"/>
      <c r="N126" s="8"/>
      <c r="P126" s="6"/>
    </row>
    <row r="127" spans="1:16" s="58" customFormat="1">
      <c r="A127" s="56">
        <v>44446.490249999995</v>
      </c>
      <c r="B127" s="57">
        <v>20.022452999999999</v>
      </c>
      <c r="C127" s="24">
        <f t="shared" si="7"/>
        <v>226</v>
      </c>
      <c r="D127" s="184">
        <f t="shared" si="8"/>
        <v>42</v>
      </c>
      <c r="E127" s="26">
        <f t="shared" si="11"/>
        <v>23.022452999999999</v>
      </c>
      <c r="F127" s="31">
        <f t="shared" si="10"/>
        <v>937</v>
      </c>
      <c r="G127" s="27">
        <f t="shared" si="9"/>
        <v>8085.5614973262027</v>
      </c>
      <c r="H127" s="26"/>
      <c r="I127" s="6"/>
      <c r="J127" s="6"/>
      <c r="K127" s="6"/>
      <c r="L127" s="7"/>
      <c r="M127" s="6"/>
      <c r="N127" s="8"/>
      <c r="P127" s="6"/>
    </row>
    <row r="128" spans="1:16" s="58" customFormat="1">
      <c r="A128" s="56">
        <v>44446.490944444442</v>
      </c>
      <c r="B128" s="57">
        <v>19.934787</v>
      </c>
      <c r="C128" s="24">
        <f t="shared" si="7"/>
        <v>227</v>
      </c>
      <c r="D128" s="184">
        <f t="shared" si="8"/>
        <v>42</v>
      </c>
      <c r="E128" s="26">
        <f t="shared" si="11"/>
        <v>22.934787</v>
      </c>
      <c r="F128" s="31">
        <f t="shared" si="10"/>
        <v>979</v>
      </c>
      <c r="G128" s="27">
        <f t="shared" si="9"/>
        <v>8085.5614973262027</v>
      </c>
      <c r="H128" s="26"/>
      <c r="I128" s="6"/>
      <c r="J128" s="6"/>
      <c r="K128" s="6"/>
      <c r="L128" s="7"/>
      <c r="M128" s="6"/>
      <c r="N128" s="8"/>
      <c r="P128" s="6"/>
    </row>
    <row r="129" spans="1:16" s="58" customFormat="1">
      <c r="A129" s="59">
        <v>44446.491638888889</v>
      </c>
      <c r="B129" s="28">
        <v>19.526447999999998</v>
      </c>
      <c r="C129" s="24">
        <f t="shared" si="7"/>
        <v>228</v>
      </c>
      <c r="D129" s="25">
        <f t="shared" si="8"/>
        <v>42</v>
      </c>
      <c r="E129" s="26">
        <f t="shared" si="11"/>
        <v>22.526447999999998</v>
      </c>
      <c r="F129" s="31">
        <f t="shared" si="10"/>
        <v>1021</v>
      </c>
      <c r="G129" s="27">
        <f t="shared" si="9"/>
        <v>8085.5614973262027</v>
      </c>
      <c r="H129" s="6"/>
      <c r="I129" s="6"/>
      <c r="J129" s="6"/>
      <c r="K129" s="6"/>
      <c r="L129" s="7"/>
      <c r="M129" s="6"/>
      <c r="N129" s="8"/>
      <c r="P129" s="6"/>
    </row>
    <row r="130" spans="1:16" s="58" customFormat="1">
      <c r="A130" s="59">
        <v>44446.492333333328</v>
      </c>
      <c r="B130" s="28">
        <v>19.692551999999999</v>
      </c>
      <c r="C130" s="24">
        <f t="shared" si="7"/>
        <v>229</v>
      </c>
      <c r="D130" s="25">
        <f t="shared" si="8"/>
        <v>42</v>
      </c>
      <c r="E130" s="26">
        <f t="shared" si="11"/>
        <v>22.692551999999999</v>
      </c>
      <c r="F130" s="31">
        <f t="shared" si="10"/>
        <v>1063</v>
      </c>
      <c r="G130" s="27">
        <f t="shared" si="9"/>
        <v>8085.5614973262027</v>
      </c>
      <c r="H130" s="6"/>
      <c r="I130" s="6"/>
      <c r="J130" s="6"/>
      <c r="K130" s="6"/>
      <c r="L130" s="7"/>
      <c r="M130" s="6"/>
      <c r="N130" s="8"/>
      <c r="P130" s="6"/>
    </row>
    <row r="131" spans="1:16" s="58" customFormat="1">
      <c r="A131" s="59">
        <v>44446.493027777775</v>
      </c>
      <c r="B131" s="28">
        <v>19.780218000000001</v>
      </c>
      <c r="C131" s="24">
        <f t="shared" si="7"/>
        <v>230</v>
      </c>
      <c r="D131" s="25">
        <f t="shared" si="8"/>
        <v>42</v>
      </c>
      <c r="E131" s="26">
        <f t="shared" si="11"/>
        <v>22.780218000000001</v>
      </c>
      <c r="F131" s="31">
        <f t="shared" si="10"/>
        <v>1105</v>
      </c>
      <c r="G131" s="27">
        <f t="shared" si="9"/>
        <v>8085.5614973262027</v>
      </c>
      <c r="H131" s="6"/>
      <c r="I131" s="6"/>
      <c r="J131" s="6"/>
      <c r="K131" s="6"/>
      <c r="L131" s="7"/>
      <c r="M131" s="6"/>
      <c r="N131" s="8"/>
      <c r="P131" s="6"/>
    </row>
    <row r="132" spans="1:16" s="58" customFormat="1">
      <c r="A132" s="59">
        <v>44446.493722222222</v>
      </c>
      <c r="B132" s="28">
        <v>20.052444000000001</v>
      </c>
      <c r="C132" s="24">
        <f t="shared" si="7"/>
        <v>231</v>
      </c>
      <c r="D132" s="25">
        <f t="shared" si="8"/>
        <v>42</v>
      </c>
      <c r="E132" s="26">
        <f t="shared" si="11"/>
        <v>23.052444000000001</v>
      </c>
      <c r="F132" s="31">
        <f t="shared" si="10"/>
        <v>1147</v>
      </c>
      <c r="G132" s="27">
        <f t="shared" si="9"/>
        <v>8085.5614973262027</v>
      </c>
      <c r="H132" s="6"/>
      <c r="I132" s="6"/>
      <c r="J132" s="6"/>
      <c r="K132" s="6"/>
      <c r="L132" s="7"/>
      <c r="M132" s="6"/>
      <c r="N132" s="8"/>
      <c r="P132" s="6"/>
    </row>
    <row r="133" spans="1:16" s="58" customFormat="1">
      <c r="A133" s="59">
        <v>44446.494416666668</v>
      </c>
      <c r="B133" s="28">
        <v>17.270202000000001</v>
      </c>
      <c r="C133" s="24">
        <f t="shared" si="7"/>
        <v>232</v>
      </c>
      <c r="D133" s="25">
        <f t="shared" si="8"/>
        <v>42</v>
      </c>
      <c r="E133" s="26">
        <f t="shared" si="11"/>
        <v>20.270202000000001</v>
      </c>
      <c r="F133" s="31">
        <f t="shared" si="10"/>
        <v>1189</v>
      </c>
      <c r="G133" s="27">
        <f t="shared" si="9"/>
        <v>8085.5614973262027</v>
      </c>
      <c r="H133" s="6"/>
      <c r="I133" s="6"/>
      <c r="J133" s="6"/>
      <c r="K133" s="6"/>
      <c r="L133" s="7"/>
      <c r="M133" s="6"/>
      <c r="N133" s="8"/>
      <c r="P133" s="6"/>
    </row>
    <row r="134" spans="1:16" s="58" customFormat="1">
      <c r="A134" s="59">
        <v>44446.495111111108</v>
      </c>
      <c r="B134" s="28">
        <v>19.941707999999998</v>
      </c>
      <c r="C134" s="24">
        <f t="shared" ref="C134:C197" si="12">ROUND((A134-A$5)*24*60,0)</f>
        <v>233</v>
      </c>
      <c r="D134" s="25">
        <f t="shared" si="8"/>
        <v>42</v>
      </c>
      <c r="E134" s="26">
        <f t="shared" si="11"/>
        <v>22.941707999999998</v>
      </c>
      <c r="F134" s="31">
        <f t="shared" si="10"/>
        <v>1231</v>
      </c>
      <c r="G134" s="27">
        <f t="shared" si="9"/>
        <v>8085.5614973262027</v>
      </c>
      <c r="H134" s="6"/>
      <c r="I134" s="6"/>
      <c r="J134" s="6"/>
      <c r="K134" s="6"/>
      <c r="L134" s="7"/>
      <c r="M134" s="6"/>
      <c r="N134" s="8"/>
      <c r="P134" s="6"/>
    </row>
    <row r="135" spans="1:16" s="58" customFormat="1">
      <c r="A135" s="59">
        <v>44446.495805555554</v>
      </c>
      <c r="B135" s="28">
        <v>20.027066999999999</v>
      </c>
      <c r="C135" s="24">
        <f t="shared" si="12"/>
        <v>234</v>
      </c>
      <c r="D135" s="25">
        <f t="shared" ref="D135:D198" si="13">D134</f>
        <v>42</v>
      </c>
      <c r="E135" s="26">
        <f t="shared" si="11"/>
        <v>23.027066999999999</v>
      </c>
      <c r="F135" s="31">
        <f t="shared" si="10"/>
        <v>1273</v>
      </c>
      <c r="G135" s="27">
        <f t="shared" ref="G135:G198" si="14">D135*60*24/7.48</f>
        <v>8085.5614973262027</v>
      </c>
      <c r="H135" s="6"/>
      <c r="I135" s="6"/>
      <c r="J135" s="6"/>
      <c r="K135" s="6"/>
      <c r="L135" s="7"/>
      <c r="M135" s="6"/>
      <c r="N135" s="8"/>
      <c r="P135" s="6"/>
    </row>
    <row r="136" spans="1:16" s="58" customFormat="1">
      <c r="A136" s="59">
        <v>44446.496500000001</v>
      </c>
      <c r="B136" s="28">
        <v>19.775604000000001</v>
      </c>
      <c r="C136" s="24">
        <f t="shared" si="12"/>
        <v>235</v>
      </c>
      <c r="D136" s="25">
        <f t="shared" si="13"/>
        <v>42</v>
      </c>
      <c r="E136" s="26">
        <f t="shared" si="11"/>
        <v>22.775604000000001</v>
      </c>
      <c r="F136" s="31">
        <f t="shared" ref="F136:F199" si="15">F135+D135*(C136-C135)</f>
        <v>1315</v>
      </c>
      <c r="G136" s="27">
        <f t="shared" si="14"/>
        <v>8085.5614973262027</v>
      </c>
      <c r="H136" s="6"/>
      <c r="I136" s="6"/>
      <c r="J136" s="6"/>
      <c r="K136" s="6"/>
      <c r="L136" s="7"/>
      <c r="M136" s="6"/>
      <c r="N136" s="8"/>
      <c r="P136" s="6"/>
    </row>
    <row r="137" spans="1:16" s="58" customFormat="1">
      <c r="A137" s="59">
        <v>44446.497194444441</v>
      </c>
      <c r="B137" s="28">
        <v>20.020146</v>
      </c>
      <c r="C137" s="24">
        <f t="shared" si="12"/>
        <v>236</v>
      </c>
      <c r="D137" s="25">
        <f t="shared" si="13"/>
        <v>42</v>
      </c>
      <c r="E137" s="26">
        <f t="shared" si="11"/>
        <v>23.020146</v>
      </c>
      <c r="F137" s="31">
        <f t="shared" si="15"/>
        <v>1357</v>
      </c>
      <c r="G137" s="27">
        <f t="shared" si="14"/>
        <v>8085.5614973262027</v>
      </c>
      <c r="H137" s="6"/>
      <c r="I137" s="6"/>
      <c r="J137" s="6"/>
      <c r="K137" s="6"/>
      <c r="L137" s="7"/>
      <c r="M137" s="6"/>
      <c r="N137" s="8"/>
      <c r="P137" s="6"/>
    </row>
    <row r="138" spans="1:16" s="58" customFormat="1">
      <c r="A138" s="59">
        <v>44446.497888888887</v>
      </c>
      <c r="B138" s="28">
        <v>20.096277000000001</v>
      </c>
      <c r="C138" s="24">
        <f t="shared" si="12"/>
        <v>237</v>
      </c>
      <c r="D138" s="25">
        <f t="shared" si="13"/>
        <v>42</v>
      </c>
      <c r="E138" s="26">
        <f t="shared" si="11"/>
        <v>23.096277000000001</v>
      </c>
      <c r="F138" s="31">
        <f t="shared" si="15"/>
        <v>1399</v>
      </c>
      <c r="G138" s="27">
        <f t="shared" si="14"/>
        <v>8085.5614973262027</v>
      </c>
      <c r="H138" s="6"/>
      <c r="I138" s="6"/>
      <c r="J138" s="6"/>
      <c r="K138" s="6"/>
      <c r="L138" s="7"/>
      <c r="M138" s="6"/>
      <c r="N138" s="8"/>
      <c r="P138" s="6"/>
    </row>
    <row r="139" spans="1:16" s="58" customFormat="1">
      <c r="A139" s="59">
        <v>44446.498583333334</v>
      </c>
      <c r="B139" s="28">
        <v>20.089355999999999</v>
      </c>
      <c r="C139" s="24">
        <f t="shared" si="12"/>
        <v>238</v>
      </c>
      <c r="D139" s="25">
        <f t="shared" si="13"/>
        <v>42</v>
      </c>
      <c r="E139" s="26">
        <f t="shared" si="11"/>
        <v>23.089355999999999</v>
      </c>
      <c r="F139" s="31">
        <f t="shared" si="15"/>
        <v>1441</v>
      </c>
      <c r="G139" s="27">
        <f t="shared" si="14"/>
        <v>8085.5614973262027</v>
      </c>
      <c r="H139" s="6"/>
      <c r="I139" s="6"/>
      <c r="J139" s="6"/>
      <c r="K139" s="6"/>
      <c r="L139" s="7"/>
      <c r="M139" s="6"/>
      <c r="N139" s="8"/>
      <c r="P139" s="6"/>
    </row>
    <row r="140" spans="1:16" s="58" customFormat="1">
      <c r="A140" s="59">
        <v>44446.499277777773</v>
      </c>
      <c r="B140" s="28">
        <v>19.946321999999999</v>
      </c>
      <c r="C140" s="24">
        <f t="shared" si="12"/>
        <v>239</v>
      </c>
      <c r="D140" s="25">
        <f t="shared" si="13"/>
        <v>42</v>
      </c>
      <c r="E140" s="26">
        <f t="shared" si="11"/>
        <v>22.946321999999999</v>
      </c>
      <c r="F140" s="31">
        <f t="shared" si="15"/>
        <v>1483</v>
      </c>
      <c r="G140" s="27">
        <f t="shared" si="14"/>
        <v>8085.5614973262027</v>
      </c>
      <c r="H140" s="6"/>
      <c r="I140" s="6"/>
      <c r="J140" s="6"/>
      <c r="K140" s="6"/>
      <c r="L140" s="7"/>
      <c r="M140" s="6"/>
      <c r="N140" s="8"/>
      <c r="P140" s="6"/>
    </row>
    <row r="141" spans="1:16" s="58" customFormat="1">
      <c r="A141" s="59">
        <v>44446.49997222222</v>
      </c>
      <c r="B141" s="28">
        <v>19.914024000000001</v>
      </c>
      <c r="C141" s="24">
        <f t="shared" si="12"/>
        <v>240</v>
      </c>
      <c r="D141" s="25">
        <f t="shared" si="13"/>
        <v>42</v>
      </c>
      <c r="E141" s="26">
        <f t="shared" si="11"/>
        <v>22.914024000000001</v>
      </c>
      <c r="F141" s="31">
        <f t="shared" si="15"/>
        <v>1525</v>
      </c>
      <c r="G141" s="27">
        <f t="shared" si="14"/>
        <v>8085.5614973262027</v>
      </c>
      <c r="H141" s="6"/>
      <c r="I141" s="6"/>
      <c r="J141" s="6"/>
      <c r="K141" s="6"/>
      <c r="L141" s="7"/>
      <c r="M141" s="6"/>
      <c r="N141" s="8"/>
      <c r="P141" s="6"/>
    </row>
    <row r="142" spans="1:16" s="58" customFormat="1">
      <c r="A142" s="59">
        <v>44446.500666666667</v>
      </c>
      <c r="B142" s="28">
        <v>20.315442000000001</v>
      </c>
      <c r="C142" s="24">
        <f t="shared" si="12"/>
        <v>241</v>
      </c>
      <c r="D142" s="25">
        <f t="shared" si="13"/>
        <v>42</v>
      </c>
      <c r="E142" s="26">
        <f t="shared" si="11"/>
        <v>23.315442000000001</v>
      </c>
      <c r="F142" s="31">
        <f t="shared" si="15"/>
        <v>1567</v>
      </c>
      <c r="G142" s="27">
        <f t="shared" si="14"/>
        <v>8085.5614973262027</v>
      </c>
      <c r="H142" s="6"/>
      <c r="I142" s="6"/>
      <c r="J142" s="6"/>
      <c r="K142" s="6"/>
      <c r="L142" s="7"/>
      <c r="M142" s="6"/>
      <c r="N142" s="8"/>
      <c r="P142" s="6"/>
    </row>
    <row r="143" spans="1:16" s="58" customFormat="1">
      <c r="A143" s="59">
        <v>44446.501361111106</v>
      </c>
      <c r="B143" s="28">
        <v>20.050136999999999</v>
      </c>
      <c r="C143" s="24">
        <f t="shared" si="12"/>
        <v>242</v>
      </c>
      <c r="D143" s="25">
        <f t="shared" si="13"/>
        <v>42</v>
      </c>
      <c r="E143" s="26">
        <f t="shared" si="11"/>
        <v>23.050136999999999</v>
      </c>
      <c r="F143" s="31">
        <f t="shared" si="15"/>
        <v>1609</v>
      </c>
      <c r="G143" s="27">
        <f t="shared" si="14"/>
        <v>8085.5614973262027</v>
      </c>
      <c r="H143" s="6"/>
      <c r="I143" s="6"/>
      <c r="J143" s="6"/>
      <c r="K143" s="6"/>
      <c r="L143" s="7"/>
      <c r="M143" s="6"/>
      <c r="N143" s="8"/>
      <c r="P143" s="6"/>
    </row>
    <row r="144" spans="1:16" s="58" customFormat="1">
      <c r="A144" s="59">
        <v>44446.502055555553</v>
      </c>
      <c r="B144" s="28">
        <v>20.255459999999999</v>
      </c>
      <c r="C144" s="24">
        <f t="shared" si="12"/>
        <v>243</v>
      </c>
      <c r="D144" s="25">
        <f t="shared" si="13"/>
        <v>42</v>
      </c>
      <c r="E144" s="26">
        <f t="shared" si="11"/>
        <v>23.255459999999999</v>
      </c>
      <c r="F144" s="31">
        <f t="shared" si="15"/>
        <v>1651</v>
      </c>
      <c r="G144" s="27">
        <f t="shared" si="14"/>
        <v>8085.5614973262027</v>
      </c>
      <c r="H144" s="6"/>
      <c r="I144" s="6"/>
      <c r="J144" s="6"/>
      <c r="K144" s="6"/>
      <c r="L144" s="7"/>
      <c r="M144" s="6"/>
      <c r="N144" s="8"/>
      <c r="P144" s="6"/>
    </row>
    <row r="145" spans="1:16" s="58" customFormat="1">
      <c r="A145" s="59">
        <v>44446.50275</v>
      </c>
      <c r="B145" s="28">
        <v>20.00169</v>
      </c>
      <c r="C145" s="24">
        <f t="shared" si="12"/>
        <v>244</v>
      </c>
      <c r="D145" s="25">
        <f t="shared" si="13"/>
        <v>42</v>
      </c>
      <c r="E145" s="26">
        <f t="shared" si="11"/>
        <v>23.00169</v>
      </c>
      <c r="F145" s="31">
        <f t="shared" si="15"/>
        <v>1693</v>
      </c>
      <c r="G145" s="27">
        <f t="shared" si="14"/>
        <v>8085.5614973262027</v>
      </c>
      <c r="H145" s="6"/>
      <c r="I145" s="6"/>
      <c r="J145" s="6"/>
      <c r="K145" s="6"/>
      <c r="L145" s="7"/>
      <c r="M145" s="6"/>
      <c r="N145" s="8"/>
      <c r="P145" s="6"/>
    </row>
    <row r="146" spans="1:16" s="58" customFormat="1">
      <c r="A146" s="59">
        <v>44446.503444444439</v>
      </c>
      <c r="B146" s="28">
        <v>20.174714999999999</v>
      </c>
      <c r="C146" s="24">
        <f t="shared" si="12"/>
        <v>245</v>
      </c>
      <c r="D146" s="25">
        <f t="shared" si="13"/>
        <v>42</v>
      </c>
      <c r="E146" s="26">
        <f t="shared" si="11"/>
        <v>23.174714999999999</v>
      </c>
      <c r="F146" s="31">
        <f t="shared" si="15"/>
        <v>1735</v>
      </c>
      <c r="G146" s="27">
        <f t="shared" si="14"/>
        <v>8085.5614973262027</v>
      </c>
      <c r="H146" s="6"/>
      <c r="I146" s="6"/>
      <c r="J146" s="6"/>
      <c r="K146" s="6"/>
      <c r="L146" s="7"/>
      <c r="M146" s="6"/>
      <c r="N146" s="8"/>
      <c r="P146" s="6"/>
    </row>
    <row r="147" spans="1:16" s="58" customFormat="1">
      <c r="A147" s="59">
        <v>44446.504138888886</v>
      </c>
      <c r="B147" s="28">
        <v>19.708701000000001</v>
      </c>
      <c r="C147" s="24">
        <f t="shared" si="12"/>
        <v>246</v>
      </c>
      <c r="D147" s="25">
        <f t="shared" si="13"/>
        <v>42</v>
      </c>
      <c r="E147" s="26">
        <f t="shared" si="11"/>
        <v>22.708701000000001</v>
      </c>
      <c r="F147" s="31">
        <f t="shared" si="15"/>
        <v>1777</v>
      </c>
      <c r="G147" s="27">
        <f t="shared" si="14"/>
        <v>8085.5614973262027</v>
      </c>
      <c r="H147" s="6"/>
      <c r="I147" s="6"/>
      <c r="J147" s="6"/>
      <c r="K147" s="6"/>
      <c r="L147" s="7"/>
      <c r="M147" s="6"/>
      <c r="N147" s="8"/>
      <c r="P147" s="6"/>
    </row>
    <row r="148" spans="1:16" s="58" customFormat="1">
      <c r="A148" s="59">
        <v>44446.504833333332</v>
      </c>
      <c r="B148" s="28">
        <v>19.690245000000001</v>
      </c>
      <c r="C148" s="24">
        <f t="shared" si="12"/>
        <v>247</v>
      </c>
      <c r="D148" s="25">
        <f t="shared" si="13"/>
        <v>42</v>
      </c>
      <c r="E148" s="26">
        <f t="shared" si="11"/>
        <v>22.690245000000001</v>
      </c>
      <c r="F148" s="31">
        <f t="shared" si="15"/>
        <v>1819</v>
      </c>
      <c r="G148" s="27">
        <f t="shared" si="14"/>
        <v>8085.5614973262027</v>
      </c>
      <c r="H148" s="6"/>
      <c r="I148" s="6"/>
      <c r="J148" s="6"/>
      <c r="K148" s="6"/>
      <c r="L148" s="7"/>
      <c r="M148" s="6"/>
      <c r="N148" s="8"/>
      <c r="P148" s="6"/>
    </row>
    <row r="149" spans="1:16" s="58" customFormat="1">
      <c r="A149" s="59">
        <v>44446.505527777779</v>
      </c>
      <c r="B149" s="28">
        <v>19.708701000000001</v>
      </c>
      <c r="C149" s="24">
        <f t="shared" si="12"/>
        <v>248</v>
      </c>
      <c r="D149" s="25">
        <f t="shared" si="13"/>
        <v>42</v>
      </c>
      <c r="E149" s="26">
        <f t="shared" si="11"/>
        <v>22.708701000000001</v>
      </c>
      <c r="F149" s="31">
        <f t="shared" si="15"/>
        <v>1861</v>
      </c>
      <c r="G149" s="27">
        <f t="shared" si="14"/>
        <v>8085.5614973262027</v>
      </c>
      <c r="H149" s="6"/>
      <c r="I149" s="6"/>
      <c r="J149" s="6"/>
      <c r="K149" s="6"/>
      <c r="L149" s="7"/>
      <c r="M149" s="6"/>
      <c r="N149" s="8"/>
      <c r="P149" s="6"/>
    </row>
    <row r="150" spans="1:16" s="58" customFormat="1">
      <c r="A150" s="59">
        <v>44446.506222222219</v>
      </c>
      <c r="B150" s="28">
        <v>19.828665000000001</v>
      </c>
      <c r="C150" s="24">
        <f t="shared" si="12"/>
        <v>249</v>
      </c>
      <c r="D150" s="25">
        <f t="shared" si="13"/>
        <v>42</v>
      </c>
      <c r="E150" s="26">
        <f t="shared" si="11"/>
        <v>22.828665000000001</v>
      </c>
      <c r="F150" s="31">
        <f t="shared" si="15"/>
        <v>1903</v>
      </c>
      <c r="G150" s="27">
        <f t="shared" si="14"/>
        <v>8085.5614973262027</v>
      </c>
      <c r="H150" s="6"/>
      <c r="I150" s="6"/>
      <c r="J150" s="6"/>
      <c r="K150" s="6"/>
      <c r="L150" s="7"/>
      <c r="M150" s="6"/>
      <c r="N150" s="8"/>
      <c r="P150" s="6"/>
    </row>
    <row r="151" spans="1:16" s="58" customFormat="1">
      <c r="A151" s="59">
        <v>44446.506916666665</v>
      </c>
      <c r="B151" s="28">
        <v>19.683323999999999</v>
      </c>
      <c r="C151" s="24">
        <f t="shared" si="12"/>
        <v>250</v>
      </c>
      <c r="D151" s="25">
        <f t="shared" si="13"/>
        <v>42</v>
      </c>
      <c r="E151" s="26">
        <f t="shared" si="11"/>
        <v>22.683323999999999</v>
      </c>
      <c r="F151" s="31">
        <f t="shared" si="15"/>
        <v>1945</v>
      </c>
      <c r="G151" s="27">
        <f t="shared" si="14"/>
        <v>8085.5614973262027</v>
      </c>
      <c r="H151" s="6"/>
      <c r="I151" s="6"/>
      <c r="J151" s="6"/>
      <c r="K151" s="6"/>
      <c r="L151" s="7"/>
      <c r="M151" s="6"/>
      <c r="N151" s="8"/>
      <c r="P151" s="6"/>
    </row>
    <row r="152" spans="1:16" s="58" customFormat="1">
      <c r="A152" s="59">
        <v>44446.507611111112</v>
      </c>
      <c r="B152" s="28">
        <v>19.720236</v>
      </c>
      <c r="C152" s="24">
        <f t="shared" si="12"/>
        <v>251</v>
      </c>
      <c r="D152" s="25">
        <f t="shared" si="13"/>
        <v>42</v>
      </c>
      <c r="E152" s="26">
        <f t="shared" si="11"/>
        <v>22.720236</v>
      </c>
      <c r="F152" s="31">
        <f t="shared" si="15"/>
        <v>1987</v>
      </c>
      <c r="G152" s="27">
        <f t="shared" si="14"/>
        <v>8085.5614973262027</v>
      </c>
      <c r="H152" s="6"/>
      <c r="I152" s="6"/>
      <c r="J152" s="6"/>
      <c r="K152" s="6"/>
      <c r="L152" s="7"/>
      <c r="M152" s="6"/>
      <c r="N152" s="8"/>
      <c r="P152" s="6"/>
    </row>
    <row r="153" spans="1:16" s="58" customFormat="1">
      <c r="A153" s="59">
        <v>44446.508305555551</v>
      </c>
      <c r="B153" s="28">
        <v>19.591044</v>
      </c>
      <c r="C153" s="24">
        <f t="shared" si="12"/>
        <v>252</v>
      </c>
      <c r="D153" s="25">
        <f t="shared" si="13"/>
        <v>42</v>
      </c>
      <c r="E153" s="26">
        <f t="shared" si="11"/>
        <v>22.591044</v>
      </c>
      <c r="F153" s="31">
        <f t="shared" si="15"/>
        <v>2029</v>
      </c>
      <c r="G153" s="27">
        <f t="shared" si="14"/>
        <v>8085.5614973262027</v>
      </c>
      <c r="H153" s="6"/>
      <c r="I153" s="6"/>
      <c r="J153" s="6"/>
      <c r="K153" s="6"/>
      <c r="L153" s="7"/>
      <c r="M153" s="6"/>
      <c r="N153" s="8"/>
      <c r="P153" s="6"/>
    </row>
    <row r="154" spans="1:16" s="58" customFormat="1">
      <c r="A154" s="59">
        <v>44446.508999999998</v>
      </c>
      <c r="B154" s="28">
        <v>19.833279000000001</v>
      </c>
      <c r="C154" s="24">
        <f t="shared" si="12"/>
        <v>253</v>
      </c>
      <c r="D154" s="25">
        <f t="shared" si="13"/>
        <v>42</v>
      </c>
      <c r="E154" s="26">
        <f t="shared" si="11"/>
        <v>22.833279000000001</v>
      </c>
      <c r="F154" s="31">
        <f t="shared" si="15"/>
        <v>2071</v>
      </c>
      <c r="G154" s="27">
        <f t="shared" si="14"/>
        <v>8085.5614973262027</v>
      </c>
      <c r="H154" s="6"/>
      <c r="I154" s="6"/>
      <c r="J154" s="6"/>
      <c r="K154" s="6"/>
      <c r="L154" s="7"/>
      <c r="M154" s="6"/>
      <c r="N154" s="8"/>
      <c r="P154" s="6"/>
    </row>
    <row r="155" spans="1:16" s="58" customFormat="1">
      <c r="A155" s="59">
        <v>44446.509694444445</v>
      </c>
      <c r="B155" s="28">
        <v>19.872498</v>
      </c>
      <c r="C155" s="24">
        <f t="shared" si="12"/>
        <v>254</v>
      </c>
      <c r="D155" s="25">
        <f t="shared" si="13"/>
        <v>42</v>
      </c>
      <c r="E155" s="26">
        <f t="shared" si="11"/>
        <v>22.872498</v>
      </c>
      <c r="F155" s="31">
        <f t="shared" si="15"/>
        <v>2113</v>
      </c>
      <c r="G155" s="27">
        <f t="shared" si="14"/>
        <v>8085.5614973262027</v>
      </c>
      <c r="H155" s="6"/>
      <c r="I155" s="6"/>
      <c r="J155" s="6"/>
      <c r="K155" s="6"/>
      <c r="L155" s="7"/>
      <c r="M155" s="6"/>
      <c r="N155" s="8"/>
      <c r="P155" s="6"/>
    </row>
    <row r="156" spans="1:16" s="58" customFormat="1">
      <c r="A156" s="59">
        <v>44446.510388888884</v>
      </c>
      <c r="B156" s="28">
        <v>19.840199999999999</v>
      </c>
      <c r="C156" s="24">
        <f t="shared" si="12"/>
        <v>255</v>
      </c>
      <c r="D156" s="25">
        <f t="shared" si="13"/>
        <v>42</v>
      </c>
      <c r="E156" s="26">
        <f t="shared" si="11"/>
        <v>22.840199999999999</v>
      </c>
      <c r="F156" s="31">
        <f t="shared" si="15"/>
        <v>2155</v>
      </c>
      <c r="G156" s="27">
        <f t="shared" si="14"/>
        <v>8085.5614973262027</v>
      </c>
      <c r="H156" s="6"/>
      <c r="I156" s="6"/>
      <c r="J156" s="6"/>
      <c r="K156" s="6"/>
      <c r="L156" s="7"/>
      <c r="M156" s="6"/>
      <c r="N156" s="8"/>
      <c r="P156" s="6"/>
    </row>
    <row r="157" spans="1:16" s="58" customFormat="1">
      <c r="A157" s="59">
        <v>44446.511083333331</v>
      </c>
      <c r="B157" s="28">
        <v>19.870190999999998</v>
      </c>
      <c r="C157" s="24">
        <f t="shared" si="12"/>
        <v>256</v>
      </c>
      <c r="D157" s="25">
        <f t="shared" si="13"/>
        <v>42</v>
      </c>
      <c r="E157" s="26">
        <f t="shared" si="11"/>
        <v>22.870190999999998</v>
      </c>
      <c r="F157" s="31">
        <f t="shared" si="15"/>
        <v>2197</v>
      </c>
      <c r="G157" s="27">
        <f t="shared" si="14"/>
        <v>8085.5614973262027</v>
      </c>
      <c r="H157" s="6"/>
      <c r="I157" s="6"/>
      <c r="J157" s="6"/>
      <c r="K157" s="6"/>
      <c r="L157" s="7"/>
      <c r="M157" s="6"/>
      <c r="N157" s="8"/>
      <c r="P157" s="6"/>
    </row>
    <row r="158" spans="1:16" s="58" customFormat="1">
      <c r="A158" s="59">
        <v>44446.511777777778</v>
      </c>
      <c r="B158" s="28">
        <v>19.747920000000001</v>
      </c>
      <c r="C158" s="24">
        <f t="shared" si="12"/>
        <v>257</v>
      </c>
      <c r="D158" s="25">
        <f t="shared" si="13"/>
        <v>42</v>
      </c>
      <c r="E158" s="26">
        <f t="shared" si="11"/>
        <v>22.747920000000001</v>
      </c>
      <c r="F158" s="31">
        <f t="shared" si="15"/>
        <v>2239</v>
      </c>
      <c r="G158" s="27">
        <f t="shared" si="14"/>
        <v>8085.5614973262027</v>
      </c>
      <c r="H158" s="6"/>
      <c r="I158" s="6"/>
      <c r="J158" s="6"/>
      <c r="K158" s="6"/>
      <c r="L158" s="7"/>
      <c r="M158" s="6"/>
      <c r="N158" s="8"/>
      <c r="P158" s="6"/>
    </row>
    <row r="159" spans="1:16" s="58" customFormat="1">
      <c r="A159" s="59">
        <v>44446.512472222217</v>
      </c>
      <c r="B159" s="28">
        <v>19.794060000000002</v>
      </c>
      <c r="C159" s="24">
        <f t="shared" si="12"/>
        <v>258</v>
      </c>
      <c r="D159" s="25">
        <f t="shared" si="13"/>
        <v>42</v>
      </c>
      <c r="E159" s="26">
        <f t="shared" si="11"/>
        <v>22.794060000000002</v>
      </c>
      <c r="F159" s="31">
        <f t="shared" si="15"/>
        <v>2281</v>
      </c>
      <c r="G159" s="27">
        <f t="shared" si="14"/>
        <v>8085.5614973262027</v>
      </c>
      <c r="H159" s="6"/>
      <c r="I159" s="6"/>
      <c r="J159" s="6"/>
      <c r="K159" s="6"/>
      <c r="L159" s="7"/>
      <c r="M159" s="6"/>
      <c r="N159" s="8"/>
      <c r="P159" s="6"/>
    </row>
    <row r="160" spans="1:16" s="58" customFormat="1">
      <c r="A160" s="59">
        <v>44446.513166666664</v>
      </c>
      <c r="B160" s="28">
        <v>19.812515999999999</v>
      </c>
      <c r="C160" s="24">
        <f t="shared" si="12"/>
        <v>259</v>
      </c>
      <c r="D160" s="25">
        <f t="shared" si="13"/>
        <v>42</v>
      </c>
      <c r="E160" s="26">
        <f t="shared" si="11"/>
        <v>22.812515999999999</v>
      </c>
      <c r="F160" s="31">
        <f t="shared" si="15"/>
        <v>2323</v>
      </c>
      <c r="G160" s="27">
        <f t="shared" si="14"/>
        <v>8085.5614973262027</v>
      </c>
      <c r="H160" s="6"/>
      <c r="I160" s="6"/>
      <c r="J160" s="6"/>
      <c r="K160" s="6"/>
      <c r="L160" s="7"/>
      <c r="M160" s="6"/>
      <c r="N160" s="8"/>
      <c r="P160" s="6"/>
    </row>
    <row r="161" spans="1:16" s="58" customFormat="1">
      <c r="A161" s="59">
        <v>44446.513861111111</v>
      </c>
      <c r="B161" s="28">
        <v>19.847121000000001</v>
      </c>
      <c r="C161" s="24">
        <f t="shared" si="12"/>
        <v>260</v>
      </c>
      <c r="D161" s="25">
        <f t="shared" si="13"/>
        <v>42</v>
      </c>
      <c r="E161" s="26">
        <f t="shared" si="11"/>
        <v>22.847121000000001</v>
      </c>
      <c r="F161" s="31">
        <f t="shared" si="15"/>
        <v>2365</v>
      </c>
      <c r="G161" s="27">
        <f t="shared" si="14"/>
        <v>8085.5614973262027</v>
      </c>
      <c r="H161" s="6"/>
      <c r="I161" s="6"/>
      <c r="J161" s="6"/>
      <c r="K161" s="6"/>
      <c r="L161" s="7"/>
      <c r="M161" s="6"/>
      <c r="N161" s="8"/>
      <c r="P161" s="6"/>
    </row>
    <row r="162" spans="1:16" s="58" customFormat="1">
      <c r="A162" s="59">
        <v>44446.514555555557</v>
      </c>
      <c r="B162" s="28">
        <v>19.824051000000001</v>
      </c>
      <c r="C162" s="24">
        <f t="shared" si="12"/>
        <v>261</v>
      </c>
      <c r="D162" s="25">
        <f t="shared" si="13"/>
        <v>42</v>
      </c>
      <c r="E162" s="26">
        <f t="shared" si="11"/>
        <v>22.824051000000001</v>
      </c>
      <c r="F162" s="31">
        <f t="shared" si="15"/>
        <v>2407</v>
      </c>
      <c r="G162" s="27">
        <f t="shared" si="14"/>
        <v>8085.5614973262027</v>
      </c>
      <c r="H162" s="6"/>
      <c r="I162" s="6"/>
      <c r="J162" s="6"/>
      <c r="K162" s="6"/>
      <c r="L162" s="7"/>
      <c r="M162" s="6"/>
      <c r="N162" s="8"/>
      <c r="P162" s="6"/>
    </row>
    <row r="163" spans="1:16" s="58" customFormat="1">
      <c r="A163" s="59">
        <v>44446.515249999997</v>
      </c>
      <c r="B163" s="28">
        <v>19.782525</v>
      </c>
      <c r="C163" s="24">
        <f t="shared" si="12"/>
        <v>262</v>
      </c>
      <c r="D163" s="25">
        <f t="shared" si="13"/>
        <v>42</v>
      </c>
      <c r="E163" s="26">
        <f t="shared" si="11"/>
        <v>22.782525</v>
      </c>
      <c r="F163" s="31">
        <f t="shared" si="15"/>
        <v>2449</v>
      </c>
      <c r="G163" s="27">
        <f t="shared" si="14"/>
        <v>8085.5614973262027</v>
      </c>
      <c r="H163" s="6"/>
      <c r="I163" s="6"/>
      <c r="J163" s="6"/>
      <c r="K163" s="6"/>
      <c r="L163" s="7"/>
      <c r="M163" s="6"/>
      <c r="N163" s="8"/>
      <c r="P163" s="6"/>
    </row>
    <row r="164" spans="1:16" s="58" customFormat="1">
      <c r="A164" s="59">
        <v>44446.515944444443</v>
      </c>
      <c r="B164" s="28">
        <v>19.821743999999999</v>
      </c>
      <c r="C164" s="24">
        <f t="shared" si="12"/>
        <v>263</v>
      </c>
      <c r="D164" s="25">
        <f t="shared" si="13"/>
        <v>42</v>
      </c>
      <c r="E164" s="26">
        <f t="shared" si="11"/>
        <v>22.821743999999999</v>
      </c>
      <c r="F164" s="31">
        <f t="shared" si="15"/>
        <v>2491</v>
      </c>
      <c r="G164" s="27">
        <f t="shared" si="14"/>
        <v>8085.5614973262027</v>
      </c>
      <c r="H164" s="6"/>
      <c r="I164" s="6"/>
      <c r="J164" s="6"/>
      <c r="K164" s="6"/>
      <c r="L164" s="7"/>
      <c r="M164" s="6"/>
      <c r="N164" s="8"/>
      <c r="P164" s="6"/>
    </row>
    <row r="165" spans="1:16" s="58" customFormat="1">
      <c r="A165" s="59">
        <v>44446.51663888889</v>
      </c>
      <c r="B165" s="28">
        <v>19.879418999999999</v>
      </c>
      <c r="C165" s="24">
        <f t="shared" si="12"/>
        <v>264</v>
      </c>
      <c r="D165" s="25">
        <f t="shared" si="13"/>
        <v>42</v>
      </c>
      <c r="E165" s="26">
        <f t="shared" si="11"/>
        <v>22.879418999999999</v>
      </c>
      <c r="F165" s="31">
        <f t="shared" si="15"/>
        <v>2533</v>
      </c>
      <c r="G165" s="27">
        <f t="shared" si="14"/>
        <v>8085.5614973262027</v>
      </c>
      <c r="H165" s="6"/>
      <c r="I165" s="6"/>
      <c r="J165" s="6"/>
      <c r="K165" s="6"/>
      <c r="L165" s="7"/>
      <c r="M165" s="6"/>
      <c r="N165" s="8"/>
      <c r="P165" s="6"/>
    </row>
    <row r="166" spans="1:16" s="58" customFormat="1">
      <c r="A166" s="59">
        <v>44446.51733333333</v>
      </c>
      <c r="B166" s="28">
        <v>20.045522999999999</v>
      </c>
      <c r="C166" s="24">
        <f t="shared" si="12"/>
        <v>265</v>
      </c>
      <c r="D166" s="25">
        <f t="shared" si="13"/>
        <v>42</v>
      </c>
      <c r="E166" s="26">
        <f t="shared" si="11"/>
        <v>23.045522999999999</v>
      </c>
      <c r="F166" s="31">
        <f t="shared" si="15"/>
        <v>2575</v>
      </c>
      <c r="G166" s="27">
        <f t="shared" si="14"/>
        <v>8085.5614973262027</v>
      </c>
      <c r="H166" s="6"/>
      <c r="I166" s="6"/>
      <c r="J166" s="6"/>
      <c r="K166" s="6"/>
      <c r="L166" s="7"/>
      <c r="M166" s="6"/>
      <c r="N166" s="8"/>
      <c r="P166" s="6"/>
    </row>
    <row r="167" spans="1:16" s="58" customFormat="1">
      <c r="A167" s="59">
        <v>44446.518027777776</v>
      </c>
      <c r="B167" s="28">
        <v>19.962471000000001</v>
      </c>
      <c r="C167" s="24">
        <f t="shared" si="12"/>
        <v>266</v>
      </c>
      <c r="D167" s="25">
        <f t="shared" si="13"/>
        <v>42</v>
      </c>
      <c r="E167" s="26">
        <f t="shared" si="11"/>
        <v>22.962471000000001</v>
      </c>
      <c r="F167" s="31">
        <f t="shared" si="15"/>
        <v>2617</v>
      </c>
      <c r="G167" s="27">
        <f t="shared" si="14"/>
        <v>8085.5614973262027</v>
      </c>
      <c r="H167" s="6"/>
      <c r="I167" s="6"/>
      <c r="J167" s="6"/>
      <c r="K167" s="6"/>
      <c r="L167" s="7"/>
      <c r="M167" s="6"/>
      <c r="N167" s="8"/>
      <c r="P167" s="6"/>
    </row>
    <row r="168" spans="1:16" s="58" customFormat="1">
      <c r="A168" s="59">
        <v>44446.518722222223</v>
      </c>
      <c r="B168" s="28">
        <v>19.833279000000001</v>
      </c>
      <c r="C168" s="24">
        <f t="shared" si="12"/>
        <v>267</v>
      </c>
      <c r="D168" s="25">
        <f t="shared" si="13"/>
        <v>42</v>
      </c>
      <c r="E168" s="26">
        <f t="shared" si="11"/>
        <v>22.833279000000001</v>
      </c>
      <c r="F168" s="31">
        <f t="shared" si="15"/>
        <v>2659</v>
      </c>
      <c r="G168" s="27">
        <f t="shared" si="14"/>
        <v>8085.5614973262027</v>
      </c>
      <c r="H168" s="6"/>
      <c r="I168" s="6"/>
      <c r="J168" s="6"/>
      <c r="K168" s="6"/>
      <c r="L168" s="7"/>
      <c r="M168" s="6"/>
      <c r="N168" s="8"/>
      <c r="P168" s="6"/>
    </row>
    <row r="169" spans="1:16" s="58" customFormat="1">
      <c r="A169" s="59">
        <v>44446.519416666662</v>
      </c>
      <c r="B169" s="28">
        <v>19.886340000000001</v>
      </c>
      <c r="C169" s="24">
        <f t="shared" si="12"/>
        <v>268</v>
      </c>
      <c r="D169" s="25">
        <v>38.299999999999997</v>
      </c>
      <c r="E169" s="26">
        <f t="shared" ref="E169:E232" si="16">B169+L$9</f>
        <v>22.886340000000001</v>
      </c>
      <c r="F169" s="31">
        <f t="shared" si="15"/>
        <v>2701</v>
      </c>
      <c r="G169" s="27">
        <f t="shared" si="14"/>
        <v>7373.2620320855613</v>
      </c>
      <c r="H169" s="6"/>
      <c r="I169" s="6"/>
      <c r="J169" s="6"/>
      <c r="K169" s="6"/>
      <c r="L169" s="7"/>
      <c r="M169" s="6"/>
      <c r="N169" s="8"/>
      <c r="P169" s="6"/>
    </row>
    <row r="170" spans="1:16" s="58" customFormat="1">
      <c r="A170" s="59">
        <v>44446.520111111109</v>
      </c>
      <c r="B170" s="28">
        <v>19.621034999999999</v>
      </c>
      <c r="C170" s="24">
        <f t="shared" si="12"/>
        <v>269</v>
      </c>
      <c r="D170" s="25">
        <f t="shared" si="13"/>
        <v>38.299999999999997</v>
      </c>
      <c r="E170" s="26">
        <f t="shared" si="16"/>
        <v>22.621034999999999</v>
      </c>
      <c r="F170" s="31">
        <f t="shared" si="15"/>
        <v>2739.3</v>
      </c>
      <c r="G170" s="27">
        <f t="shared" si="14"/>
        <v>7373.2620320855613</v>
      </c>
      <c r="H170" s="6"/>
      <c r="I170" s="6"/>
      <c r="J170" s="6"/>
      <c r="K170" s="6"/>
      <c r="L170" s="7"/>
      <c r="M170" s="6"/>
      <c r="N170" s="8"/>
      <c r="P170" s="6"/>
    </row>
    <row r="171" spans="1:16" s="58" customFormat="1">
      <c r="A171" s="59">
        <v>44446.520805555556</v>
      </c>
      <c r="B171" s="28">
        <v>19.574895000000001</v>
      </c>
      <c r="C171" s="24">
        <f t="shared" si="12"/>
        <v>270</v>
      </c>
      <c r="D171" s="25">
        <f t="shared" si="13"/>
        <v>38.299999999999997</v>
      </c>
      <c r="E171" s="26">
        <f t="shared" si="16"/>
        <v>22.574895000000001</v>
      </c>
      <c r="F171" s="31">
        <f t="shared" si="15"/>
        <v>2777.6000000000004</v>
      </c>
      <c r="G171" s="27">
        <f t="shared" si="14"/>
        <v>7373.2620320855613</v>
      </c>
      <c r="H171" s="6"/>
      <c r="I171" s="6"/>
      <c r="J171" s="6"/>
      <c r="K171" s="6"/>
      <c r="L171" s="7"/>
      <c r="M171" s="6"/>
      <c r="N171" s="8"/>
      <c r="P171" s="6"/>
    </row>
    <row r="172" spans="1:16" s="58" customFormat="1">
      <c r="A172" s="59">
        <v>44446.521499999995</v>
      </c>
      <c r="B172" s="28">
        <v>19.551825000000001</v>
      </c>
      <c r="C172" s="24">
        <f t="shared" si="12"/>
        <v>271</v>
      </c>
      <c r="D172" s="25">
        <f t="shared" si="13"/>
        <v>38.299999999999997</v>
      </c>
      <c r="E172" s="26">
        <f t="shared" si="16"/>
        <v>22.551825000000001</v>
      </c>
      <c r="F172" s="31">
        <f t="shared" si="15"/>
        <v>2815.9000000000005</v>
      </c>
      <c r="G172" s="27">
        <f t="shared" si="14"/>
        <v>7373.2620320855613</v>
      </c>
      <c r="H172" s="6"/>
      <c r="I172" s="6"/>
      <c r="J172" s="6"/>
      <c r="K172" s="6"/>
      <c r="L172" s="7"/>
      <c r="M172" s="6"/>
      <c r="N172" s="8"/>
      <c r="P172" s="6"/>
    </row>
    <row r="173" spans="1:16" s="58" customFormat="1">
      <c r="A173" s="59">
        <v>44446.522194444442</v>
      </c>
      <c r="B173" s="28">
        <v>19.851735000000001</v>
      </c>
      <c r="C173" s="24">
        <f t="shared" si="12"/>
        <v>272</v>
      </c>
      <c r="D173" s="25">
        <f t="shared" si="13"/>
        <v>38.299999999999997</v>
      </c>
      <c r="E173" s="26">
        <f t="shared" si="16"/>
        <v>22.851735000000001</v>
      </c>
      <c r="F173" s="31">
        <f t="shared" si="15"/>
        <v>2854.2000000000007</v>
      </c>
      <c r="G173" s="27">
        <f t="shared" si="14"/>
        <v>7373.2620320855613</v>
      </c>
      <c r="H173" s="6"/>
      <c r="I173" s="6"/>
      <c r="J173" s="6"/>
      <c r="K173" s="6"/>
      <c r="L173" s="7"/>
      <c r="M173" s="6"/>
      <c r="N173" s="8"/>
      <c r="P173" s="6"/>
    </row>
    <row r="174" spans="1:16" s="58" customFormat="1">
      <c r="A174" s="59">
        <v>44446.522888888889</v>
      </c>
      <c r="B174" s="28">
        <v>19.842507000000001</v>
      </c>
      <c r="C174" s="24">
        <f t="shared" si="12"/>
        <v>273</v>
      </c>
      <c r="D174" s="25">
        <f t="shared" si="13"/>
        <v>38.299999999999997</v>
      </c>
      <c r="E174" s="26">
        <f t="shared" si="16"/>
        <v>22.842507000000001</v>
      </c>
      <c r="F174" s="31">
        <f t="shared" si="15"/>
        <v>2892.5000000000009</v>
      </c>
      <c r="G174" s="27">
        <f t="shared" si="14"/>
        <v>7373.2620320855613</v>
      </c>
      <c r="H174" s="6"/>
      <c r="I174" s="6"/>
      <c r="J174" s="6"/>
      <c r="K174" s="6"/>
      <c r="L174" s="7"/>
      <c r="M174" s="6"/>
      <c r="N174" s="8"/>
      <c r="P174" s="6"/>
    </row>
    <row r="175" spans="1:16" s="58" customFormat="1">
      <c r="A175" s="59">
        <v>44446.523583333328</v>
      </c>
      <c r="B175" s="28">
        <v>19.443396</v>
      </c>
      <c r="C175" s="24">
        <f t="shared" si="12"/>
        <v>274</v>
      </c>
      <c r="D175" s="25">
        <f t="shared" si="13"/>
        <v>38.299999999999997</v>
      </c>
      <c r="E175" s="26">
        <f t="shared" si="16"/>
        <v>22.443396</v>
      </c>
      <c r="F175" s="31">
        <f t="shared" si="15"/>
        <v>2930.8000000000011</v>
      </c>
      <c r="G175" s="27">
        <f t="shared" si="14"/>
        <v>7373.2620320855613</v>
      </c>
      <c r="H175" s="6"/>
      <c r="I175" s="6"/>
      <c r="J175" s="6"/>
      <c r="K175" s="6"/>
      <c r="L175" s="7"/>
      <c r="M175" s="6"/>
      <c r="N175" s="8"/>
      <c r="P175" s="6"/>
    </row>
    <row r="176" spans="1:16" s="58" customFormat="1">
      <c r="A176" s="59">
        <v>44446.524277777775</v>
      </c>
      <c r="B176" s="28">
        <v>19.602578999999999</v>
      </c>
      <c r="C176" s="24">
        <f t="shared" si="12"/>
        <v>275</v>
      </c>
      <c r="D176" s="25">
        <f t="shared" si="13"/>
        <v>38.299999999999997</v>
      </c>
      <c r="E176" s="26">
        <f t="shared" si="16"/>
        <v>22.602578999999999</v>
      </c>
      <c r="F176" s="31">
        <f t="shared" si="15"/>
        <v>2969.1000000000013</v>
      </c>
      <c r="G176" s="27">
        <f t="shared" si="14"/>
        <v>7373.2620320855613</v>
      </c>
      <c r="H176" s="6"/>
      <c r="I176" s="6"/>
      <c r="J176" s="6"/>
      <c r="K176" s="6"/>
      <c r="L176" s="7"/>
      <c r="M176" s="6"/>
      <c r="N176" s="8"/>
      <c r="P176" s="6"/>
    </row>
    <row r="177" spans="1:16" s="58" customFormat="1">
      <c r="A177" s="59">
        <v>44446.524972222222</v>
      </c>
      <c r="B177" s="28">
        <v>19.441089000000002</v>
      </c>
      <c r="C177" s="24">
        <f t="shared" si="12"/>
        <v>276</v>
      </c>
      <c r="D177" s="25">
        <f t="shared" si="13"/>
        <v>38.299999999999997</v>
      </c>
      <c r="E177" s="26">
        <f t="shared" si="16"/>
        <v>22.441089000000002</v>
      </c>
      <c r="F177" s="31">
        <f t="shared" si="15"/>
        <v>3007.4000000000015</v>
      </c>
      <c r="G177" s="27">
        <f t="shared" si="14"/>
        <v>7373.2620320855613</v>
      </c>
      <c r="H177" s="6"/>
      <c r="I177" s="6"/>
      <c r="J177" s="6"/>
      <c r="K177" s="6"/>
      <c r="L177" s="7"/>
      <c r="M177" s="6"/>
      <c r="N177" s="8"/>
      <c r="P177" s="6"/>
    </row>
    <row r="178" spans="1:16" s="58" customFormat="1">
      <c r="A178" s="59">
        <v>44446.525666666668</v>
      </c>
      <c r="B178" s="28">
        <v>19.464158999999999</v>
      </c>
      <c r="C178" s="24">
        <f t="shared" si="12"/>
        <v>277</v>
      </c>
      <c r="D178" s="25">
        <f t="shared" si="13"/>
        <v>38.299999999999997</v>
      </c>
      <c r="E178" s="26">
        <f t="shared" si="16"/>
        <v>22.464158999999999</v>
      </c>
      <c r="F178" s="31">
        <f t="shared" si="15"/>
        <v>3045.7000000000016</v>
      </c>
      <c r="G178" s="27">
        <f t="shared" si="14"/>
        <v>7373.2620320855613</v>
      </c>
      <c r="H178" s="6"/>
      <c r="I178" s="6"/>
      <c r="J178" s="6"/>
      <c r="K178" s="6"/>
      <c r="L178" s="7"/>
      <c r="M178" s="6"/>
      <c r="N178" s="8"/>
      <c r="P178" s="6"/>
    </row>
    <row r="179" spans="1:16" s="58" customFormat="1">
      <c r="A179" s="59">
        <v>44446.526361111108</v>
      </c>
      <c r="B179" s="28">
        <v>19.720236</v>
      </c>
      <c r="C179" s="24">
        <f t="shared" si="12"/>
        <v>278</v>
      </c>
      <c r="D179" s="25">
        <f t="shared" si="13"/>
        <v>38.299999999999997</v>
      </c>
      <c r="E179" s="26">
        <f t="shared" si="16"/>
        <v>22.720236</v>
      </c>
      <c r="F179" s="31">
        <f t="shared" si="15"/>
        <v>3084.0000000000018</v>
      </c>
      <c r="G179" s="27">
        <f t="shared" si="14"/>
        <v>7373.2620320855613</v>
      </c>
      <c r="H179" s="6"/>
      <c r="I179" s="6"/>
      <c r="J179" s="6"/>
      <c r="K179" s="6"/>
      <c r="L179" s="7"/>
      <c r="M179" s="6"/>
      <c r="N179" s="8"/>
      <c r="P179" s="6"/>
    </row>
    <row r="180" spans="1:16" s="58" customFormat="1">
      <c r="A180" s="59">
        <v>44446.527055555554</v>
      </c>
      <c r="B180" s="28">
        <v>19.577202</v>
      </c>
      <c r="C180" s="24">
        <f t="shared" si="12"/>
        <v>279</v>
      </c>
      <c r="D180" s="25">
        <f t="shared" si="13"/>
        <v>38.299999999999997</v>
      </c>
      <c r="E180" s="26">
        <f t="shared" si="16"/>
        <v>22.577202</v>
      </c>
      <c r="F180" s="31">
        <f t="shared" si="15"/>
        <v>3122.300000000002</v>
      </c>
      <c r="G180" s="27">
        <f t="shared" si="14"/>
        <v>7373.2620320855613</v>
      </c>
      <c r="H180" s="6"/>
      <c r="I180" s="6"/>
      <c r="J180" s="6"/>
      <c r="K180" s="6"/>
      <c r="L180" s="7"/>
      <c r="M180" s="6"/>
      <c r="N180" s="8"/>
      <c r="P180" s="6"/>
    </row>
    <row r="181" spans="1:16" s="58" customFormat="1">
      <c r="A181" s="59">
        <v>44446.527750000001</v>
      </c>
      <c r="B181" s="28">
        <v>19.800981</v>
      </c>
      <c r="C181" s="24">
        <f t="shared" si="12"/>
        <v>280</v>
      </c>
      <c r="D181" s="25">
        <f t="shared" si="13"/>
        <v>38.299999999999997</v>
      </c>
      <c r="E181" s="26">
        <f t="shared" si="16"/>
        <v>22.800981</v>
      </c>
      <c r="F181" s="31">
        <f t="shared" si="15"/>
        <v>3160.6000000000022</v>
      </c>
      <c r="G181" s="27">
        <f t="shared" si="14"/>
        <v>7373.2620320855613</v>
      </c>
      <c r="H181" s="6"/>
      <c r="I181" s="6"/>
      <c r="J181" s="6"/>
      <c r="K181" s="6"/>
      <c r="L181" s="7"/>
      <c r="M181" s="6"/>
      <c r="N181" s="8"/>
      <c r="P181" s="6"/>
    </row>
    <row r="182" spans="1:16" s="58" customFormat="1">
      <c r="A182" s="59">
        <v>44446.528444444441</v>
      </c>
      <c r="B182" s="28">
        <v>19.591044</v>
      </c>
      <c r="C182" s="24">
        <f t="shared" si="12"/>
        <v>281</v>
      </c>
      <c r="D182" s="25">
        <f t="shared" si="13"/>
        <v>38.299999999999997</v>
      </c>
      <c r="E182" s="26">
        <f t="shared" si="16"/>
        <v>22.591044</v>
      </c>
      <c r="F182" s="31">
        <f t="shared" si="15"/>
        <v>3198.9000000000024</v>
      </c>
      <c r="G182" s="27">
        <f t="shared" si="14"/>
        <v>7373.2620320855613</v>
      </c>
      <c r="H182" s="6"/>
      <c r="I182" s="6"/>
      <c r="J182" s="6"/>
      <c r="K182" s="6"/>
      <c r="L182" s="7"/>
      <c r="M182" s="6"/>
      <c r="N182" s="8"/>
      <c r="P182" s="6"/>
    </row>
    <row r="183" spans="1:16" s="58" customFormat="1">
      <c r="A183" s="59">
        <v>44446.529138888887</v>
      </c>
      <c r="B183" s="28">
        <v>19.828665000000001</v>
      </c>
      <c r="C183" s="24">
        <f t="shared" si="12"/>
        <v>282</v>
      </c>
      <c r="D183" s="25">
        <f t="shared" si="13"/>
        <v>38.299999999999997</v>
      </c>
      <c r="E183" s="26">
        <f t="shared" si="16"/>
        <v>22.828665000000001</v>
      </c>
      <c r="F183" s="31">
        <f t="shared" si="15"/>
        <v>3237.2000000000025</v>
      </c>
      <c r="G183" s="27">
        <f t="shared" si="14"/>
        <v>7373.2620320855613</v>
      </c>
      <c r="H183" s="6"/>
      <c r="I183" s="6"/>
      <c r="J183" s="6"/>
      <c r="K183" s="6"/>
      <c r="L183" s="7"/>
      <c r="M183" s="6"/>
      <c r="N183" s="8"/>
      <c r="P183" s="6"/>
    </row>
    <row r="184" spans="1:16" s="58" customFormat="1">
      <c r="A184" s="59">
        <v>44446.529833333334</v>
      </c>
      <c r="B184" s="28">
        <v>19.625648999999999</v>
      </c>
      <c r="C184" s="24">
        <f t="shared" si="12"/>
        <v>283</v>
      </c>
      <c r="D184" s="25">
        <f t="shared" si="13"/>
        <v>38.299999999999997</v>
      </c>
      <c r="E184" s="26">
        <f t="shared" si="16"/>
        <v>22.625648999999999</v>
      </c>
      <c r="F184" s="31">
        <f t="shared" si="15"/>
        <v>3275.5000000000027</v>
      </c>
      <c r="G184" s="27">
        <f t="shared" si="14"/>
        <v>7373.2620320855613</v>
      </c>
      <c r="H184" s="6"/>
      <c r="I184" s="6"/>
      <c r="J184" s="6"/>
      <c r="K184" s="6"/>
      <c r="L184" s="7"/>
      <c r="M184" s="6"/>
      <c r="N184" s="8"/>
      <c r="P184" s="6"/>
    </row>
    <row r="185" spans="1:16" s="58" customFormat="1">
      <c r="A185" s="59">
        <v>44446.530527777773</v>
      </c>
      <c r="B185" s="28">
        <v>19.657947</v>
      </c>
      <c r="C185" s="24">
        <f t="shared" si="12"/>
        <v>284</v>
      </c>
      <c r="D185" s="25">
        <f t="shared" si="13"/>
        <v>38.299999999999997</v>
      </c>
      <c r="E185" s="26">
        <f t="shared" si="16"/>
        <v>22.657947</v>
      </c>
      <c r="F185" s="31">
        <f t="shared" si="15"/>
        <v>3313.8000000000029</v>
      </c>
      <c r="G185" s="27">
        <f t="shared" si="14"/>
        <v>7373.2620320855613</v>
      </c>
      <c r="H185" s="6"/>
      <c r="I185" s="6"/>
      <c r="J185" s="6"/>
      <c r="K185" s="6"/>
      <c r="L185" s="7"/>
      <c r="M185" s="6"/>
      <c r="N185" s="8"/>
      <c r="P185" s="6"/>
    </row>
    <row r="186" spans="1:16" s="58" customFormat="1">
      <c r="A186" s="59">
        <v>44446.53122222222</v>
      </c>
      <c r="B186" s="28">
        <v>19.740998999999999</v>
      </c>
      <c r="C186" s="24">
        <f t="shared" si="12"/>
        <v>285</v>
      </c>
      <c r="D186" s="25">
        <f t="shared" si="13"/>
        <v>38.299999999999997</v>
      </c>
      <c r="E186" s="26">
        <f t="shared" si="16"/>
        <v>22.740998999999999</v>
      </c>
      <c r="F186" s="31">
        <f t="shared" si="15"/>
        <v>3352.1000000000031</v>
      </c>
      <c r="G186" s="27">
        <f t="shared" si="14"/>
        <v>7373.2620320855613</v>
      </c>
      <c r="H186" s="6"/>
      <c r="I186" s="6"/>
      <c r="J186" s="6"/>
      <c r="K186" s="6"/>
      <c r="L186" s="7"/>
      <c r="M186" s="6"/>
      <c r="N186" s="8"/>
      <c r="P186" s="6"/>
    </row>
    <row r="187" spans="1:16" s="58" customFormat="1">
      <c r="A187" s="59">
        <v>44446.531916666667</v>
      </c>
      <c r="B187" s="28">
        <v>19.540289999999999</v>
      </c>
      <c r="C187" s="24">
        <f t="shared" si="12"/>
        <v>286</v>
      </c>
      <c r="D187" s="25">
        <f t="shared" si="13"/>
        <v>38.299999999999997</v>
      </c>
      <c r="E187" s="26">
        <f t="shared" si="16"/>
        <v>22.540289999999999</v>
      </c>
      <c r="F187" s="31">
        <f t="shared" si="15"/>
        <v>3390.4000000000033</v>
      </c>
      <c r="G187" s="27">
        <f t="shared" si="14"/>
        <v>7373.2620320855613</v>
      </c>
      <c r="H187" s="6"/>
      <c r="I187" s="6"/>
      <c r="J187" s="6"/>
      <c r="K187" s="6"/>
      <c r="L187" s="7"/>
      <c r="M187" s="6"/>
      <c r="N187" s="8"/>
      <c r="P187" s="6"/>
    </row>
    <row r="188" spans="1:16" s="58" customFormat="1">
      <c r="A188" s="59">
        <v>44446.532611111106</v>
      </c>
      <c r="B188" s="28">
        <v>19.551825000000001</v>
      </c>
      <c r="C188" s="24">
        <f t="shared" si="12"/>
        <v>287</v>
      </c>
      <c r="D188" s="25">
        <f t="shared" si="13"/>
        <v>38.299999999999997</v>
      </c>
      <c r="E188" s="26">
        <f t="shared" si="16"/>
        <v>22.551825000000001</v>
      </c>
      <c r="F188" s="31">
        <f t="shared" si="15"/>
        <v>3428.7000000000035</v>
      </c>
      <c r="G188" s="27">
        <f t="shared" si="14"/>
        <v>7373.2620320855613</v>
      </c>
      <c r="H188" s="6"/>
      <c r="I188" s="6"/>
      <c r="J188" s="6"/>
      <c r="K188" s="6"/>
      <c r="L188" s="7"/>
      <c r="M188" s="6"/>
      <c r="N188" s="8"/>
      <c r="P188" s="6"/>
    </row>
    <row r="189" spans="1:16" s="58" customFormat="1">
      <c r="A189" s="59">
        <v>44446.533305555553</v>
      </c>
      <c r="B189" s="28">
        <v>19.722543000000002</v>
      </c>
      <c r="C189" s="24">
        <f t="shared" si="12"/>
        <v>288</v>
      </c>
      <c r="D189" s="25">
        <f t="shared" si="13"/>
        <v>38.299999999999997</v>
      </c>
      <c r="E189" s="26">
        <f t="shared" si="16"/>
        <v>22.722543000000002</v>
      </c>
      <c r="F189" s="31">
        <f t="shared" si="15"/>
        <v>3467.0000000000036</v>
      </c>
      <c r="G189" s="27">
        <f t="shared" si="14"/>
        <v>7373.2620320855613</v>
      </c>
      <c r="H189" s="6"/>
      <c r="I189" s="6"/>
      <c r="J189" s="6"/>
      <c r="K189" s="6"/>
      <c r="L189" s="7"/>
      <c r="M189" s="6"/>
      <c r="N189" s="8"/>
      <c r="P189" s="6"/>
    </row>
    <row r="190" spans="1:16" s="58" customFormat="1">
      <c r="A190" s="59">
        <v>44446.534</v>
      </c>
      <c r="B190" s="28">
        <v>19.604886</v>
      </c>
      <c r="C190" s="24">
        <f t="shared" si="12"/>
        <v>289</v>
      </c>
      <c r="D190" s="25">
        <f t="shared" si="13"/>
        <v>38.299999999999997</v>
      </c>
      <c r="E190" s="26">
        <f t="shared" si="16"/>
        <v>22.604886</v>
      </c>
      <c r="F190" s="31">
        <f t="shared" si="15"/>
        <v>3505.3000000000038</v>
      </c>
      <c r="G190" s="27">
        <f t="shared" si="14"/>
        <v>7373.2620320855613</v>
      </c>
      <c r="H190" s="6"/>
      <c r="I190" s="6"/>
      <c r="J190" s="6"/>
      <c r="K190" s="6"/>
      <c r="L190" s="7"/>
      <c r="M190" s="6"/>
      <c r="N190" s="8"/>
      <c r="P190" s="6"/>
    </row>
    <row r="191" spans="1:16" s="58" customFormat="1">
      <c r="A191" s="59">
        <v>44446.534694444439</v>
      </c>
      <c r="B191" s="28">
        <v>19.761762000000001</v>
      </c>
      <c r="C191" s="24">
        <f t="shared" si="12"/>
        <v>290</v>
      </c>
      <c r="D191" s="25">
        <f t="shared" si="13"/>
        <v>38.299999999999997</v>
      </c>
      <c r="E191" s="26">
        <f t="shared" si="16"/>
        <v>22.761762000000001</v>
      </c>
      <c r="F191" s="31">
        <f t="shared" si="15"/>
        <v>3543.600000000004</v>
      </c>
      <c r="G191" s="27">
        <f t="shared" si="14"/>
        <v>7373.2620320855613</v>
      </c>
      <c r="H191" s="6"/>
      <c r="I191" s="6"/>
      <c r="J191" s="6"/>
      <c r="K191" s="6"/>
      <c r="L191" s="7"/>
      <c r="M191" s="6"/>
      <c r="N191" s="8"/>
      <c r="P191" s="6"/>
    </row>
    <row r="192" spans="1:16" s="58" customFormat="1">
      <c r="A192" s="59">
        <v>44446.535388888886</v>
      </c>
      <c r="B192" s="28">
        <v>19.579509000000002</v>
      </c>
      <c r="C192" s="24">
        <f t="shared" si="12"/>
        <v>291</v>
      </c>
      <c r="D192" s="25">
        <f t="shared" si="13"/>
        <v>38.299999999999997</v>
      </c>
      <c r="E192" s="26">
        <f t="shared" si="16"/>
        <v>22.579509000000002</v>
      </c>
      <c r="F192" s="31">
        <f t="shared" si="15"/>
        <v>3581.9000000000042</v>
      </c>
      <c r="G192" s="27">
        <f t="shared" si="14"/>
        <v>7373.2620320855613</v>
      </c>
      <c r="H192" s="6"/>
      <c r="I192" s="6"/>
      <c r="J192" s="6"/>
      <c r="K192" s="6"/>
      <c r="L192" s="7"/>
      <c r="M192" s="6"/>
      <c r="N192" s="8"/>
      <c r="P192" s="6"/>
    </row>
    <row r="193" spans="1:16" s="58" customFormat="1">
      <c r="A193" s="59">
        <v>44446.536083333332</v>
      </c>
      <c r="B193" s="28">
        <v>19.944015</v>
      </c>
      <c r="C193" s="24">
        <f t="shared" si="12"/>
        <v>292</v>
      </c>
      <c r="D193" s="25">
        <f t="shared" si="13"/>
        <v>38.299999999999997</v>
      </c>
      <c r="E193" s="26">
        <f t="shared" si="16"/>
        <v>22.944015</v>
      </c>
      <c r="F193" s="31">
        <f t="shared" si="15"/>
        <v>3620.2000000000044</v>
      </c>
      <c r="G193" s="27">
        <f t="shared" si="14"/>
        <v>7373.2620320855613</v>
      </c>
      <c r="H193" s="6"/>
      <c r="I193" s="6"/>
      <c r="J193" s="6"/>
      <c r="K193" s="6"/>
      <c r="L193" s="7"/>
      <c r="M193" s="6"/>
      <c r="N193" s="8"/>
      <c r="P193" s="6"/>
    </row>
    <row r="194" spans="1:16" s="58" customFormat="1">
      <c r="A194" s="59">
        <v>44446.536777777779</v>
      </c>
      <c r="B194" s="28">
        <v>19.770990000000001</v>
      </c>
      <c r="C194" s="24">
        <f t="shared" si="12"/>
        <v>293</v>
      </c>
      <c r="D194" s="25">
        <f t="shared" si="13"/>
        <v>38.299999999999997</v>
      </c>
      <c r="E194" s="26">
        <f t="shared" si="16"/>
        <v>22.770990000000001</v>
      </c>
      <c r="F194" s="31">
        <f t="shared" si="15"/>
        <v>3658.5000000000045</v>
      </c>
      <c r="G194" s="27">
        <f t="shared" si="14"/>
        <v>7373.2620320855613</v>
      </c>
      <c r="H194" s="6"/>
      <c r="I194" s="6"/>
      <c r="J194" s="6"/>
      <c r="K194" s="6"/>
      <c r="L194" s="7"/>
      <c r="M194" s="6"/>
      <c r="N194" s="8"/>
      <c r="P194" s="6"/>
    </row>
    <row r="195" spans="1:16" s="58" customFormat="1">
      <c r="A195" s="59">
        <v>44446.537472222219</v>
      </c>
      <c r="B195" s="28">
        <v>19.842507000000001</v>
      </c>
      <c r="C195" s="24">
        <f t="shared" si="12"/>
        <v>294</v>
      </c>
      <c r="D195" s="25">
        <f t="shared" si="13"/>
        <v>38.299999999999997</v>
      </c>
      <c r="E195" s="26">
        <f t="shared" si="16"/>
        <v>22.842507000000001</v>
      </c>
      <c r="F195" s="31">
        <f t="shared" si="15"/>
        <v>3696.8000000000047</v>
      </c>
      <c r="G195" s="27">
        <f t="shared" si="14"/>
        <v>7373.2620320855613</v>
      </c>
      <c r="H195" s="6"/>
      <c r="I195" s="6"/>
      <c r="J195" s="6"/>
      <c r="K195" s="6"/>
      <c r="L195" s="7"/>
      <c r="M195" s="6"/>
      <c r="N195" s="8"/>
      <c r="P195" s="6"/>
    </row>
    <row r="196" spans="1:16" s="58" customFormat="1">
      <c r="A196" s="59">
        <v>44446.538166666665</v>
      </c>
      <c r="B196" s="28">
        <v>19.655639999999998</v>
      </c>
      <c r="C196" s="24">
        <f t="shared" si="12"/>
        <v>295</v>
      </c>
      <c r="D196" s="25">
        <f t="shared" si="13"/>
        <v>38.299999999999997</v>
      </c>
      <c r="E196" s="26">
        <f t="shared" si="16"/>
        <v>22.655639999999998</v>
      </c>
      <c r="F196" s="31">
        <f t="shared" si="15"/>
        <v>3735.1000000000049</v>
      </c>
      <c r="G196" s="27">
        <f t="shared" si="14"/>
        <v>7373.2620320855613</v>
      </c>
      <c r="H196" s="6"/>
      <c r="I196" s="6"/>
      <c r="J196" s="6"/>
      <c r="K196" s="6"/>
      <c r="L196" s="7"/>
      <c r="M196" s="6"/>
      <c r="N196" s="8"/>
      <c r="P196" s="6"/>
    </row>
    <row r="197" spans="1:16" s="58" customFormat="1">
      <c r="A197" s="59">
        <v>44446.538861111112</v>
      </c>
      <c r="B197" s="28">
        <v>19.630262999999999</v>
      </c>
      <c r="C197" s="24">
        <f t="shared" si="12"/>
        <v>296</v>
      </c>
      <c r="D197" s="25">
        <f t="shared" si="13"/>
        <v>38.299999999999997</v>
      </c>
      <c r="E197" s="26">
        <f t="shared" si="16"/>
        <v>22.630262999999999</v>
      </c>
      <c r="F197" s="31">
        <f t="shared" si="15"/>
        <v>3773.4000000000051</v>
      </c>
      <c r="G197" s="27">
        <f t="shared" si="14"/>
        <v>7373.2620320855613</v>
      </c>
      <c r="H197" s="6"/>
      <c r="I197" s="6"/>
      <c r="J197" s="6"/>
      <c r="K197" s="6"/>
      <c r="L197" s="7"/>
      <c r="M197" s="6"/>
      <c r="N197" s="8"/>
      <c r="P197" s="6"/>
    </row>
    <row r="198" spans="1:16" s="58" customFormat="1">
      <c r="A198" s="59">
        <v>44446.539555555551</v>
      </c>
      <c r="B198" s="28">
        <v>19.648719</v>
      </c>
      <c r="C198" s="24">
        <f t="shared" ref="C198:C261" si="17">ROUND((A198-A$5)*24*60,0)</f>
        <v>297</v>
      </c>
      <c r="D198" s="25">
        <f t="shared" si="13"/>
        <v>38.299999999999997</v>
      </c>
      <c r="E198" s="26">
        <f t="shared" si="16"/>
        <v>22.648719</v>
      </c>
      <c r="F198" s="31">
        <f t="shared" si="15"/>
        <v>3811.7000000000053</v>
      </c>
      <c r="G198" s="27">
        <f t="shared" si="14"/>
        <v>7373.2620320855613</v>
      </c>
      <c r="H198" s="6"/>
      <c r="I198" s="6"/>
      <c r="J198" s="6"/>
      <c r="K198" s="6"/>
      <c r="L198" s="7"/>
      <c r="M198" s="6"/>
      <c r="N198" s="8"/>
      <c r="P198" s="6"/>
    </row>
    <row r="199" spans="1:16" s="58" customFormat="1">
      <c r="A199" s="59">
        <v>44446.540249999998</v>
      </c>
      <c r="B199" s="28">
        <v>19.909410000000001</v>
      </c>
      <c r="C199" s="24">
        <f t="shared" si="17"/>
        <v>298</v>
      </c>
      <c r="D199" s="25">
        <f t="shared" ref="D199:D262" si="18">D198</f>
        <v>38.299999999999997</v>
      </c>
      <c r="E199" s="26">
        <f t="shared" si="16"/>
        <v>22.909410000000001</v>
      </c>
      <c r="F199" s="31">
        <f t="shared" si="15"/>
        <v>3850.0000000000055</v>
      </c>
      <c r="G199" s="27">
        <f t="shared" ref="G199:G262" si="19">D199*60*24/7.48</f>
        <v>7373.2620320855613</v>
      </c>
      <c r="H199" s="6"/>
      <c r="I199" s="6"/>
      <c r="J199" s="6"/>
      <c r="K199" s="6"/>
      <c r="L199" s="7"/>
      <c r="M199" s="6"/>
      <c r="N199" s="8"/>
      <c r="P199" s="6"/>
    </row>
    <row r="200" spans="1:16" s="58" customFormat="1">
      <c r="A200" s="59">
        <v>44446.540944444445</v>
      </c>
      <c r="B200" s="28">
        <v>19.812515999999999</v>
      </c>
      <c r="C200" s="24">
        <f t="shared" si="17"/>
        <v>299</v>
      </c>
      <c r="D200" s="25">
        <f t="shared" si="18"/>
        <v>38.299999999999997</v>
      </c>
      <c r="E200" s="26">
        <f t="shared" si="16"/>
        <v>22.812515999999999</v>
      </c>
      <c r="F200" s="31">
        <f t="shared" ref="F200:F263" si="20">F199+D199*(C200-C199)</f>
        <v>3888.3000000000056</v>
      </c>
      <c r="G200" s="27">
        <f t="shared" si="19"/>
        <v>7373.2620320855613</v>
      </c>
      <c r="H200" s="6"/>
      <c r="I200" s="6"/>
      <c r="J200" s="6"/>
      <c r="K200" s="6"/>
      <c r="L200" s="7"/>
      <c r="M200" s="6"/>
      <c r="N200" s="8"/>
      <c r="P200" s="6"/>
    </row>
    <row r="201" spans="1:16" s="58" customFormat="1">
      <c r="A201" s="59">
        <v>44446.541638888884</v>
      </c>
      <c r="B201" s="28">
        <v>19.651026000000002</v>
      </c>
      <c r="C201" s="24">
        <f t="shared" si="17"/>
        <v>300</v>
      </c>
      <c r="D201" s="25">
        <f t="shared" si="18"/>
        <v>38.299999999999997</v>
      </c>
      <c r="E201" s="26">
        <f t="shared" si="16"/>
        <v>22.651026000000002</v>
      </c>
      <c r="F201" s="31">
        <f t="shared" si="20"/>
        <v>3926.6000000000058</v>
      </c>
      <c r="G201" s="27">
        <f t="shared" si="19"/>
        <v>7373.2620320855613</v>
      </c>
      <c r="H201" s="6"/>
      <c r="I201" s="6"/>
      <c r="J201" s="6"/>
      <c r="K201" s="6"/>
      <c r="L201" s="7"/>
      <c r="M201" s="6"/>
      <c r="N201" s="8"/>
      <c r="P201" s="6"/>
    </row>
    <row r="202" spans="1:16" s="58" customFormat="1">
      <c r="A202" s="59">
        <v>44446.542333333331</v>
      </c>
      <c r="B202" s="28">
        <v>19.607192999999999</v>
      </c>
      <c r="C202" s="24">
        <f t="shared" si="17"/>
        <v>301</v>
      </c>
      <c r="D202" s="25">
        <f t="shared" si="18"/>
        <v>38.299999999999997</v>
      </c>
      <c r="E202" s="26">
        <f t="shared" si="16"/>
        <v>22.607192999999999</v>
      </c>
      <c r="F202" s="31">
        <f t="shared" si="20"/>
        <v>3964.900000000006</v>
      </c>
      <c r="G202" s="27">
        <f t="shared" si="19"/>
        <v>7373.2620320855613</v>
      </c>
      <c r="H202" s="6"/>
      <c r="I202" s="6"/>
      <c r="J202" s="6"/>
      <c r="K202" s="6"/>
      <c r="L202" s="7"/>
      <c r="M202" s="6"/>
      <c r="N202" s="8"/>
      <c r="P202" s="6"/>
    </row>
    <row r="203" spans="1:16" s="58" customFormat="1">
      <c r="A203" s="59">
        <v>44446.543027777778</v>
      </c>
      <c r="B203" s="28">
        <v>19.840199999999999</v>
      </c>
      <c r="C203" s="24">
        <f t="shared" si="17"/>
        <v>302</v>
      </c>
      <c r="D203" s="25">
        <f t="shared" si="18"/>
        <v>38.299999999999997</v>
      </c>
      <c r="E203" s="26">
        <f t="shared" si="16"/>
        <v>22.840199999999999</v>
      </c>
      <c r="F203" s="31">
        <f t="shared" si="20"/>
        <v>4003.2000000000062</v>
      </c>
      <c r="G203" s="27">
        <f t="shared" si="19"/>
        <v>7373.2620320855613</v>
      </c>
      <c r="H203" s="6"/>
      <c r="I203" s="6"/>
      <c r="J203" s="6"/>
      <c r="K203" s="6"/>
      <c r="L203" s="7"/>
      <c r="M203" s="6"/>
      <c r="N203" s="8"/>
      <c r="P203" s="6"/>
    </row>
    <row r="204" spans="1:16" s="58" customFormat="1">
      <c r="A204" s="59">
        <v>44446.543722222217</v>
      </c>
      <c r="B204" s="28">
        <v>19.740998999999999</v>
      </c>
      <c r="C204" s="24">
        <f t="shared" si="17"/>
        <v>303</v>
      </c>
      <c r="D204" s="25">
        <f t="shared" si="18"/>
        <v>38.299999999999997</v>
      </c>
      <c r="E204" s="26">
        <f t="shared" si="16"/>
        <v>22.740998999999999</v>
      </c>
      <c r="F204" s="31">
        <f t="shared" si="20"/>
        <v>4041.5000000000064</v>
      </c>
      <c r="G204" s="27">
        <f t="shared" si="19"/>
        <v>7373.2620320855613</v>
      </c>
      <c r="H204" s="6"/>
      <c r="I204" s="6"/>
      <c r="J204" s="6"/>
      <c r="K204" s="6"/>
      <c r="L204" s="7"/>
      <c r="M204" s="6"/>
      <c r="N204" s="8"/>
      <c r="P204" s="6"/>
    </row>
    <row r="205" spans="1:16" s="58" customFormat="1">
      <c r="A205" s="59">
        <v>44446.544416666664</v>
      </c>
      <c r="B205" s="28">
        <v>19.830971999999999</v>
      </c>
      <c r="C205" s="24">
        <f t="shared" si="17"/>
        <v>304</v>
      </c>
      <c r="D205" s="25">
        <f t="shared" si="18"/>
        <v>38.299999999999997</v>
      </c>
      <c r="E205" s="26">
        <f t="shared" si="16"/>
        <v>22.830971999999999</v>
      </c>
      <c r="F205" s="31">
        <f t="shared" si="20"/>
        <v>4079.8000000000065</v>
      </c>
      <c r="G205" s="27">
        <f t="shared" si="19"/>
        <v>7373.2620320855613</v>
      </c>
      <c r="H205" s="6"/>
      <c r="I205" s="6"/>
      <c r="J205" s="6"/>
      <c r="K205" s="6"/>
      <c r="L205" s="7"/>
      <c r="M205" s="6"/>
      <c r="N205" s="8"/>
      <c r="P205" s="6"/>
    </row>
    <row r="206" spans="1:16" s="58" customFormat="1">
      <c r="A206" s="59">
        <v>44446.545111111111</v>
      </c>
      <c r="B206" s="28">
        <v>19.884032999999999</v>
      </c>
      <c r="C206" s="24">
        <f t="shared" si="17"/>
        <v>305</v>
      </c>
      <c r="D206" s="25">
        <f t="shared" si="18"/>
        <v>38.299999999999997</v>
      </c>
      <c r="E206" s="26">
        <f t="shared" si="16"/>
        <v>22.884032999999999</v>
      </c>
      <c r="F206" s="31">
        <f t="shared" si="20"/>
        <v>4118.1000000000067</v>
      </c>
      <c r="G206" s="27">
        <f t="shared" si="19"/>
        <v>7373.2620320855613</v>
      </c>
      <c r="H206" s="6"/>
      <c r="I206" s="6"/>
      <c r="J206" s="6"/>
      <c r="K206" s="6"/>
      <c r="L206" s="7"/>
      <c r="M206" s="6"/>
      <c r="N206" s="8"/>
      <c r="P206" s="6"/>
    </row>
    <row r="207" spans="1:16" s="58" customFormat="1">
      <c r="A207" s="59">
        <v>44446.545805555557</v>
      </c>
      <c r="B207" s="28">
        <v>19.934787</v>
      </c>
      <c r="C207" s="24">
        <f t="shared" si="17"/>
        <v>306</v>
      </c>
      <c r="D207" s="25">
        <f t="shared" si="18"/>
        <v>38.299999999999997</v>
      </c>
      <c r="E207" s="26">
        <f t="shared" si="16"/>
        <v>22.934787</v>
      </c>
      <c r="F207" s="31">
        <f t="shared" si="20"/>
        <v>4156.4000000000069</v>
      </c>
      <c r="G207" s="27">
        <f t="shared" si="19"/>
        <v>7373.2620320855613</v>
      </c>
      <c r="H207" s="6"/>
      <c r="I207" s="6"/>
      <c r="J207" s="6"/>
      <c r="K207" s="6"/>
      <c r="L207" s="7"/>
      <c r="M207" s="6"/>
      <c r="N207" s="8"/>
      <c r="P207" s="6"/>
    </row>
    <row r="208" spans="1:16" s="58" customFormat="1">
      <c r="A208" s="59">
        <v>44446.546499999997</v>
      </c>
      <c r="B208" s="28">
        <v>19.810209</v>
      </c>
      <c r="C208" s="24">
        <f t="shared" si="17"/>
        <v>307</v>
      </c>
      <c r="D208" s="25">
        <f t="shared" si="18"/>
        <v>38.299999999999997</v>
      </c>
      <c r="E208" s="26">
        <f t="shared" si="16"/>
        <v>22.810209</v>
      </c>
      <c r="F208" s="31">
        <f t="shared" si="20"/>
        <v>4194.7000000000071</v>
      </c>
      <c r="G208" s="27">
        <f t="shared" si="19"/>
        <v>7373.2620320855613</v>
      </c>
      <c r="H208" s="6"/>
      <c r="I208" s="6"/>
      <c r="J208" s="6"/>
      <c r="K208" s="6"/>
      <c r="L208" s="7"/>
      <c r="M208" s="6"/>
      <c r="N208" s="8"/>
      <c r="P208" s="6"/>
    </row>
    <row r="209" spans="1:16" s="58" customFormat="1">
      <c r="A209" s="59">
        <v>44446.547194444443</v>
      </c>
      <c r="B209" s="28">
        <v>19.900182000000001</v>
      </c>
      <c r="C209" s="24">
        <f t="shared" si="17"/>
        <v>308</v>
      </c>
      <c r="D209" s="25">
        <f t="shared" si="18"/>
        <v>38.299999999999997</v>
      </c>
      <c r="E209" s="26">
        <f t="shared" si="16"/>
        <v>22.900182000000001</v>
      </c>
      <c r="F209" s="31">
        <f t="shared" si="20"/>
        <v>4233.0000000000073</v>
      </c>
      <c r="G209" s="27">
        <f t="shared" si="19"/>
        <v>7373.2620320855613</v>
      </c>
      <c r="H209" s="6"/>
      <c r="I209" s="6"/>
      <c r="J209" s="6"/>
      <c r="K209" s="6"/>
      <c r="L209" s="7"/>
      <c r="M209" s="6"/>
      <c r="N209" s="8"/>
      <c r="P209" s="6"/>
    </row>
    <row r="210" spans="1:16" s="58" customFormat="1">
      <c r="A210" s="59">
        <v>44446.54788888889</v>
      </c>
      <c r="B210" s="28">
        <v>19.847121000000001</v>
      </c>
      <c r="C210" s="24">
        <f t="shared" si="17"/>
        <v>309</v>
      </c>
      <c r="D210" s="25">
        <f t="shared" si="18"/>
        <v>38.299999999999997</v>
      </c>
      <c r="E210" s="26">
        <f t="shared" si="16"/>
        <v>22.847121000000001</v>
      </c>
      <c r="F210" s="31">
        <f t="shared" si="20"/>
        <v>4271.3000000000075</v>
      </c>
      <c r="G210" s="27">
        <f t="shared" si="19"/>
        <v>7373.2620320855613</v>
      </c>
      <c r="H210" s="6"/>
      <c r="I210" s="6"/>
      <c r="J210" s="6"/>
      <c r="K210" s="6"/>
      <c r="L210" s="7"/>
      <c r="M210" s="6"/>
      <c r="N210" s="8"/>
      <c r="P210" s="6"/>
    </row>
    <row r="211" spans="1:16" s="58" customFormat="1">
      <c r="A211" s="59">
        <v>44446.54858333333</v>
      </c>
      <c r="B211" s="28">
        <v>19.849428</v>
      </c>
      <c r="C211" s="24">
        <f t="shared" si="17"/>
        <v>310</v>
      </c>
      <c r="D211" s="25">
        <f t="shared" si="18"/>
        <v>38.299999999999997</v>
      </c>
      <c r="E211" s="26">
        <f t="shared" si="16"/>
        <v>22.849428</v>
      </c>
      <c r="F211" s="31">
        <f t="shared" si="20"/>
        <v>4309.6000000000076</v>
      </c>
      <c r="G211" s="27">
        <f t="shared" si="19"/>
        <v>7373.2620320855613</v>
      </c>
      <c r="H211" s="6"/>
      <c r="I211" s="6"/>
      <c r="J211" s="6"/>
      <c r="K211" s="6"/>
      <c r="L211" s="7"/>
      <c r="M211" s="6"/>
      <c r="N211" s="8"/>
      <c r="P211" s="6"/>
    </row>
    <row r="212" spans="1:16" s="58" customFormat="1">
      <c r="A212" s="59">
        <v>44446.549277777776</v>
      </c>
      <c r="B212" s="28">
        <v>19.810209</v>
      </c>
      <c r="C212" s="24">
        <f t="shared" si="17"/>
        <v>311</v>
      </c>
      <c r="D212" s="25">
        <f t="shared" si="18"/>
        <v>38.299999999999997</v>
      </c>
      <c r="E212" s="26">
        <f t="shared" si="16"/>
        <v>22.810209</v>
      </c>
      <c r="F212" s="31">
        <f t="shared" si="20"/>
        <v>4347.9000000000078</v>
      </c>
      <c r="G212" s="27">
        <f t="shared" si="19"/>
        <v>7373.2620320855613</v>
      </c>
      <c r="H212" s="6"/>
      <c r="I212" s="6"/>
      <c r="J212" s="6"/>
      <c r="K212" s="6"/>
      <c r="L212" s="7"/>
      <c r="M212" s="6"/>
      <c r="N212" s="8"/>
      <c r="P212" s="6"/>
    </row>
    <row r="213" spans="1:16" s="58" customFormat="1">
      <c r="A213" s="59">
        <v>44446.549972222223</v>
      </c>
      <c r="B213" s="28">
        <v>19.888646999999999</v>
      </c>
      <c r="C213" s="24">
        <f t="shared" si="17"/>
        <v>312</v>
      </c>
      <c r="D213" s="25">
        <f t="shared" si="18"/>
        <v>38.299999999999997</v>
      </c>
      <c r="E213" s="26">
        <f t="shared" si="16"/>
        <v>22.888646999999999</v>
      </c>
      <c r="F213" s="31">
        <f t="shared" si="20"/>
        <v>4386.200000000008</v>
      </c>
      <c r="G213" s="27">
        <f t="shared" si="19"/>
        <v>7373.2620320855613</v>
      </c>
      <c r="H213" s="6"/>
      <c r="I213" s="6"/>
      <c r="J213" s="6"/>
      <c r="K213" s="6"/>
      <c r="L213" s="7"/>
      <c r="M213" s="6"/>
      <c r="N213" s="8"/>
      <c r="P213" s="6"/>
    </row>
    <row r="214" spans="1:16" s="58" customFormat="1">
      <c r="A214" s="59">
        <v>44446.550666666662</v>
      </c>
      <c r="B214" s="28">
        <v>19.923252000000002</v>
      </c>
      <c r="C214" s="24">
        <f t="shared" si="17"/>
        <v>313</v>
      </c>
      <c r="D214" s="25">
        <f t="shared" si="18"/>
        <v>38.299999999999997</v>
      </c>
      <c r="E214" s="26">
        <f t="shared" si="16"/>
        <v>22.923252000000002</v>
      </c>
      <c r="F214" s="31">
        <f t="shared" si="20"/>
        <v>4424.5000000000082</v>
      </c>
      <c r="G214" s="27">
        <f t="shared" si="19"/>
        <v>7373.2620320855613</v>
      </c>
      <c r="H214" s="6"/>
      <c r="I214" s="6"/>
      <c r="J214" s="6"/>
      <c r="K214" s="6"/>
      <c r="L214" s="7"/>
      <c r="M214" s="6"/>
      <c r="N214" s="8"/>
      <c r="P214" s="6"/>
    </row>
    <row r="215" spans="1:16" s="58" customFormat="1">
      <c r="A215" s="59">
        <v>44446.551361111109</v>
      </c>
      <c r="B215" s="28">
        <v>19.893260999999999</v>
      </c>
      <c r="C215" s="24">
        <f t="shared" si="17"/>
        <v>314</v>
      </c>
      <c r="D215" s="25">
        <f t="shared" si="18"/>
        <v>38.299999999999997</v>
      </c>
      <c r="E215" s="26">
        <f t="shared" si="16"/>
        <v>22.893260999999999</v>
      </c>
      <c r="F215" s="31">
        <f t="shared" si="20"/>
        <v>4462.8000000000084</v>
      </c>
      <c r="G215" s="27">
        <f t="shared" si="19"/>
        <v>7373.2620320855613</v>
      </c>
      <c r="H215" s="6"/>
      <c r="I215" s="6"/>
      <c r="J215" s="6"/>
      <c r="K215" s="6"/>
      <c r="L215" s="7"/>
      <c r="M215" s="6"/>
      <c r="N215" s="8"/>
      <c r="P215" s="6"/>
    </row>
    <row r="216" spans="1:16" s="58" customFormat="1">
      <c r="A216" s="59">
        <v>44446.552055555556</v>
      </c>
      <c r="B216" s="28">
        <v>19.865576999999998</v>
      </c>
      <c r="C216" s="24">
        <f t="shared" si="17"/>
        <v>315</v>
      </c>
      <c r="D216" s="25">
        <f t="shared" si="18"/>
        <v>38.299999999999997</v>
      </c>
      <c r="E216" s="26">
        <f t="shared" si="16"/>
        <v>22.865576999999998</v>
      </c>
      <c r="F216" s="31">
        <f t="shared" si="20"/>
        <v>4501.1000000000085</v>
      </c>
      <c r="G216" s="27">
        <f t="shared" si="19"/>
        <v>7373.2620320855613</v>
      </c>
      <c r="H216" s="6"/>
      <c r="I216" s="6"/>
      <c r="J216" s="6"/>
      <c r="K216" s="6"/>
      <c r="L216" s="7"/>
      <c r="M216" s="6"/>
      <c r="N216" s="8"/>
      <c r="P216" s="6"/>
    </row>
    <row r="217" spans="1:16" s="58" customFormat="1">
      <c r="A217" s="59">
        <v>44446.552749999995</v>
      </c>
      <c r="B217" s="28">
        <v>19.944015</v>
      </c>
      <c r="C217" s="24">
        <f t="shared" si="17"/>
        <v>316</v>
      </c>
      <c r="D217" s="25">
        <f t="shared" si="18"/>
        <v>38.299999999999997</v>
      </c>
      <c r="E217" s="26">
        <f t="shared" si="16"/>
        <v>22.944015</v>
      </c>
      <c r="F217" s="31">
        <f t="shared" si="20"/>
        <v>4539.4000000000087</v>
      </c>
      <c r="G217" s="27">
        <f t="shared" si="19"/>
        <v>7373.2620320855613</v>
      </c>
      <c r="H217" s="6"/>
      <c r="I217" s="6"/>
      <c r="J217" s="6"/>
      <c r="K217" s="6"/>
      <c r="L217" s="7"/>
      <c r="M217" s="6"/>
      <c r="N217" s="8"/>
      <c r="P217" s="6"/>
    </row>
    <row r="218" spans="1:16" s="58" customFormat="1">
      <c r="A218" s="59">
        <v>44446.553444444442</v>
      </c>
      <c r="B218" s="28">
        <v>19.904796000000001</v>
      </c>
      <c r="C218" s="24">
        <f t="shared" si="17"/>
        <v>317</v>
      </c>
      <c r="D218" s="25">
        <f t="shared" si="18"/>
        <v>38.299999999999997</v>
      </c>
      <c r="E218" s="26">
        <f t="shared" si="16"/>
        <v>22.904796000000001</v>
      </c>
      <c r="F218" s="31">
        <f t="shared" si="20"/>
        <v>4577.7000000000089</v>
      </c>
      <c r="G218" s="27">
        <f t="shared" si="19"/>
        <v>7373.2620320855613</v>
      </c>
      <c r="H218" s="6"/>
      <c r="I218" s="6"/>
      <c r="J218" s="6"/>
      <c r="K218" s="6"/>
      <c r="L218" s="7"/>
      <c r="M218" s="6"/>
      <c r="N218" s="8"/>
      <c r="P218" s="6"/>
    </row>
    <row r="219" spans="1:16" s="58" customFormat="1">
      <c r="A219" s="59">
        <v>44446.554138888889</v>
      </c>
      <c r="B219" s="28">
        <v>20.00169</v>
      </c>
      <c r="C219" s="24">
        <f t="shared" si="17"/>
        <v>318</v>
      </c>
      <c r="D219" s="25">
        <f t="shared" si="18"/>
        <v>38.299999999999997</v>
      </c>
      <c r="E219" s="26">
        <f t="shared" si="16"/>
        <v>23.00169</v>
      </c>
      <c r="F219" s="31">
        <f t="shared" si="20"/>
        <v>4616.0000000000091</v>
      </c>
      <c r="G219" s="27">
        <f t="shared" si="19"/>
        <v>7373.2620320855613</v>
      </c>
      <c r="H219" s="6"/>
      <c r="I219" s="6"/>
      <c r="J219" s="6"/>
      <c r="K219" s="6"/>
      <c r="L219" s="7"/>
      <c r="M219" s="6"/>
      <c r="N219" s="8"/>
      <c r="P219" s="6"/>
    </row>
    <row r="220" spans="1:16" s="58" customFormat="1">
      <c r="A220" s="59">
        <v>44446.554833333328</v>
      </c>
      <c r="B220" s="28">
        <v>19.948629</v>
      </c>
      <c r="C220" s="24">
        <f t="shared" si="17"/>
        <v>319</v>
      </c>
      <c r="D220" s="25">
        <f t="shared" si="18"/>
        <v>38.299999999999997</v>
      </c>
      <c r="E220" s="26">
        <f t="shared" si="16"/>
        <v>22.948629</v>
      </c>
      <c r="F220" s="31">
        <f t="shared" si="20"/>
        <v>4654.3000000000093</v>
      </c>
      <c r="G220" s="27">
        <f t="shared" si="19"/>
        <v>7373.2620320855613</v>
      </c>
      <c r="H220" s="6"/>
      <c r="I220" s="6"/>
      <c r="J220" s="6"/>
      <c r="K220" s="6"/>
      <c r="L220" s="7"/>
      <c r="M220" s="6"/>
      <c r="N220" s="8"/>
      <c r="P220" s="6"/>
    </row>
    <row r="221" spans="1:16" s="58" customFormat="1">
      <c r="A221" s="59">
        <v>44446.555527777775</v>
      </c>
      <c r="B221" s="28">
        <v>19.828665000000001</v>
      </c>
      <c r="C221" s="24">
        <f t="shared" si="17"/>
        <v>320</v>
      </c>
      <c r="D221" s="25">
        <f t="shared" si="18"/>
        <v>38.299999999999997</v>
      </c>
      <c r="E221" s="26">
        <f t="shared" si="16"/>
        <v>22.828665000000001</v>
      </c>
      <c r="F221" s="31">
        <f t="shared" si="20"/>
        <v>4692.6000000000095</v>
      </c>
      <c r="G221" s="27">
        <f t="shared" si="19"/>
        <v>7373.2620320855613</v>
      </c>
      <c r="H221" s="6"/>
      <c r="I221" s="6"/>
      <c r="J221" s="6"/>
      <c r="K221" s="6"/>
      <c r="L221" s="7"/>
      <c r="M221" s="6"/>
      <c r="N221" s="8"/>
      <c r="P221" s="6"/>
    </row>
    <row r="222" spans="1:16" s="58" customFormat="1">
      <c r="A222" s="59">
        <v>44446.556222222222</v>
      </c>
      <c r="B222" s="28">
        <v>20.091663</v>
      </c>
      <c r="C222" s="24">
        <f t="shared" si="17"/>
        <v>321</v>
      </c>
      <c r="D222" s="25">
        <f t="shared" si="18"/>
        <v>38.299999999999997</v>
      </c>
      <c r="E222" s="26">
        <f t="shared" si="16"/>
        <v>23.091663</v>
      </c>
      <c r="F222" s="31">
        <f t="shared" si="20"/>
        <v>4730.9000000000096</v>
      </c>
      <c r="G222" s="27">
        <f t="shared" si="19"/>
        <v>7373.2620320855613</v>
      </c>
      <c r="H222" s="6"/>
      <c r="I222" s="6"/>
      <c r="J222" s="6"/>
      <c r="K222" s="6"/>
      <c r="L222" s="7"/>
      <c r="M222" s="6"/>
      <c r="N222" s="8"/>
      <c r="P222" s="6"/>
    </row>
    <row r="223" spans="1:16" s="58" customFormat="1">
      <c r="A223" s="59">
        <v>44446.556916666668</v>
      </c>
      <c r="B223" s="28">
        <v>19.918638000000001</v>
      </c>
      <c r="C223" s="24">
        <f t="shared" si="17"/>
        <v>322</v>
      </c>
      <c r="D223" s="25">
        <f t="shared" si="18"/>
        <v>38.299999999999997</v>
      </c>
      <c r="E223" s="26">
        <f t="shared" si="16"/>
        <v>22.918638000000001</v>
      </c>
      <c r="F223" s="31">
        <f t="shared" si="20"/>
        <v>4769.2000000000098</v>
      </c>
      <c r="G223" s="27">
        <f t="shared" si="19"/>
        <v>7373.2620320855613</v>
      </c>
      <c r="H223" s="6"/>
      <c r="I223" s="6"/>
      <c r="J223" s="6"/>
      <c r="K223" s="6"/>
      <c r="L223" s="7"/>
      <c r="M223" s="6"/>
      <c r="N223" s="8"/>
      <c r="P223" s="6"/>
    </row>
    <row r="224" spans="1:16" s="58" customFormat="1">
      <c r="A224" s="59">
        <v>44446.557611111108</v>
      </c>
      <c r="B224" s="28">
        <v>20.165486999999999</v>
      </c>
      <c r="C224" s="24">
        <f t="shared" si="17"/>
        <v>323</v>
      </c>
      <c r="D224" s="25">
        <f t="shared" si="18"/>
        <v>38.299999999999997</v>
      </c>
      <c r="E224" s="26">
        <f t="shared" si="16"/>
        <v>23.165486999999999</v>
      </c>
      <c r="F224" s="31">
        <f t="shared" si="20"/>
        <v>4807.50000000001</v>
      </c>
      <c r="G224" s="27">
        <f t="shared" si="19"/>
        <v>7373.2620320855613</v>
      </c>
      <c r="H224" s="6"/>
      <c r="I224" s="6"/>
      <c r="J224" s="6"/>
      <c r="K224" s="6"/>
      <c r="L224" s="7"/>
      <c r="M224" s="6"/>
      <c r="N224" s="8"/>
      <c r="P224" s="6"/>
    </row>
    <row r="225" spans="1:16" s="58" customFormat="1">
      <c r="A225" s="59">
        <v>44446.558305555554</v>
      </c>
      <c r="B225" s="28">
        <v>20.017838999999999</v>
      </c>
      <c r="C225" s="24">
        <f t="shared" si="17"/>
        <v>324</v>
      </c>
      <c r="D225" s="25">
        <f t="shared" si="18"/>
        <v>38.299999999999997</v>
      </c>
      <c r="E225" s="26">
        <f t="shared" si="16"/>
        <v>23.017838999999999</v>
      </c>
      <c r="F225" s="31">
        <f t="shared" si="20"/>
        <v>4845.8000000000102</v>
      </c>
      <c r="G225" s="27">
        <f t="shared" si="19"/>
        <v>7373.2620320855613</v>
      </c>
      <c r="H225" s="6"/>
      <c r="I225" s="6"/>
      <c r="J225" s="6"/>
      <c r="K225" s="6"/>
      <c r="L225" s="7"/>
      <c r="M225" s="6"/>
      <c r="N225" s="8"/>
      <c r="P225" s="6"/>
    </row>
    <row r="226" spans="1:16" s="58" customFormat="1">
      <c r="A226" s="59">
        <v>44446.559000000001</v>
      </c>
      <c r="B226" s="28">
        <v>20.052444000000001</v>
      </c>
      <c r="C226" s="24">
        <f t="shared" si="17"/>
        <v>325</v>
      </c>
      <c r="D226" s="25">
        <f t="shared" si="18"/>
        <v>38.299999999999997</v>
      </c>
      <c r="E226" s="26">
        <f t="shared" si="16"/>
        <v>23.052444000000001</v>
      </c>
      <c r="F226" s="31">
        <f t="shared" si="20"/>
        <v>4884.1000000000104</v>
      </c>
      <c r="G226" s="27">
        <f t="shared" si="19"/>
        <v>7373.2620320855613</v>
      </c>
      <c r="H226" s="6"/>
      <c r="I226" s="6"/>
      <c r="J226" s="6"/>
      <c r="K226" s="6"/>
      <c r="L226" s="7"/>
      <c r="M226" s="6"/>
      <c r="N226" s="8"/>
      <c r="P226" s="6"/>
    </row>
    <row r="227" spans="1:16" s="58" customFormat="1">
      <c r="A227" s="59">
        <v>44446.559694444441</v>
      </c>
      <c r="B227" s="28">
        <v>19.923252000000002</v>
      </c>
      <c r="C227" s="24">
        <f t="shared" si="17"/>
        <v>326</v>
      </c>
      <c r="D227" s="25">
        <f t="shared" si="18"/>
        <v>38.299999999999997</v>
      </c>
      <c r="E227" s="26">
        <f t="shared" si="16"/>
        <v>22.923252000000002</v>
      </c>
      <c r="F227" s="31">
        <f t="shared" si="20"/>
        <v>4922.4000000000106</v>
      </c>
      <c r="G227" s="27">
        <f t="shared" si="19"/>
        <v>7373.2620320855613</v>
      </c>
      <c r="H227" s="6"/>
      <c r="I227" s="6"/>
      <c r="J227" s="6"/>
      <c r="K227" s="6"/>
      <c r="L227" s="7"/>
      <c r="M227" s="6"/>
      <c r="N227" s="8"/>
      <c r="P227" s="6"/>
    </row>
    <row r="228" spans="1:16" s="58" customFormat="1">
      <c r="A228" s="59">
        <v>44446.560388888887</v>
      </c>
      <c r="B228" s="28">
        <v>20.068593</v>
      </c>
      <c r="C228" s="24">
        <f t="shared" si="17"/>
        <v>327</v>
      </c>
      <c r="D228" s="25">
        <f t="shared" si="18"/>
        <v>38.299999999999997</v>
      </c>
      <c r="E228" s="26">
        <f t="shared" si="16"/>
        <v>23.068593</v>
      </c>
      <c r="F228" s="31">
        <f t="shared" si="20"/>
        <v>4960.7000000000107</v>
      </c>
      <c r="G228" s="27">
        <f t="shared" si="19"/>
        <v>7373.2620320855613</v>
      </c>
      <c r="H228" s="6"/>
      <c r="I228" s="6"/>
      <c r="J228" s="6"/>
      <c r="K228" s="6"/>
      <c r="L228" s="7"/>
      <c r="M228" s="6"/>
      <c r="N228" s="8"/>
      <c r="P228" s="6"/>
    </row>
    <row r="229" spans="1:16" s="58" customFormat="1">
      <c r="A229" s="59">
        <v>44446.561083333334</v>
      </c>
      <c r="B229" s="28">
        <v>19.978619999999999</v>
      </c>
      <c r="C229" s="24">
        <f t="shared" si="17"/>
        <v>328</v>
      </c>
      <c r="D229" s="25">
        <f t="shared" si="18"/>
        <v>38.299999999999997</v>
      </c>
      <c r="E229" s="26">
        <f t="shared" si="16"/>
        <v>22.978619999999999</v>
      </c>
      <c r="F229" s="31">
        <f t="shared" si="20"/>
        <v>4999.0000000000109</v>
      </c>
      <c r="G229" s="27">
        <f t="shared" si="19"/>
        <v>7373.2620320855613</v>
      </c>
      <c r="H229" s="6"/>
      <c r="I229" s="6"/>
      <c r="J229" s="6"/>
      <c r="K229" s="6"/>
      <c r="L229" s="7"/>
      <c r="M229" s="6"/>
      <c r="N229" s="8"/>
      <c r="P229" s="6"/>
    </row>
    <row r="230" spans="1:16" s="58" customFormat="1">
      <c r="A230" s="59">
        <v>44446.561777777773</v>
      </c>
      <c r="B230" s="28">
        <v>20.160872999999999</v>
      </c>
      <c r="C230" s="24">
        <f t="shared" si="17"/>
        <v>329</v>
      </c>
      <c r="D230" s="25">
        <f t="shared" si="18"/>
        <v>38.299999999999997</v>
      </c>
      <c r="E230" s="26">
        <f t="shared" si="16"/>
        <v>23.160872999999999</v>
      </c>
      <c r="F230" s="31">
        <f t="shared" si="20"/>
        <v>5037.3000000000111</v>
      </c>
      <c r="G230" s="27">
        <f t="shared" si="19"/>
        <v>7373.2620320855613</v>
      </c>
      <c r="H230" s="6"/>
      <c r="I230" s="6"/>
      <c r="J230" s="6"/>
      <c r="K230" s="6"/>
      <c r="L230" s="7"/>
      <c r="M230" s="6"/>
      <c r="N230" s="8"/>
      <c r="P230" s="6"/>
    </row>
    <row r="231" spans="1:16" s="58" customFormat="1">
      <c r="A231" s="59">
        <v>44446.56247222222</v>
      </c>
      <c r="B231" s="28">
        <v>20.223161999999999</v>
      </c>
      <c r="C231" s="24">
        <f t="shared" si="17"/>
        <v>330</v>
      </c>
      <c r="D231" s="25">
        <f t="shared" si="18"/>
        <v>38.299999999999997</v>
      </c>
      <c r="E231" s="26">
        <f t="shared" si="16"/>
        <v>23.223161999999999</v>
      </c>
      <c r="F231" s="31">
        <f t="shared" si="20"/>
        <v>5075.6000000000113</v>
      </c>
      <c r="G231" s="27">
        <f t="shared" si="19"/>
        <v>7373.2620320855613</v>
      </c>
      <c r="H231" s="6"/>
      <c r="I231" s="6"/>
      <c r="J231" s="6"/>
      <c r="K231" s="6"/>
      <c r="L231" s="7"/>
      <c r="M231" s="6"/>
      <c r="N231" s="8"/>
      <c r="P231" s="6"/>
    </row>
    <row r="232" spans="1:16" s="58" customFormat="1">
      <c r="A232" s="59">
        <v>44446.563166666667</v>
      </c>
      <c r="B232" s="28">
        <v>19.791753</v>
      </c>
      <c r="C232" s="24">
        <f t="shared" si="17"/>
        <v>331</v>
      </c>
      <c r="D232" s="25">
        <f t="shared" si="18"/>
        <v>38.299999999999997</v>
      </c>
      <c r="E232" s="26">
        <f t="shared" si="16"/>
        <v>22.791753</v>
      </c>
      <c r="F232" s="31">
        <f t="shared" si="20"/>
        <v>5113.9000000000115</v>
      </c>
      <c r="G232" s="27">
        <f t="shared" si="19"/>
        <v>7373.2620320855613</v>
      </c>
      <c r="H232" s="6"/>
      <c r="I232" s="6"/>
      <c r="J232" s="6"/>
      <c r="K232" s="6"/>
      <c r="L232" s="7"/>
      <c r="M232" s="6"/>
      <c r="N232" s="8"/>
      <c r="P232" s="6"/>
    </row>
    <row r="233" spans="1:16" s="58" customFormat="1">
      <c r="A233" s="59">
        <v>44446.563861111106</v>
      </c>
      <c r="B233" s="28">
        <v>19.900182000000001</v>
      </c>
      <c r="C233" s="24">
        <f t="shared" si="17"/>
        <v>332</v>
      </c>
      <c r="D233" s="25">
        <f t="shared" si="18"/>
        <v>38.299999999999997</v>
      </c>
      <c r="E233" s="26">
        <f t="shared" ref="E233:E296" si="21">B233+L$9</f>
        <v>22.900182000000001</v>
      </c>
      <c r="F233" s="31">
        <f t="shared" si="20"/>
        <v>5152.2000000000116</v>
      </c>
      <c r="G233" s="27">
        <f t="shared" si="19"/>
        <v>7373.2620320855613</v>
      </c>
      <c r="H233" s="6"/>
      <c r="I233" s="6"/>
      <c r="J233" s="6"/>
      <c r="K233" s="6"/>
      <c r="L233" s="7"/>
      <c r="M233" s="6"/>
      <c r="N233" s="8"/>
      <c r="P233" s="6"/>
    </row>
    <row r="234" spans="1:16" s="58" customFormat="1">
      <c r="A234" s="59">
        <v>44446.564555555553</v>
      </c>
      <c r="B234" s="28">
        <v>19.877112</v>
      </c>
      <c r="C234" s="24">
        <f t="shared" si="17"/>
        <v>333</v>
      </c>
      <c r="D234" s="25">
        <v>36</v>
      </c>
      <c r="E234" s="26">
        <f t="shared" si="21"/>
        <v>22.877112</v>
      </c>
      <c r="F234" s="31">
        <f t="shared" si="20"/>
        <v>5190.5000000000118</v>
      </c>
      <c r="G234" s="27">
        <f t="shared" si="19"/>
        <v>6930.4812834224595</v>
      </c>
      <c r="H234" s="6"/>
      <c r="I234" s="6"/>
      <c r="J234" s="6"/>
      <c r="K234" s="6"/>
      <c r="L234" s="7"/>
      <c r="M234" s="6"/>
      <c r="N234" s="8"/>
      <c r="P234" s="6"/>
    </row>
    <row r="235" spans="1:16" s="58" customFormat="1">
      <c r="A235" s="59">
        <v>44446.56525</v>
      </c>
      <c r="B235" s="28">
        <v>19.531061999999999</v>
      </c>
      <c r="C235" s="24">
        <f t="shared" si="17"/>
        <v>334</v>
      </c>
      <c r="D235" s="25">
        <f t="shared" si="18"/>
        <v>36</v>
      </c>
      <c r="E235" s="26">
        <f t="shared" si="21"/>
        <v>22.531061999999999</v>
      </c>
      <c r="F235" s="31">
        <f t="shared" si="20"/>
        <v>5226.5000000000118</v>
      </c>
      <c r="G235" s="27">
        <f t="shared" si="19"/>
        <v>6930.4812834224595</v>
      </c>
      <c r="H235" s="6"/>
      <c r="I235" s="6"/>
      <c r="J235" s="6"/>
      <c r="K235" s="6"/>
      <c r="L235" s="7"/>
      <c r="M235" s="6"/>
      <c r="N235" s="8"/>
      <c r="P235" s="6"/>
    </row>
    <row r="236" spans="1:16" s="58" customFormat="1">
      <c r="A236" s="59">
        <v>44446.565944444439</v>
      </c>
      <c r="B236" s="28">
        <v>19.572588</v>
      </c>
      <c r="C236" s="24">
        <f t="shared" si="17"/>
        <v>335</v>
      </c>
      <c r="D236" s="25">
        <f t="shared" si="18"/>
        <v>36</v>
      </c>
      <c r="E236" s="26">
        <f t="shared" si="21"/>
        <v>22.572588</v>
      </c>
      <c r="F236" s="31">
        <f t="shared" si="20"/>
        <v>5262.5000000000118</v>
      </c>
      <c r="G236" s="27">
        <f t="shared" si="19"/>
        <v>6930.4812834224595</v>
      </c>
      <c r="H236" s="6"/>
      <c r="I236" s="6"/>
      <c r="J236" s="6"/>
      <c r="K236" s="6"/>
      <c r="L236" s="7"/>
      <c r="M236" s="6"/>
      <c r="N236" s="8"/>
      <c r="P236" s="6"/>
    </row>
    <row r="237" spans="1:16" s="58" customFormat="1">
      <c r="A237" s="59">
        <v>44446.566638888886</v>
      </c>
      <c r="B237" s="28">
        <v>19.632570000000001</v>
      </c>
      <c r="C237" s="24">
        <f t="shared" si="17"/>
        <v>336</v>
      </c>
      <c r="D237" s="25">
        <f t="shared" si="18"/>
        <v>36</v>
      </c>
      <c r="E237" s="26">
        <f t="shared" si="21"/>
        <v>22.632570000000001</v>
      </c>
      <c r="F237" s="31">
        <f t="shared" si="20"/>
        <v>5298.5000000000118</v>
      </c>
      <c r="G237" s="27">
        <f t="shared" si="19"/>
        <v>6930.4812834224595</v>
      </c>
      <c r="H237" s="6"/>
      <c r="I237" s="6"/>
      <c r="J237" s="6"/>
      <c r="K237" s="6"/>
      <c r="L237" s="7"/>
      <c r="M237" s="6"/>
      <c r="N237" s="8"/>
      <c r="P237" s="6"/>
    </row>
    <row r="238" spans="1:16" s="58" customFormat="1">
      <c r="A238" s="59">
        <v>44446.567333333332</v>
      </c>
      <c r="B238" s="28">
        <v>19.588736999999998</v>
      </c>
      <c r="C238" s="24">
        <f t="shared" si="17"/>
        <v>337</v>
      </c>
      <c r="D238" s="25">
        <f t="shared" si="18"/>
        <v>36</v>
      </c>
      <c r="E238" s="26">
        <f t="shared" si="21"/>
        <v>22.588736999999998</v>
      </c>
      <c r="F238" s="31">
        <f t="shared" si="20"/>
        <v>5334.5000000000118</v>
      </c>
      <c r="G238" s="27">
        <f t="shared" si="19"/>
        <v>6930.4812834224595</v>
      </c>
      <c r="H238" s="6"/>
      <c r="I238" s="6"/>
      <c r="J238" s="6"/>
      <c r="K238" s="6"/>
      <c r="L238" s="7"/>
      <c r="M238" s="6"/>
      <c r="N238" s="8"/>
      <c r="P238" s="6"/>
    </row>
    <row r="239" spans="1:16" s="58" customFormat="1">
      <c r="A239" s="59">
        <v>44446.568027777779</v>
      </c>
      <c r="B239" s="28">
        <v>19.471080000000001</v>
      </c>
      <c r="C239" s="24">
        <f t="shared" si="17"/>
        <v>338</v>
      </c>
      <c r="D239" s="25">
        <f t="shared" si="18"/>
        <v>36</v>
      </c>
      <c r="E239" s="26">
        <f t="shared" si="21"/>
        <v>22.471080000000001</v>
      </c>
      <c r="F239" s="31">
        <f t="shared" si="20"/>
        <v>5370.5000000000118</v>
      </c>
      <c r="G239" s="27">
        <f t="shared" si="19"/>
        <v>6930.4812834224595</v>
      </c>
      <c r="H239" s="6"/>
      <c r="I239" s="6"/>
      <c r="J239" s="6"/>
      <c r="K239" s="6"/>
      <c r="L239" s="7"/>
      <c r="M239" s="6"/>
      <c r="N239" s="8"/>
      <c r="P239" s="6"/>
    </row>
    <row r="240" spans="1:16" s="58" customFormat="1">
      <c r="A240" s="59">
        <v>44446.568722222219</v>
      </c>
      <c r="B240" s="28">
        <v>19.565667000000001</v>
      </c>
      <c r="C240" s="24">
        <f t="shared" si="17"/>
        <v>339</v>
      </c>
      <c r="D240" s="25">
        <f t="shared" si="18"/>
        <v>36</v>
      </c>
      <c r="E240" s="26">
        <f t="shared" si="21"/>
        <v>22.565667000000001</v>
      </c>
      <c r="F240" s="31">
        <f t="shared" si="20"/>
        <v>5406.5000000000118</v>
      </c>
      <c r="G240" s="27">
        <f t="shared" si="19"/>
        <v>6930.4812834224595</v>
      </c>
      <c r="H240" s="6"/>
      <c r="I240" s="6"/>
      <c r="J240" s="6"/>
      <c r="K240" s="6"/>
      <c r="L240" s="7"/>
      <c r="M240" s="6"/>
      <c r="N240" s="8"/>
      <c r="P240" s="6"/>
    </row>
    <row r="241" spans="1:16" s="58" customFormat="1">
      <c r="A241" s="59">
        <v>44446.569416666665</v>
      </c>
      <c r="B241" s="28">
        <v>19.498764000000001</v>
      </c>
      <c r="C241" s="24">
        <f t="shared" si="17"/>
        <v>340</v>
      </c>
      <c r="D241" s="25">
        <f t="shared" si="18"/>
        <v>36</v>
      </c>
      <c r="E241" s="26">
        <f t="shared" si="21"/>
        <v>22.498764000000001</v>
      </c>
      <c r="F241" s="31">
        <f t="shared" si="20"/>
        <v>5442.5000000000118</v>
      </c>
      <c r="G241" s="27">
        <f t="shared" si="19"/>
        <v>6930.4812834224595</v>
      </c>
      <c r="H241" s="6"/>
      <c r="I241" s="6"/>
      <c r="J241" s="6"/>
      <c r="K241" s="6"/>
      <c r="L241" s="7"/>
      <c r="M241" s="6"/>
      <c r="N241" s="8"/>
      <c r="P241" s="6"/>
    </row>
    <row r="242" spans="1:16" s="58" customFormat="1">
      <c r="A242" s="59">
        <v>44446.570111111112</v>
      </c>
      <c r="B242" s="28">
        <v>19.558745999999999</v>
      </c>
      <c r="C242" s="24">
        <f t="shared" si="17"/>
        <v>341</v>
      </c>
      <c r="D242" s="25">
        <f t="shared" si="18"/>
        <v>36</v>
      </c>
      <c r="E242" s="26">
        <f t="shared" si="21"/>
        <v>22.558745999999999</v>
      </c>
      <c r="F242" s="31">
        <f t="shared" si="20"/>
        <v>5478.5000000000118</v>
      </c>
      <c r="G242" s="27">
        <f t="shared" si="19"/>
        <v>6930.4812834224595</v>
      </c>
      <c r="H242" s="6"/>
      <c r="I242" s="6"/>
      <c r="J242" s="6"/>
      <c r="K242" s="6"/>
      <c r="L242" s="7"/>
      <c r="M242" s="6"/>
      <c r="N242" s="8"/>
      <c r="P242" s="6"/>
    </row>
    <row r="243" spans="1:16" s="58" customFormat="1">
      <c r="A243" s="59">
        <v>44446.570805555551</v>
      </c>
      <c r="B243" s="28">
        <v>19.551825000000001</v>
      </c>
      <c r="C243" s="24">
        <f t="shared" si="17"/>
        <v>342</v>
      </c>
      <c r="D243" s="25">
        <f t="shared" si="18"/>
        <v>36</v>
      </c>
      <c r="E243" s="26">
        <f t="shared" si="21"/>
        <v>22.551825000000001</v>
      </c>
      <c r="F243" s="31">
        <f t="shared" si="20"/>
        <v>5514.5000000000118</v>
      </c>
      <c r="G243" s="27">
        <f t="shared" si="19"/>
        <v>6930.4812834224595</v>
      </c>
      <c r="H243" s="6"/>
      <c r="I243" s="6"/>
      <c r="J243" s="6"/>
      <c r="K243" s="6"/>
      <c r="L243" s="7"/>
      <c r="M243" s="6"/>
      <c r="N243" s="8"/>
      <c r="P243" s="6"/>
    </row>
    <row r="244" spans="1:16" s="58" customFormat="1">
      <c r="A244" s="59">
        <v>44446.571499999998</v>
      </c>
      <c r="B244" s="28">
        <v>19.597964999999999</v>
      </c>
      <c r="C244" s="24">
        <f t="shared" si="17"/>
        <v>343</v>
      </c>
      <c r="D244" s="25">
        <f t="shared" si="18"/>
        <v>36</v>
      </c>
      <c r="E244" s="26">
        <f t="shared" si="21"/>
        <v>22.597964999999999</v>
      </c>
      <c r="F244" s="31">
        <f t="shared" si="20"/>
        <v>5550.5000000000118</v>
      </c>
      <c r="G244" s="27">
        <f t="shared" si="19"/>
        <v>6930.4812834224595</v>
      </c>
      <c r="H244" s="6"/>
      <c r="I244" s="6"/>
      <c r="J244" s="6"/>
      <c r="K244" s="6"/>
      <c r="L244" s="7"/>
      <c r="M244" s="6"/>
      <c r="N244" s="8"/>
      <c r="P244" s="6"/>
    </row>
    <row r="245" spans="1:16" s="58" customFormat="1">
      <c r="A245" s="59">
        <v>44446.572194444445</v>
      </c>
      <c r="B245" s="28">
        <v>19.478000999999999</v>
      </c>
      <c r="C245" s="24">
        <f t="shared" si="17"/>
        <v>344</v>
      </c>
      <c r="D245" s="25">
        <f t="shared" si="18"/>
        <v>36</v>
      </c>
      <c r="E245" s="26">
        <f t="shared" si="21"/>
        <v>22.478000999999999</v>
      </c>
      <c r="F245" s="31">
        <f t="shared" si="20"/>
        <v>5586.5000000000118</v>
      </c>
      <c r="G245" s="27">
        <f t="shared" si="19"/>
        <v>6930.4812834224595</v>
      </c>
      <c r="H245" s="6"/>
      <c r="I245" s="6"/>
      <c r="J245" s="6"/>
      <c r="K245" s="6"/>
      <c r="L245" s="7"/>
      <c r="M245" s="6"/>
      <c r="N245" s="8"/>
      <c r="P245" s="6"/>
    </row>
    <row r="246" spans="1:16" s="58" customFormat="1">
      <c r="A246" s="59">
        <v>44446.572888888884</v>
      </c>
      <c r="B246" s="28">
        <v>19.567974</v>
      </c>
      <c r="C246" s="24">
        <f t="shared" si="17"/>
        <v>345</v>
      </c>
      <c r="D246" s="25">
        <f t="shared" si="18"/>
        <v>36</v>
      </c>
      <c r="E246" s="26">
        <f t="shared" si="21"/>
        <v>22.567974</v>
      </c>
      <c r="F246" s="31">
        <f t="shared" si="20"/>
        <v>5622.5000000000118</v>
      </c>
      <c r="G246" s="27">
        <f t="shared" si="19"/>
        <v>6930.4812834224595</v>
      </c>
      <c r="H246" s="6"/>
      <c r="I246" s="6"/>
      <c r="J246" s="6"/>
      <c r="K246" s="6"/>
      <c r="L246" s="7"/>
      <c r="M246" s="6"/>
      <c r="N246" s="8"/>
      <c r="P246" s="6"/>
    </row>
    <row r="247" spans="1:16" s="58" customFormat="1">
      <c r="A247" s="59">
        <v>44446.573583333331</v>
      </c>
      <c r="B247" s="28">
        <v>19.701779999999999</v>
      </c>
      <c r="C247" s="24">
        <f t="shared" si="17"/>
        <v>346</v>
      </c>
      <c r="D247" s="25">
        <f t="shared" si="18"/>
        <v>36</v>
      </c>
      <c r="E247" s="26">
        <f t="shared" si="21"/>
        <v>22.701779999999999</v>
      </c>
      <c r="F247" s="31">
        <f t="shared" si="20"/>
        <v>5658.5000000000118</v>
      </c>
      <c r="G247" s="27">
        <f t="shared" si="19"/>
        <v>6930.4812834224595</v>
      </c>
      <c r="H247" s="6"/>
      <c r="I247" s="6"/>
      <c r="J247" s="6"/>
      <c r="K247" s="6"/>
      <c r="L247" s="7"/>
      <c r="M247" s="6"/>
      <c r="N247" s="8"/>
      <c r="P247" s="6"/>
    </row>
    <row r="248" spans="1:16" s="58" customFormat="1">
      <c r="A248" s="59">
        <v>44446.574277777778</v>
      </c>
      <c r="B248" s="28">
        <v>19.554131999999999</v>
      </c>
      <c r="C248" s="24">
        <f t="shared" si="17"/>
        <v>347</v>
      </c>
      <c r="D248" s="25">
        <f t="shared" si="18"/>
        <v>36</v>
      </c>
      <c r="E248" s="26">
        <f t="shared" si="21"/>
        <v>22.554131999999999</v>
      </c>
      <c r="F248" s="31">
        <f t="shared" si="20"/>
        <v>5694.5000000000118</v>
      </c>
      <c r="G248" s="27">
        <f t="shared" si="19"/>
        <v>6930.4812834224595</v>
      </c>
      <c r="H248" s="6"/>
      <c r="I248" s="6"/>
      <c r="J248" s="6"/>
      <c r="K248" s="6"/>
      <c r="L248" s="7"/>
      <c r="M248" s="6"/>
      <c r="N248" s="8"/>
      <c r="P248" s="6"/>
    </row>
    <row r="249" spans="1:16" s="58" customFormat="1">
      <c r="A249" s="59">
        <v>44446.574972222217</v>
      </c>
      <c r="B249" s="28">
        <v>19.657947</v>
      </c>
      <c r="C249" s="24">
        <f t="shared" si="17"/>
        <v>348</v>
      </c>
      <c r="D249" s="25">
        <f t="shared" si="18"/>
        <v>36</v>
      </c>
      <c r="E249" s="26">
        <f t="shared" si="21"/>
        <v>22.657947</v>
      </c>
      <c r="F249" s="31">
        <f t="shared" si="20"/>
        <v>5730.5000000000118</v>
      </c>
      <c r="G249" s="27">
        <f t="shared" si="19"/>
        <v>6930.4812834224595</v>
      </c>
      <c r="H249" s="6"/>
      <c r="I249" s="6"/>
      <c r="J249" s="6"/>
      <c r="K249" s="6"/>
      <c r="L249" s="7"/>
      <c r="M249" s="6"/>
      <c r="N249" s="8"/>
      <c r="P249" s="6"/>
    </row>
    <row r="250" spans="1:16" s="58" customFormat="1">
      <c r="A250" s="59">
        <v>44446.575666666664</v>
      </c>
      <c r="B250" s="28">
        <v>19.623342000000001</v>
      </c>
      <c r="C250" s="24">
        <f t="shared" si="17"/>
        <v>349</v>
      </c>
      <c r="D250" s="25">
        <f t="shared" si="18"/>
        <v>36</v>
      </c>
      <c r="E250" s="26">
        <f t="shared" si="21"/>
        <v>22.623342000000001</v>
      </c>
      <c r="F250" s="31">
        <f t="shared" si="20"/>
        <v>5766.5000000000118</v>
      </c>
      <c r="G250" s="27">
        <f t="shared" si="19"/>
        <v>6930.4812834224595</v>
      </c>
      <c r="H250" s="6"/>
      <c r="I250" s="6"/>
      <c r="J250" s="6"/>
      <c r="K250" s="6"/>
      <c r="L250" s="7"/>
      <c r="M250" s="6"/>
      <c r="N250" s="8"/>
      <c r="P250" s="6"/>
    </row>
    <row r="251" spans="1:16" s="58" customFormat="1">
      <c r="A251" s="59">
        <v>44446.576361111111</v>
      </c>
      <c r="B251" s="28">
        <v>19.616420999999999</v>
      </c>
      <c r="C251" s="24">
        <f t="shared" si="17"/>
        <v>350</v>
      </c>
      <c r="D251" s="25">
        <f t="shared" si="18"/>
        <v>36</v>
      </c>
      <c r="E251" s="26">
        <f t="shared" si="21"/>
        <v>22.616420999999999</v>
      </c>
      <c r="F251" s="31">
        <f t="shared" si="20"/>
        <v>5802.5000000000118</v>
      </c>
      <c r="G251" s="27">
        <f t="shared" si="19"/>
        <v>6930.4812834224595</v>
      </c>
      <c r="H251" s="6"/>
      <c r="I251" s="6"/>
      <c r="J251" s="6"/>
      <c r="K251" s="6"/>
      <c r="L251" s="7"/>
      <c r="M251" s="6"/>
      <c r="N251" s="8"/>
      <c r="P251" s="6"/>
    </row>
    <row r="252" spans="1:16" s="58" customFormat="1">
      <c r="A252" s="59">
        <v>44446.577055555557</v>
      </c>
      <c r="B252" s="28">
        <v>19.614114000000001</v>
      </c>
      <c r="C252" s="24">
        <f t="shared" si="17"/>
        <v>351</v>
      </c>
      <c r="D252" s="25">
        <f t="shared" si="18"/>
        <v>36</v>
      </c>
      <c r="E252" s="26">
        <f t="shared" si="21"/>
        <v>22.614114000000001</v>
      </c>
      <c r="F252" s="31">
        <f t="shared" si="20"/>
        <v>5838.5000000000118</v>
      </c>
      <c r="G252" s="27">
        <f t="shared" si="19"/>
        <v>6930.4812834224595</v>
      </c>
      <c r="H252" s="6"/>
      <c r="I252" s="6"/>
      <c r="J252" s="6"/>
      <c r="K252" s="6"/>
      <c r="L252" s="7"/>
      <c r="M252" s="6"/>
      <c r="N252" s="8"/>
      <c r="P252" s="6"/>
    </row>
    <row r="253" spans="1:16" s="58" customFormat="1">
      <c r="A253" s="59">
        <v>44446.577749999997</v>
      </c>
      <c r="B253" s="28">
        <v>19.623342000000001</v>
      </c>
      <c r="C253" s="24">
        <f t="shared" si="17"/>
        <v>352</v>
      </c>
      <c r="D253" s="25">
        <f t="shared" si="18"/>
        <v>36</v>
      </c>
      <c r="E253" s="26">
        <f t="shared" si="21"/>
        <v>22.623342000000001</v>
      </c>
      <c r="F253" s="31">
        <f t="shared" si="20"/>
        <v>5874.5000000000118</v>
      </c>
      <c r="G253" s="27">
        <f t="shared" si="19"/>
        <v>6930.4812834224595</v>
      </c>
      <c r="H253" s="6"/>
      <c r="I253" s="6"/>
      <c r="J253" s="6"/>
      <c r="K253" s="6"/>
      <c r="L253" s="7"/>
      <c r="M253" s="6"/>
      <c r="N253" s="8"/>
      <c r="P253" s="6"/>
    </row>
    <row r="254" spans="1:16" s="58" customFormat="1">
      <c r="A254" s="59">
        <v>44446.578444444443</v>
      </c>
      <c r="B254" s="28">
        <v>19.655639999999998</v>
      </c>
      <c r="C254" s="24">
        <f t="shared" si="17"/>
        <v>353</v>
      </c>
      <c r="D254" s="25">
        <f t="shared" si="18"/>
        <v>36</v>
      </c>
      <c r="E254" s="26">
        <f t="shared" si="21"/>
        <v>22.655639999999998</v>
      </c>
      <c r="F254" s="31">
        <f t="shared" si="20"/>
        <v>5910.5000000000118</v>
      </c>
      <c r="G254" s="27">
        <f t="shared" si="19"/>
        <v>6930.4812834224595</v>
      </c>
      <c r="H254" s="6"/>
      <c r="I254" s="6"/>
      <c r="J254" s="6"/>
      <c r="K254" s="6"/>
      <c r="L254" s="7"/>
      <c r="M254" s="6"/>
      <c r="N254" s="8"/>
      <c r="P254" s="6"/>
    </row>
    <row r="255" spans="1:16" s="58" customFormat="1">
      <c r="A255" s="59">
        <v>44446.57913888889</v>
      </c>
      <c r="B255" s="28">
        <v>19.611806999999999</v>
      </c>
      <c r="C255" s="24">
        <f t="shared" si="17"/>
        <v>354</v>
      </c>
      <c r="D255" s="25">
        <f t="shared" si="18"/>
        <v>36</v>
      </c>
      <c r="E255" s="26">
        <f t="shared" si="21"/>
        <v>22.611806999999999</v>
      </c>
      <c r="F255" s="31">
        <f t="shared" si="20"/>
        <v>5946.5000000000118</v>
      </c>
      <c r="G255" s="27">
        <f t="shared" si="19"/>
        <v>6930.4812834224595</v>
      </c>
      <c r="H255" s="6"/>
      <c r="I255" s="6"/>
      <c r="J255" s="6"/>
      <c r="K255" s="6"/>
      <c r="L255" s="7"/>
      <c r="M255" s="6"/>
      <c r="N255" s="8"/>
      <c r="P255" s="6"/>
    </row>
    <row r="256" spans="1:16" s="58" customFormat="1">
      <c r="A256" s="59">
        <v>44446.57983333333</v>
      </c>
      <c r="B256" s="28">
        <v>19.489536000000001</v>
      </c>
      <c r="C256" s="24">
        <f t="shared" si="17"/>
        <v>355</v>
      </c>
      <c r="D256" s="25">
        <f t="shared" si="18"/>
        <v>36</v>
      </c>
      <c r="E256" s="26">
        <f t="shared" si="21"/>
        <v>22.489536000000001</v>
      </c>
      <c r="F256" s="31">
        <f t="shared" si="20"/>
        <v>5982.5000000000118</v>
      </c>
      <c r="G256" s="27">
        <f t="shared" si="19"/>
        <v>6930.4812834224595</v>
      </c>
      <c r="H256" s="6"/>
      <c r="I256" s="6"/>
      <c r="J256" s="6"/>
      <c r="K256" s="6"/>
      <c r="L256" s="7"/>
      <c r="M256" s="6"/>
      <c r="N256" s="8"/>
      <c r="P256" s="6"/>
    </row>
    <row r="257" spans="1:16" s="58" customFormat="1">
      <c r="A257" s="59">
        <v>44446.580527777776</v>
      </c>
      <c r="B257" s="28">
        <v>19.729464</v>
      </c>
      <c r="C257" s="24">
        <f t="shared" si="17"/>
        <v>356</v>
      </c>
      <c r="D257" s="25">
        <f t="shared" si="18"/>
        <v>36</v>
      </c>
      <c r="E257" s="26">
        <f t="shared" si="21"/>
        <v>22.729464</v>
      </c>
      <c r="F257" s="31">
        <f t="shared" si="20"/>
        <v>6018.5000000000118</v>
      </c>
      <c r="G257" s="27">
        <f t="shared" si="19"/>
        <v>6930.4812834224595</v>
      </c>
      <c r="H257" s="6"/>
      <c r="I257" s="6"/>
      <c r="J257" s="6"/>
      <c r="K257" s="6"/>
      <c r="L257" s="7"/>
      <c r="M257" s="6"/>
      <c r="N257" s="8"/>
      <c r="P257" s="6"/>
    </row>
    <row r="258" spans="1:16" s="58" customFormat="1">
      <c r="A258" s="59">
        <v>44446.581222222223</v>
      </c>
      <c r="B258" s="28">
        <v>19.745612999999999</v>
      </c>
      <c r="C258" s="24">
        <f t="shared" si="17"/>
        <v>357</v>
      </c>
      <c r="D258" s="25">
        <f t="shared" si="18"/>
        <v>36</v>
      </c>
      <c r="E258" s="26">
        <f t="shared" si="21"/>
        <v>22.745612999999999</v>
      </c>
      <c r="F258" s="31">
        <f t="shared" si="20"/>
        <v>6054.5000000000118</v>
      </c>
      <c r="G258" s="27">
        <f t="shared" si="19"/>
        <v>6930.4812834224595</v>
      </c>
      <c r="H258" s="6"/>
      <c r="I258" s="6"/>
      <c r="J258" s="6"/>
      <c r="K258" s="6"/>
      <c r="L258" s="7"/>
      <c r="M258" s="6"/>
      <c r="N258" s="8"/>
      <c r="P258" s="6"/>
    </row>
    <row r="259" spans="1:16" s="58" customFormat="1">
      <c r="A259" s="59">
        <v>44446.581916666662</v>
      </c>
      <c r="B259" s="28">
        <v>19.651026000000002</v>
      </c>
      <c r="C259" s="24">
        <f t="shared" si="17"/>
        <v>358</v>
      </c>
      <c r="D259" s="25">
        <f t="shared" si="18"/>
        <v>36</v>
      </c>
      <c r="E259" s="26">
        <f t="shared" si="21"/>
        <v>22.651026000000002</v>
      </c>
      <c r="F259" s="31">
        <f t="shared" si="20"/>
        <v>6090.5000000000118</v>
      </c>
      <c r="G259" s="27">
        <f t="shared" si="19"/>
        <v>6930.4812834224595</v>
      </c>
      <c r="H259" s="6"/>
      <c r="I259" s="6"/>
      <c r="J259" s="6"/>
      <c r="K259" s="6"/>
      <c r="L259" s="7"/>
      <c r="M259" s="6"/>
      <c r="N259" s="8"/>
      <c r="P259" s="6"/>
    </row>
    <row r="260" spans="1:16" s="58" customFormat="1">
      <c r="A260" s="59">
        <v>44446.582611111109</v>
      </c>
      <c r="B260" s="28">
        <v>19.699473000000001</v>
      </c>
      <c r="C260" s="24">
        <f t="shared" si="17"/>
        <v>359</v>
      </c>
      <c r="D260" s="25">
        <f t="shared" si="18"/>
        <v>36</v>
      </c>
      <c r="E260" s="26">
        <f t="shared" si="21"/>
        <v>22.699473000000001</v>
      </c>
      <c r="F260" s="31">
        <f t="shared" si="20"/>
        <v>6126.5000000000118</v>
      </c>
      <c r="G260" s="27">
        <f t="shared" si="19"/>
        <v>6930.4812834224595</v>
      </c>
      <c r="H260" s="6"/>
      <c r="I260" s="6"/>
      <c r="J260" s="6"/>
      <c r="K260" s="6"/>
      <c r="L260" s="7"/>
      <c r="M260" s="6"/>
      <c r="N260" s="8"/>
      <c r="P260" s="6"/>
    </row>
    <row r="261" spans="1:16" s="58" customFormat="1">
      <c r="A261" s="59">
        <v>44446.583305555556</v>
      </c>
      <c r="B261" s="28">
        <v>19.600272</v>
      </c>
      <c r="C261" s="24">
        <f t="shared" si="17"/>
        <v>360</v>
      </c>
      <c r="D261" s="25">
        <f t="shared" si="18"/>
        <v>36</v>
      </c>
      <c r="E261" s="26">
        <f t="shared" si="21"/>
        <v>22.600272</v>
      </c>
      <c r="F261" s="31">
        <f t="shared" si="20"/>
        <v>6162.5000000000118</v>
      </c>
      <c r="G261" s="27">
        <f t="shared" si="19"/>
        <v>6930.4812834224595</v>
      </c>
      <c r="H261" s="6"/>
      <c r="I261" s="6"/>
      <c r="J261" s="6"/>
      <c r="K261" s="6"/>
      <c r="L261" s="7"/>
      <c r="M261" s="6"/>
      <c r="N261" s="8"/>
      <c r="P261" s="6"/>
    </row>
    <row r="262" spans="1:16" s="58" customFormat="1">
      <c r="A262" s="59">
        <v>44446.583999999995</v>
      </c>
      <c r="B262" s="28">
        <v>19.644105</v>
      </c>
      <c r="C262" s="24">
        <f t="shared" ref="C262:C325" si="22">ROUND((A262-A$5)*24*60,0)</f>
        <v>361</v>
      </c>
      <c r="D262" s="25">
        <f t="shared" si="18"/>
        <v>36</v>
      </c>
      <c r="E262" s="26">
        <f t="shared" si="21"/>
        <v>22.644105</v>
      </c>
      <c r="F262" s="31">
        <f t="shared" si="20"/>
        <v>6198.5000000000118</v>
      </c>
      <c r="G262" s="27">
        <f t="shared" si="19"/>
        <v>6930.4812834224595</v>
      </c>
      <c r="H262" s="6"/>
      <c r="I262" s="6"/>
      <c r="J262" s="6"/>
      <c r="K262" s="6"/>
      <c r="L262" s="7"/>
      <c r="M262" s="6"/>
      <c r="N262" s="8"/>
      <c r="P262" s="6"/>
    </row>
    <row r="263" spans="1:16" s="58" customFormat="1">
      <c r="A263" s="59">
        <v>44446.584694444442</v>
      </c>
      <c r="B263" s="28">
        <v>19.556439000000001</v>
      </c>
      <c r="C263" s="24">
        <f t="shared" si="22"/>
        <v>362</v>
      </c>
      <c r="D263" s="25">
        <f t="shared" ref="D263:D326" si="23">D262</f>
        <v>36</v>
      </c>
      <c r="E263" s="26">
        <f t="shared" si="21"/>
        <v>22.556439000000001</v>
      </c>
      <c r="F263" s="31">
        <f t="shared" si="20"/>
        <v>6234.5000000000118</v>
      </c>
      <c r="G263" s="27">
        <f t="shared" ref="G263:G326" si="24">D263*60*24/7.48</f>
        <v>6930.4812834224595</v>
      </c>
      <c r="H263" s="6"/>
      <c r="I263" s="6"/>
      <c r="J263" s="6"/>
      <c r="K263" s="6"/>
      <c r="L263" s="7"/>
      <c r="M263" s="6"/>
      <c r="N263" s="8"/>
      <c r="P263" s="6"/>
    </row>
    <row r="264" spans="1:16" s="58" customFormat="1">
      <c r="A264" s="59">
        <v>44446.585388888889</v>
      </c>
      <c r="B264" s="28">
        <v>19.549517999999999</v>
      </c>
      <c r="C264" s="24">
        <f t="shared" si="22"/>
        <v>363</v>
      </c>
      <c r="D264" s="25">
        <f t="shared" si="23"/>
        <v>36</v>
      </c>
      <c r="E264" s="26">
        <f t="shared" si="21"/>
        <v>22.549517999999999</v>
      </c>
      <c r="F264" s="31">
        <f t="shared" ref="F264:F327" si="25">F263+D263*(C264-C263)</f>
        <v>6270.5000000000118</v>
      </c>
      <c r="G264" s="27">
        <f t="shared" si="24"/>
        <v>6930.4812834224595</v>
      </c>
      <c r="H264" s="6"/>
      <c r="I264" s="6"/>
      <c r="J264" s="6"/>
      <c r="K264" s="6"/>
      <c r="L264" s="7"/>
      <c r="M264" s="6"/>
      <c r="N264" s="8"/>
      <c r="P264" s="6"/>
    </row>
    <row r="265" spans="1:16" s="58" customFormat="1">
      <c r="A265" s="59">
        <v>44446.586083333328</v>
      </c>
      <c r="B265" s="28">
        <v>19.814823000000001</v>
      </c>
      <c r="C265" s="24">
        <f t="shared" si="22"/>
        <v>364</v>
      </c>
      <c r="D265" s="25">
        <f t="shared" si="23"/>
        <v>36</v>
      </c>
      <c r="E265" s="26">
        <f t="shared" si="21"/>
        <v>22.814823000000001</v>
      </c>
      <c r="F265" s="31">
        <f t="shared" si="25"/>
        <v>6306.5000000000118</v>
      </c>
      <c r="G265" s="27">
        <f t="shared" si="24"/>
        <v>6930.4812834224595</v>
      </c>
      <c r="H265" s="6"/>
      <c r="I265" s="6"/>
      <c r="J265" s="6"/>
      <c r="K265" s="6"/>
      <c r="L265" s="7"/>
      <c r="M265" s="6"/>
      <c r="N265" s="8"/>
      <c r="P265" s="6"/>
    </row>
    <row r="266" spans="1:16" s="58" customFormat="1">
      <c r="A266" s="59">
        <v>44446.586777777775</v>
      </c>
      <c r="B266" s="28">
        <v>20.077821</v>
      </c>
      <c r="C266" s="24">
        <f t="shared" si="22"/>
        <v>365</v>
      </c>
      <c r="D266" s="25">
        <f t="shared" si="23"/>
        <v>36</v>
      </c>
      <c r="E266" s="26">
        <f t="shared" si="21"/>
        <v>23.077821</v>
      </c>
      <c r="F266" s="31">
        <f t="shared" si="25"/>
        <v>6342.5000000000118</v>
      </c>
      <c r="G266" s="27">
        <f t="shared" si="24"/>
        <v>6930.4812834224595</v>
      </c>
      <c r="H266" s="6"/>
      <c r="I266" s="6"/>
      <c r="J266" s="6"/>
      <c r="K266" s="6"/>
      <c r="L266" s="7"/>
      <c r="M266" s="6"/>
      <c r="N266" s="8"/>
      <c r="P266" s="6"/>
    </row>
    <row r="267" spans="1:16" s="58" customFormat="1">
      <c r="A267" s="59">
        <v>44446.587472222222</v>
      </c>
      <c r="B267" s="28">
        <v>19.600272</v>
      </c>
      <c r="C267" s="24">
        <f t="shared" si="22"/>
        <v>366</v>
      </c>
      <c r="D267" s="25">
        <f t="shared" si="23"/>
        <v>36</v>
      </c>
      <c r="E267" s="26">
        <f t="shared" si="21"/>
        <v>22.600272</v>
      </c>
      <c r="F267" s="31">
        <f t="shared" si="25"/>
        <v>6378.5000000000118</v>
      </c>
      <c r="G267" s="27">
        <f t="shared" si="24"/>
        <v>6930.4812834224595</v>
      </c>
      <c r="H267" s="6"/>
      <c r="I267" s="6"/>
      <c r="J267" s="6"/>
      <c r="K267" s="6"/>
      <c r="L267" s="7"/>
      <c r="M267" s="6"/>
      <c r="N267" s="8"/>
      <c r="P267" s="6"/>
    </row>
    <row r="268" spans="1:16" s="58" customFormat="1">
      <c r="A268" s="59">
        <v>44446.588166666668</v>
      </c>
      <c r="B268" s="28">
        <v>19.828665000000001</v>
      </c>
      <c r="C268" s="24">
        <f t="shared" si="22"/>
        <v>367</v>
      </c>
      <c r="D268" s="25">
        <f t="shared" si="23"/>
        <v>36</v>
      </c>
      <c r="E268" s="26">
        <f t="shared" si="21"/>
        <v>22.828665000000001</v>
      </c>
      <c r="F268" s="31">
        <f t="shared" si="25"/>
        <v>6414.5000000000118</v>
      </c>
      <c r="G268" s="27">
        <f t="shared" si="24"/>
        <v>6930.4812834224595</v>
      </c>
      <c r="H268" s="6"/>
      <c r="I268" s="6"/>
      <c r="J268" s="6"/>
      <c r="K268" s="6"/>
      <c r="L268" s="7"/>
      <c r="M268" s="6"/>
      <c r="N268" s="8"/>
      <c r="P268" s="6"/>
    </row>
    <row r="269" spans="1:16" s="58" customFormat="1">
      <c r="A269" s="59">
        <v>44446.588861111108</v>
      </c>
      <c r="B269" s="28">
        <v>19.812515999999999</v>
      </c>
      <c r="C269" s="24">
        <f t="shared" si="22"/>
        <v>368</v>
      </c>
      <c r="D269" s="25">
        <f t="shared" si="23"/>
        <v>36</v>
      </c>
      <c r="E269" s="26">
        <f t="shared" si="21"/>
        <v>22.812515999999999</v>
      </c>
      <c r="F269" s="31">
        <f t="shared" si="25"/>
        <v>6450.5000000000118</v>
      </c>
      <c r="G269" s="27">
        <f t="shared" si="24"/>
        <v>6930.4812834224595</v>
      </c>
      <c r="H269" s="6"/>
      <c r="I269" s="6"/>
      <c r="J269" s="6"/>
      <c r="K269" s="6"/>
      <c r="L269" s="7"/>
      <c r="M269" s="6"/>
      <c r="N269" s="8"/>
      <c r="P269" s="6"/>
    </row>
    <row r="270" spans="1:16" s="58" customFormat="1">
      <c r="A270" s="59">
        <v>44446.589555555554</v>
      </c>
      <c r="B270" s="28">
        <v>19.697165999999999</v>
      </c>
      <c r="C270" s="24">
        <f t="shared" si="22"/>
        <v>369</v>
      </c>
      <c r="D270" s="25">
        <f t="shared" si="23"/>
        <v>36</v>
      </c>
      <c r="E270" s="26">
        <f t="shared" si="21"/>
        <v>22.697165999999999</v>
      </c>
      <c r="F270" s="31">
        <f t="shared" si="25"/>
        <v>6486.5000000000118</v>
      </c>
      <c r="G270" s="27">
        <f t="shared" si="24"/>
        <v>6930.4812834224595</v>
      </c>
      <c r="H270" s="6"/>
      <c r="I270" s="6"/>
      <c r="J270" s="6"/>
      <c r="K270" s="6"/>
      <c r="L270" s="7"/>
      <c r="M270" s="6"/>
      <c r="N270" s="8"/>
      <c r="P270" s="6"/>
    </row>
    <row r="271" spans="1:16" s="58" customFormat="1">
      <c r="A271" s="59">
        <v>44446.590250000001</v>
      </c>
      <c r="B271" s="28">
        <v>19.950935999999999</v>
      </c>
      <c r="C271" s="24">
        <f t="shared" si="22"/>
        <v>370</v>
      </c>
      <c r="D271" s="25">
        <f t="shared" si="23"/>
        <v>36</v>
      </c>
      <c r="E271" s="26">
        <f t="shared" si="21"/>
        <v>22.950935999999999</v>
      </c>
      <c r="F271" s="31">
        <f t="shared" si="25"/>
        <v>6522.5000000000118</v>
      </c>
      <c r="G271" s="27">
        <f t="shared" si="24"/>
        <v>6930.4812834224595</v>
      </c>
      <c r="H271" s="6"/>
      <c r="I271" s="6"/>
      <c r="J271" s="6"/>
      <c r="K271" s="6"/>
      <c r="L271" s="7"/>
      <c r="M271" s="6"/>
      <c r="N271" s="8"/>
      <c r="P271" s="6"/>
    </row>
    <row r="272" spans="1:16" s="58" customFormat="1">
      <c r="A272" s="59">
        <v>44446.590944444441</v>
      </c>
      <c r="B272" s="28">
        <v>19.681017000000001</v>
      </c>
      <c r="C272" s="24">
        <f t="shared" si="22"/>
        <v>371</v>
      </c>
      <c r="D272" s="25">
        <f t="shared" si="23"/>
        <v>36</v>
      </c>
      <c r="E272" s="26">
        <f t="shared" si="21"/>
        <v>22.681017000000001</v>
      </c>
      <c r="F272" s="31">
        <f t="shared" si="25"/>
        <v>6558.5000000000118</v>
      </c>
      <c r="G272" s="27">
        <f t="shared" si="24"/>
        <v>6930.4812834224595</v>
      </c>
      <c r="H272" s="6"/>
      <c r="I272" s="6"/>
      <c r="J272" s="6"/>
      <c r="K272" s="6"/>
      <c r="L272" s="7"/>
      <c r="M272" s="6"/>
      <c r="N272" s="8"/>
      <c r="P272" s="6"/>
    </row>
    <row r="273" spans="1:16" s="58" customFormat="1">
      <c r="A273" s="59">
        <v>44446.591638888887</v>
      </c>
      <c r="B273" s="28">
        <v>19.985541000000001</v>
      </c>
      <c r="C273" s="24">
        <f t="shared" si="22"/>
        <v>372</v>
      </c>
      <c r="D273" s="25">
        <f t="shared" si="23"/>
        <v>36</v>
      </c>
      <c r="E273" s="26">
        <f t="shared" si="21"/>
        <v>22.985541000000001</v>
      </c>
      <c r="F273" s="31">
        <f t="shared" si="25"/>
        <v>6594.5000000000118</v>
      </c>
      <c r="G273" s="27">
        <f t="shared" si="24"/>
        <v>6930.4812834224595</v>
      </c>
      <c r="H273" s="6"/>
      <c r="I273" s="6"/>
      <c r="J273" s="6"/>
      <c r="K273" s="6"/>
      <c r="L273" s="7"/>
      <c r="M273" s="6"/>
      <c r="N273" s="8"/>
      <c r="P273" s="6"/>
    </row>
    <row r="274" spans="1:16" s="58" customFormat="1">
      <c r="A274" s="59">
        <v>44446.592333333334</v>
      </c>
      <c r="B274" s="28">
        <v>19.819437000000001</v>
      </c>
      <c r="C274" s="24">
        <f t="shared" si="22"/>
        <v>373</v>
      </c>
      <c r="D274" s="25">
        <f t="shared" si="23"/>
        <v>36</v>
      </c>
      <c r="E274" s="26">
        <f t="shared" si="21"/>
        <v>22.819437000000001</v>
      </c>
      <c r="F274" s="31">
        <f t="shared" si="25"/>
        <v>6630.5000000000118</v>
      </c>
      <c r="G274" s="27">
        <f t="shared" si="24"/>
        <v>6930.4812834224595</v>
      </c>
      <c r="H274" s="6"/>
      <c r="I274" s="6"/>
      <c r="J274" s="6"/>
      <c r="K274" s="6"/>
      <c r="L274" s="7"/>
      <c r="M274" s="6"/>
      <c r="N274" s="8"/>
      <c r="P274" s="6"/>
    </row>
    <row r="275" spans="1:16" s="58" customFormat="1">
      <c r="A275" s="59">
        <v>44446.593027777773</v>
      </c>
      <c r="B275" s="28">
        <v>19.886340000000001</v>
      </c>
      <c r="C275" s="24">
        <f t="shared" si="22"/>
        <v>374</v>
      </c>
      <c r="D275" s="25">
        <f t="shared" si="23"/>
        <v>36</v>
      </c>
      <c r="E275" s="26">
        <f t="shared" si="21"/>
        <v>22.886340000000001</v>
      </c>
      <c r="F275" s="31">
        <f t="shared" si="25"/>
        <v>6666.5000000000118</v>
      </c>
      <c r="G275" s="27">
        <f t="shared" si="24"/>
        <v>6930.4812834224595</v>
      </c>
      <c r="H275" s="6"/>
      <c r="I275" s="6"/>
      <c r="J275" s="6"/>
      <c r="K275" s="6"/>
      <c r="L275" s="7"/>
      <c r="M275" s="6"/>
      <c r="N275" s="8"/>
      <c r="P275" s="6"/>
    </row>
    <row r="276" spans="1:16" s="58" customFormat="1">
      <c r="A276" s="59">
        <v>44446.59372222222</v>
      </c>
      <c r="B276" s="28">
        <v>19.893260999999999</v>
      </c>
      <c r="C276" s="24">
        <f t="shared" si="22"/>
        <v>375</v>
      </c>
      <c r="D276" s="25">
        <f t="shared" si="23"/>
        <v>36</v>
      </c>
      <c r="E276" s="26">
        <f t="shared" si="21"/>
        <v>22.893260999999999</v>
      </c>
      <c r="F276" s="31">
        <f t="shared" si="25"/>
        <v>6702.5000000000118</v>
      </c>
      <c r="G276" s="27">
        <f t="shared" si="24"/>
        <v>6930.4812834224595</v>
      </c>
      <c r="H276" s="6"/>
      <c r="I276" s="6"/>
      <c r="J276" s="6"/>
      <c r="K276" s="6"/>
      <c r="L276" s="7"/>
      <c r="M276" s="6"/>
      <c r="N276" s="8"/>
      <c r="P276" s="6"/>
    </row>
    <row r="277" spans="1:16" s="58" customFormat="1">
      <c r="A277" s="59">
        <v>44446.594416666667</v>
      </c>
      <c r="B277" s="28">
        <v>19.941707999999998</v>
      </c>
      <c r="C277" s="24">
        <f t="shared" si="22"/>
        <v>376</v>
      </c>
      <c r="D277" s="25">
        <f t="shared" si="23"/>
        <v>36</v>
      </c>
      <c r="E277" s="26">
        <f t="shared" si="21"/>
        <v>22.941707999999998</v>
      </c>
      <c r="F277" s="31">
        <f t="shared" si="25"/>
        <v>6738.5000000000118</v>
      </c>
      <c r="G277" s="27">
        <f t="shared" si="24"/>
        <v>6930.4812834224595</v>
      </c>
      <c r="H277" s="6"/>
      <c r="I277" s="6"/>
      <c r="J277" s="6"/>
      <c r="K277" s="6"/>
      <c r="L277" s="7"/>
      <c r="M277" s="6"/>
      <c r="N277" s="8"/>
      <c r="P277" s="6"/>
    </row>
    <row r="278" spans="1:16" s="58" customFormat="1">
      <c r="A278" s="59">
        <v>44446.595111111106</v>
      </c>
      <c r="B278" s="28">
        <v>19.833279000000001</v>
      </c>
      <c r="C278" s="24">
        <f t="shared" si="22"/>
        <v>377</v>
      </c>
      <c r="D278" s="25">
        <f t="shared" si="23"/>
        <v>36</v>
      </c>
      <c r="E278" s="26">
        <f t="shared" si="21"/>
        <v>22.833279000000001</v>
      </c>
      <c r="F278" s="31">
        <f t="shared" si="25"/>
        <v>6774.5000000000118</v>
      </c>
      <c r="G278" s="27">
        <f t="shared" si="24"/>
        <v>6930.4812834224595</v>
      </c>
      <c r="H278" s="6"/>
      <c r="I278" s="6"/>
      <c r="J278" s="6"/>
      <c r="K278" s="6"/>
      <c r="L278" s="7"/>
      <c r="M278" s="6"/>
      <c r="N278" s="8"/>
      <c r="P278" s="6"/>
    </row>
    <row r="279" spans="1:16" s="58" customFormat="1">
      <c r="A279" s="59">
        <v>44446.595805555553</v>
      </c>
      <c r="B279" s="28">
        <v>19.856349000000002</v>
      </c>
      <c r="C279" s="24">
        <f t="shared" si="22"/>
        <v>378</v>
      </c>
      <c r="D279" s="25">
        <f t="shared" si="23"/>
        <v>36</v>
      </c>
      <c r="E279" s="26">
        <f t="shared" si="21"/>
        <v>22.856349000000002</v>
      </c>
      <c r="F279" s="31">
        <f t="shared" si="25"/>
        <v>6810.5000000000118</v>
      </c>
      <c r="G279" s="27">
        <f t="shared" si="24"/>
        <v>6930.4812834224595</v>
      </c>
      <c r="H279" s="6"/>
      <c r="I279" s="6"/>
      <c r="J279" s="6"/>
      <c r="K279" s="6"/>
      <c r="L279" s="7"/>
      <c r="M279" s="6"/>
      <c r="N279" s="8"/>
      <c r="P279" s="6"/>
    </row>
    <row r="280" spans="1:16" s="58" customFormat="1">
      <c r="A280" s="59">
        <v>44446.5965</v>
      </c>
      <c r="B280" s="28">
        <v>19.782525</v>
      </c>
      <c r="C280" s="24">
        <f t="shared" si="22"/>
        <v>379</v>
      </c>
      <c r="D280" s="25">
        <f t="shared" si="23"/>
        <v>36</v>
      </c>
      <c r="E280" s="26">
        <f t="shared" si="21"/>
        <v>22.782525</v>
      </c>
      <c r="F280" s="31">
        <f t="shared" si="25"/>
        <v>6846.5000000000118</v>
      </c>
      <c r="G280" s="27">
        <f t="shared" si="24"/>
        <v>6930.4812834224595</v>
      </c>
      <c r="H280" s="6"/>
      <c r="I280" s="6"/>
      <c r="J280" s="6"/>
      <c r="K280" s="6"/>
      <c r="L280" s="7"/>
      <c r="M280" s="6"/>
      <c r="N280" s="8"/>
      <c r="P280" s="6"/>
    </row>
    <row r="281" spans="1:16" s="58" customFormat="1">
      <c r="A281" s="59">
        <v>44446.597194444439</v>
      </c>
      <c r="B281" s="28">
        <v>20.00169</v>
      </c>
      <c r="C281" s="24">
        <f t="shared" si="22"/>
        <v>380</v>
      </c>
      <c r="D281" s="25">
        <f t="shared" si="23"/>
        <v>36</v>
      </c>
      <c r="E281" s="26">
        <f t="shared" si="21"/>
        <v>23.00169</v>
      </c>
      <c r="F281" s="31">
        <f t="shared" si="25"/>
        <v>6882.5000000000118</v>
      </c>
      <c r="G281" s="27">
        <f t="shared" si="24"/>
        <v>6930.4812834224595</v>
      </c>
      <c r="H281" s="6"/>
      <c r="I281" s="6"/>
      <c r="J281" s="6"/>
      <c r="K281" s="6"/>
      <c r="L281" s="7"/>
      <c r="M281" s="6"/>
      <c r="N281" s="8"/>
      <c r="P281" s="6"/>
    </row>
    <row r="282" spans="1:16" s="58" customFormat="1">
      <c r="A282" s="59">
        <v>44446.597888888886</v>
      </c>
      <c r="B282" s="28">
        <v>19.770990000000001</v>
      </c>
      <c r="C282" s="24">
        <f t="shared" si="22"/>
        <v>381</v>
      </c>
      <c r="D282" s="25">
        <f t="shared" si="23"/>
        <v>36</v>
      </c>
      <c r="E282" s="26">
        <f t="shared" si="21"/>
        <v>22.770990000000001</v>
      </c>
      <c r="F282" s="31">
        <f t="shared" si="25"/>
        <v>6918.5000000000118</v>
      </c>
      <c r="G282" s="27">
        <f t="shared" si="24"/>
        <v>6930.4812834224595</v>
      </c>
      <c r="H282" s="6"/>
      <c r="I282" s="6"/>
      <c r="J282" s="6"/>
      <c r="K282" s="6"/>
      <c r="L282" s="7"/>
      <c r="M282" s="6"/>
      <c r="N282" s="8"/>
      <c r="P282" s="6"/>
    </row>
    <row r="283" spans="1:16" s="58" customFormat="1">
      <c r="A283" s="59">
        <v>44446.598583333332</v>
      </c>
      <c r="B283" s="28">
        <v>19.941707999999998</v>
      </c>
      <c r="C283" s="24">
        <f t="shared" si="22"/>
        <v>382</v>
      </c>
      <c r="D283" s="25">
        <f t="shared" si="23"/>
        <v>36</v>
      </c>
      <c r="E283" s="26">
        <f t="shared" si="21"/>
        <v>22.941707999999998</v>
      </c>
      <c r="F283" s="31">
        <f t="shared" si="25"/>
        <v>6954.5000000000118</v>
      </c>
      <c r="G283" s="27">
        <f t="shared" si="24"/>
        <v>6930.4812834224595</v>
      </c>
      <c r="H283" s="6"/>
      <c r="I283" s="6"/>
      <c r="J283" s="6"/>
      <c r="K283" s="6"/>
      <c r="L283" s="7"/>
      <c r="M283" s="6"/>
      <c r="N283" s="8"/>
      <c r="P283" s="6"/>
    </row>
    <row r="284" spans="1:16" s="58" customFormat="1">
      <c r="A284" s="59">
        <v>44446.599277777779</v>
      </c>
      <c r="B284" s="28">
        <v>19.810209</v>
      </c>
      <c r="C284" s="24">
        <f t="shared" si="22"/>
        <v>383</v>
      </c>
      <c r="D284" s="25">
        <f t="shared" si="23"/>
        <v>36</v>
      </c>
      <c r="E284" s="26">
        <f t="shared" si="21"/>
        <v>22.810209</v>
      </c>
      <c r="F284" s="31">
        <f t="shared" si="25"/>
        <v>6990.5000000000118</v>
      </c>
      <c r="G284" s="27">
        <f t="shared" si="24"/>
        <v>6930.4812834224595</v>
      </c>
      <c r="H284" s="6"/>
      <c r="I284" s="6"/>
      <c r="J284" s="6"/>
      <c r="K284" s="6"/>
      <c r="L284" s="7"/>
      <c r="M284" s="6"/>
      <c r="N284" s="8"/>
      <c r="P284" s="6"/>
    </row>
    <row r="285" spans="1:16" s="58" customFormat="1">
      <c r="A285" s="59">
        <v>44446.599972222219</v>
      </c>
      <c r="B285" s="28">
        <v>19.842507000000001</v>
      </c>
      <c r="C285" s="24">
        <f t="shared" si="22"/>
        <v>384</v>
      </c>
      <c r="D285" s="25">
        <f t="shared" si="23"/>
        <v>36</v>
      </c>
      <c r="E285" s="26">
        <f t="shared" si="21"/>
        <v>22.842507000000001</v>
      </c>
      <c r="F285" s="31">
        <f t="shared" si="25"/>
        <v>7026.5000000000118</v>
      </c>
      <c r="G285" s="27">
        <f t="shared" si="24"/>
        <v>6930.4812834224595</v>
      </c>
      <c r="H285" s="6"/>
      <c r="I285" s="6"/>
      <c r="J285" s="6"/>
      <c r="K285" s="6"/>
      <c r="L285" s="7"/>
      <c r="M285" s="6"/>
      <c r="N285" s="8"/>
      <c r="P285" s="6"/>
    </row>
    <row r="286" spans="1:16" s="58" customFormat="1">
      <c r="A286" s="59">
        <v>44446.600666666665</v>
      </c>
      <c r="B286" s="28">
        <v>19.911716999999999</v>
      </c>
      <c r="C286" s="24">
        <f t="shared" si="22"/>
        <v>385</v>
      </c>
      <c r="D286" s="25">
        <f t="shared" si="23"/>
        <v>36</v>
      </c>
      <c r="E286" s="26">
        <f t="shared" si="21"/>
        <v>22.911716999999999</v>
      </c>
      <c r="F286" s="31">
        <f t="shared" si="25"/>
        <v>7062.5000000000118</v>
      </c>
      <c r="G286" s="27">
        <f t="shared" si="24"/>
        <v>6930.4812834224595</v>
      </c>
      <c r="H286" s="6"/>
      <c r="I286" s="6"/>
      <c r="J286" s="6"/>
      <c r="K286" s="6"/>
      <c r="L286" s="7"/>
      <c r="M286" s="6"/>
      <c r="N286" s="8"/>
      <c r="P286" s="6"/>
    </row>
    <row r="287" spans="1:16" s="58" customFormat="1">
      <c r="A287" s="59">
        <v>44446.601361111112</v>
      </c>
      <c r="B287" s="28">
        <v>20.003996999999998</v>
      </c>
      <c r="C287" s="24">
        <f t="shared" si="22"/>
        <v>386</v>
      </c>
      <c r="D287" s="25">
        <f t="shared" si="23"/>
        <v>36</v>
      </c>
      <c r="E287" s="26">
        <f t="shared" si="21"/>
        <v>23.003996999999998</v>
      </c>
      <c r="F287" s="31">
        <f t="shared" si="25"/>
        <v>7098.5000000000118</v>
      </c>
      <c r="G287" s="27">
        <f t="shared" si="24"/>
        <v>6930.4812834224595</v>
      </c>
      <c r="H287" s="6"/>
      <c r="I287" s="6"/>
      <c r="J287" s="6"/>
      <c r="K287" s="6"/>
      <c r="L287" s="7"/>
      <c r="M287" s="6"/>
      <c r="N287" s="8"/>
      <c r="P287" s="6"/>
    </row>
    <row r="288" spans="1:16" s="58" customFormat="1">
      <c r="A288" s="59">
        <v>44446.602055555551</v>
      </c>
      <c r="B288" s="28">
        <v>19.927866000000002</v>
      </c>
      <c r="C288" s="24">
        <f t="shared" si="22"/>
        <v>387</v>
      </c>
      <c r="D288" s="25">
        <f t="shared" si="23"/>
        <v>36</v>
      </c>
      <c r="E288" s="26">
        <f t="shared" si="21"/>
        <v>22.927866000000002</v>
      </c>
      <c r="F288" s="31">
        <f t="shared" si="25"/>
        <v>7134.5000000000118</v>
      </c>
      <c r="G288" s="27">
        <f t="shared" si="24"/>
        <v>6930.4812834224595</v>
      </c>
      <c r="H288" s="6"/>
      <c r="I288" s="6"/>
      <c r="J288" s="6"/>
      <c r="K288" s="6"/>
      <c r="L288" s="7"/>
      <c r="M288" s="6"/>
      <c r="N288" s="8"/>
      <c r="P288" s="6"/>
    </row>
    <row r="289" spans="1:16" s="58" customFormat="1">
      <c r="A289" s="59">
        <v>44446.602749999998</v>
      </c>
      <c r="B289" s="28">
        <v>20.010918</v>
      </c>
      <c r="C289" s="24">
        <f t="shared" si="22"/>
        <v>388</v>
      </c>
      <c r="D289" s="25">
        <f t="shared" si="23"/>
        <v>36</v>
      </c>
      <c r="E289" s="26">
        <f t="shared" si="21"/>
        <v>23.010918</v>
      </c>
      <c r="F289" s="31">
        <f t="shared" si="25"/>
        <v>7170.5000000000118</v>
      </c>
      <c r="G289" s="27">
        <f t="shared" si="24"/>
        <v>6930.4812834224595</v>
      </c>
      <c r="H289" s="6"/>
      <c r="I289" s="6"/>
      <c r="J289" s="6"/>
      <c r="K289" s="6"/>
      <c r="L289" s="7"/>
      <c r="M289" s="6"/>
      <c r="N289" s="8"/>
      <c r="P289" s="6"/>
    </row>
    <row r="290" spans="1:16" s="58" customFormat="1">
      <c r="A290" s="59">
        <v>44446.603444444445</v>
      </c>
      <c r="B290" s="28">
        <v>19.768682999999999</v>
      </c>
      <c r="C290" s="24">
        <f t="shared" si="22"/>
        <v>389</v>
      </c>
      <c r="D290" s="25">
        <f t="shared" si="23"/>
        <v>36</v>
      </c>
      <c r="E290" s="26">
        <f t="shared" si="21"/>
        <v>22.768682999999999</v>
      </c>
      <c r="F290" s="31">
        <f t="shared" si="25"/>
        <v>7206.5000000000118</v>
      </c>
      <c r="G290" s="27">
        <f t="shared" si="24"/>
        <v>6930.4812834224595</v>
      </c>
      <c r="H290" s="6"/>
      <c r="I290" s="6"/>
      <c r="J290" s="6"/>
      <c r="K290" s="6"/>
      <c r="L290" s="7"/>
      <c r="M290" s="6"/>
      <c r="N290" s="8"/>
      <c r="P290" s="6"/>
    </row>
    <row r="291" spans="1:16" s="58" customFormat="1">
      <c r="A291" s="59">
        <v>44446.604138888884</v>
      </c>
      <c r="B291" s="28">
        <v>19.916331</v>
      </c>
      <c r="C291" s="24">
        <f t="shared" si="22"/>
        <v>390</v>
      </c>
      <c r="D291" s="25">
        <f t="shared" si="23"/>
        <v>36</v>
      </c>
      <c r="E291" s="26">
        <f t="shared" si="21"/>
        <v>22.916331</v>
      </c>
      <c r="F291" s="31">
        <f t="shared" si="25"/>
        <v>7242.5000000000118</v>
      </c>
      <c r="G291" s="27">
        <f t="shared" si="24"/>
        <v>6930.4812834224595</v>
      </c>
      <c r="H291" s="6"/>
      <c r="I291" s="6"/>
      <c r="J291" s="6"/>
      <c r="K291" s="6"/>
      <c r="L291" s="7"/>
      <c r="M291" s="6"/>
      <c r="N291" s="8"/>
      <c r="P291" s="6"/>
    </row>
    <row r="292" spans="1:16" s="58" customFormat="1">
      <c r="A292" s="59">
        <v>44446.604833333331</v>
      </c>
      <c r="B292" s="28">
        <v>20.010918</v>
      </c>
      <c r="C292" s="24">
        <f t="shared" si="22"/>
        <v>391</v>
      </c>
      <c r="D292" s="25">
        <f t="shared" si="23"/>
        <v>36</v>
      </c>
      <c r="E292" s="26">
        <f t="shared" si="21"/>
        <v>23.010918</v>
      </c>
      <c r="F292" s="31">
        <f t="shared" si="25"/>
        <v>7278.5000000000118</v>
      </c>
      <c r="G292" s="27">
        <f t="shared" si="24"/>
        <v>6930.4812834224595</v>
      </c>
      <c r="H292" s="6"/>
      <c r="I292" s="6"/>
      <c r="J292" s="6"/>
      <c r="K292" s="6"/>
      <c r="L292" s="7"/>
      <c r="M292" s="6"/>
      <c r="N292" s="8"/>
      <c r="P292" s="6"/>
    </row>
    <row r="293" spans="1:16" s="58" customFormat="1">
      <c r="A293" s="59">
        <v>44446.605527777778</v>
      </c>
      <c r="B293" s="28">
        <v>19.916331</v>
      </c>
      <c r="C293" s="24">
        <f t="shared" si="22"/>
        <v>392</v>
      </c>
      <c r="D293" s="25">
        <f t="shared" si="23"/>
        <v>36</v>
      </c>
      <c r="E293" s="26">
        <f t="shared" si="21"/>
        <v>22.916331</v>
      </c>
      <c r="F293" s="31">
        <f t="shared" si="25"/>
        <v>7314.5000000000118</v>
      </c>
      <c r="G293" s="27">
        <f t="shared" si="24"/>
        <v>6930.4812834224595</v>
      </c>
      <c r="H293" s="6"/>
      <c r="I293" s="6"/>
      <c r="J293" s="6"/>
      <c r="K293" s="6"/>
      <c r="L293" s="7"/>
      <c r="M293" s="6"/>
      <c r="N293" s="8"/>
      <c r="P293" s="6"/>
    </row>
    <row r="294" spans="1:16" s="58" customFormat="1">
      <c r="A294" s="59">
        <v>44446.606222222217</v>
      </c>
      <c r="B294" s="28">
        <v>19.900182000000001</v>
      </c>
      <c r="C294" s="24">
        <f t="shared" si="22"/>
        <v>393</v>
      </c>
      <c r="D294" s="25">
        <f t="shared" si="23"/>
        <v>36</v>
      </c>
      <c r="E294" s="26">
        <f t="shared" si="21"/>
        <v>22.900182000000001</v>
      </c>
      <c r="F294" s="31">
        <f t="shared" si="25"/>
        <v>7350.5000000000118</v>
      </c>
      <c r="G294" s="27">
        <f t="shared" si="24"/>
        <v>6930.4812834224595</v>
      </c>
      <c r="H294" s="6"/>
      <c r="I294" s="6"/>
      <c r="J294" s="6"/>
      <c r="K294" s="6"/>
      <c r="L294" s="7"/>
      <c r="M294" s="6"/>
      <c r="N294" s="8"/>
      <c r="P294" s="6"/>
    </row>
    <row r="295" spans="1:16" s="58" customFormat="1">
      <c r="A295" s="59">
        <v>44446.606916666664</v>
      </c>
      <c r="B295" s="28">
        <v>19.941707999999998</v>
      </c>
      <c r="C295" s="24">
        <f t="shared" si="22"/>
        <v>394</v>
      </c>
      <c r="D295" s="25">
        <f t="shared" si="23"/>
        <v>36</v>
      </c>
      <c r="E295" s="26">
        <f t="shared" si="21"/>
        <v>22.941707999999998</v>
      </c>
      <c r="F295" s="31">
        <f t="shared" si="25"/>
        <v>7386.5000000000118</v>
      </c>
      <c r="G295" s="27">
        <f t="shared" si="24"/>
        <v>6930.4812834224595</v>
      </c>
      <c r="H295" s="6"/>
      <c r="I295" s="6"/>
      <c r="J295" s="6"/>
      <c r="K295" s="6"/>
      <c r="L295" s="7"/>
      <c r="M295" s="6"/>
      <c r="N295" s="8"/>
      <c r="P295" s="6"/>
    </row>
    <row r="296" spans="1:16" s="58" customFormat="1">
      <c r="A296" s="59">
        <v>44446.607611111111</v>
      </c>
      <c r="B296" s="28">
        <v>19.990155000000001</v>
      </c>
      <c r="C296" s="24">
        <f t="shared" si="22"/>
        <v>395</v>
      </c>
      <c r="D296" s="25">
        <f t="shared" si="23"/>
        <v>36</v>
      </c>
      <c r="E296" s="26">
        <f t="shared" si="21"/>
        <v>22.990155000000001</v>
      </c>
      <c r="F296" s="31">
        <f t="shared" si="25"/>
        <v>7422.5000000000118</v>
      </c>
      <c r="G296" s="27">
        <f t="shared" si="24"/>
        <v>6930.4812834224595</v>
      </c>
      <c r="H296" s="6"/>
      <c r="I296" s="6"/>
      <c r="J296" s="6"/>
      <c r="K296" s="6"/>
      <c r="L296" s="7"/>
      <c r="M296" s="6"/>
      <c r="N296" s="8"/>
      <c r="P296" s="6"/>
    </row>
    <row r="297" spans="1:16" s="58" customFormat="1">
      <c r="A297" s="59">
        <v>44446.608305555557</v>
      </c>
      <c r="B297" s="28">
        <v>19.902488999999999</v>
      </c>
      <c r="C297" s="24">
        <f t="shared" si="22"/>
        <v>396</v>
      </c>
      <c r="D297" s="25">
        <f t="shared" si="23"/>
        <v>36</v>
      </c>
      <c r="E297" s="26">
        <f t="shared" ref="E297:E360" si="26">B297+L$9</f>
        <v>22.902488999999999</v>
      </c>
      <c r="F297" s="31">
        <f t="shared" si="25"/>
        <v>7458.5000000000118</v>
      </c>
      <c r="G297" s="27">
        <f t="shared" si="24"/>
        <v>6930.4812834224595</v>
      </c>
      <c r="H297" s="6"/>
      <c r="I297" s="6"/>
      <c r="J297" s="6"/>
      <c r="K297" s="6"/>
      <c r="L297" s="7"/>
      <c r="M297" s="6"/>
      <c r="N297" s="8"/>
      <c r="P297" s="6"/>
    </row>
    <row r="298" spans="1:16" s="58" customFormat="1">
      <c r="A298" s="59">
        <v>44446.608999999997</v>
      </c>
      <c r="B298" s="28">
        <v>19.833279000000001</v>
      </c>
      <c r="C298" s="24">
        <f t="shared" si="22"/>
        <v>397</v>
      </c>
      <c r="D298" s="25">
        <f t="shared" si="23"/>
        <v>36</v>
      </c>
      <c r="E298" s="26">
        <f t="shared" si="26"/>
        <v>22.833279000000001</v>
      </c>
      <c r="F298" s="31">
        <f t="shared" si="25"/>
        <v>7494.5000000000118</v>
      </c>
      <c r="G298" s="27">
        <f t="shared" si="24"/>
        <v>6930.4812834224595</v>
      </c>
      <c r="H298" s="6"/>
      <c r="I298" s="6"/>
      <c r="J298" s="6"/>
      <c r="K298" s="6"/>
      <c r="L298" s="7"/>
      <c r="M298" s="6"/>
      <c r="N298" s="8"/>
      <c r="P298" s="6"/>
    </row>
    <row r="299" spans="1:16" s="58" customFormat="1">
      <c r="A299" s="59">
        <v>44446.609694444443</v>
      </c>
      <c r="B299" s="28">
        <v>19.713315000000001</v>
      </c>
      <c r="C299" s="24">
        <f t="shared" si="22"/>
        <v>398</v>
      </c>
      <c r="D299" s="25">
        <f t="shared" si="23"/>
        <v>36</v>
      </c>
      <c r="E299" s="26">
        <f t="shared" si="26"/>
        <v>22.713315000000001</v>
      </c>
      <c r="F299" s="31">
        <f t="shared" si="25"/>
        <v>7530.5000000000118</v>
      </c>
      <c r="G299" s="27">
        <f t="shared" si="24"/>
        <v>6930.4812834224595</v>
      </c>
      <c r="H299" s="6"/>
      <c r="I299" s="6"/>
      <c r="J299" s="6"/>
      <c r="K299" s="6"/>
      <c r="L299" s="7"/>
      <c r="M299" s="6"/>
      <c r="N299" s="8"/>
      <c r="P299" s="6"/>
    </row>
    <row r="300" spans="1:16" s="58" customFormat="1">
      <c r="A300" s="59">
        <v>44446.61038888889</v>
      </c>
      <c r="B300" s="28">
        <v>19.932480000000002</v>
      </c>
      <c r="C300" s="24">
        <f t="shared" si="22"/>
        <v>399</v>
      </c>
      <c r="D300" s="25">
        <f t="shared" si="23"/>
        <v>36</v>
      </c>
      <c r="E300" s="26">
        <f t="shared" si="26"/>
        <v>22.932480000000002</v>
      </c>
      <c r="F300" s="31">
        <f t="shared" si="25"/>
        <v>7566.5000000000118</v>
      </c>
      <c r="G300" s="27">
        <f t="shared" si="24"/>
        <v>6930.4812834224595</v>
      </c>
      <c r="H300" s="6"/>
      <c r="I300" s="6"/>
      <c r="J300" s="6"/>
      <c r="K300" s="6"/>
      <c r="L300" s="7"/>
      <c r="M300" s="6"/>
      <c r="N300" s="8"/>
      <c r="P300" s="6"/>
    </row>
    <row r="301" spans="1:16" s="58" customFormat="1">
      <c r="A301" s="59">
        <v>44446.61108333333</v>
      </c>
      <c r="B301" s="28">
        <v>20.066286000000002</v>
      </c>
      <c r="C301" s="24">
        <f t="shared" si="22"/>
        <v>400</v>
      </c>
      <c r="D301" s="25">
        <f t="shared" si="23"/>
        <v>36</v>
      </c>
      <c r="E301" s="26">
        <f t="shared" si="26"/>
        <v>23.066286000000002</v>
      </c>
      <c r="F301" s="31">
        <f t="shared" si="25"/>
        <v>7602.5000000000118</v>
      </c>
      <c r="G301" s="27">
        <f t="shared" si="24"/>
        <v>6930.4812834224595</v>
      </c>
      <c r="H301" s="6"/>
      <c r="I301" s="6"/>
      <c r="J301" s="6"/>
      <c r="K301" s="6"/>
      <c r="L301" s="7"/>
      <c r="M301" s="6"/>
      <c r="N301" s="8"/>
      <c r="P301" s="6"/>
    </row>
    <row r="302" spans="1:16" s="58" customFormat="1">
      <c r="A302" s="59">
        <v>44446.611777777776</v>
      </c>
      <c r="B302" s="28">
        <v>19.976313000000001</v>
      </c>
      <c r="C302" s="24">
        <f t="shared" si="22"/>
        <v>401</v>
      </c>
      <c r="D302" s="25">
        <f t="shared" si="23"/>
        <v>36</v>
      </c>
      <c r="E302" s="26">
        <f t="shared" si="26"/>
        <v>22.976313000000001</v>
      </c>
      <c r="F302" s="31">
        <f t="shared" si="25"/>
        <v>7638.5000000000118</v>
      </c>
      <c r="G302" s="27">
        <f t="shared" si="24"/>
        <v>6930.4812834224595</v>
      </c>
      <c r="H302" s="6"/>
      <c r="I302" s="6"/>
      <c r="J302" s="6"/>
      <c r="K302" s="6"/>
      <c r="L302" s="7"/>
      <c r="M302" s="6"/>
      <c r="N302" s="8"/>
      <c r="P302" s="6"/>
    </row>
    <row r="303" spans="1:16" s="58" customFormat="1">
      <c r="A303" s="59">
        <v>44446.612472222223</v>
      </c>
      <c r="B303" s="28">
        <v>19.964777999999999</v>
      </c>
      <c r="C303" s="24">
        <f t="shared" si="22"/>
        <v>402</v>
      </c>
      <c r="D303" s="25">
        <f t="shared" si="23"/>
        <v>36</v>
      </c>
      <c r="E303" s="26">
        <f t="shared" si="26"/>
        <v>22.964777999999999</v>
      </c>
      <c r="F303" s="31">
        <f t="shared" si="25"/>
        <v>7674.5000000000118</v>
      </c>
      <c r="G303" s="27">
        <f t="shared" si="24"/>
        <v>6930.4812834224595</v>
      </c>
      <c r="H303" s="6"/>
      <c r="I303" s="6"/>
      <c r="J303" s="6"/>
      <c r="K303" s="6"/>
      <c r="L303" s="7"/>
      <c r="M303" s="6"/>
      <c r="N303" s="8"/>
      <c r="P303" s="6"/>
    </row>
    <row r="304" spans="1:16" s="58" customFormat="1">
      <c r="A304" s="59">
        <v>44446.613166666662</v>
      </c>
      <c r="B304" s="28">
        <v>19.971699000000001</v>
      </c>
      <c r="C304" s="24">
        <f t="shared" si="22"/>
        <v>403</v>
      </c>
      <c r="D304" s="25">
        <f t="shared" si="23"/>
        <v>36</v>
      </c>
      <c r="E304" s="26">
        <f t="shared" si="26"/>
        <v>22.971699000000001</v>
      </c>
      <c r="F304" s="31">
        <f t="shared" si="25"/>
        <v>7710.5000000000118</v>
      </c>
      <c r="G304" s="27">
        <f t="shared" si="24"/>
        <v>6930.4812834224595</v>
      </c>
      <c r="H304" s="6"/>
      <c r="I304" s="6"/>
      <c r="J304" s="6"/>
      <c r="K304" s="6"/>
      <c r="L304" s="7"/>
      <c r="M304" s="6"/>
      <c r="N304" s="8"/>
      <c r="P304" s="6"/>
    </row>
    <row r="305" spans="1:16" s="58" customFormat="1">
      <c r="A305" s="59">
        <v>44446.613861111109</v>
      </c>
      <c r="B305" s="28">
        <v>19.976313000000001</v>
      </c>
      <c r="C305" s="24">
        <f t="shared" si="22"/>
        <v>404</v>
      </c>
      <c r="D305" s="25">
        <f t="shared" si="23"/>
        <v>36</v>
      </c>
      <c r="E305" s="26">
        <f t="shared" si="26"/>
        <v>22.976313000000001</v>
      </c>
      <c r="F305" s="31">
        <f t="shared" si="25"/>
        <v>7746.5000000000118</v>
      </c>
      <c r="G305" s="27">
        <f t="shared" si="24"/>
        <v>6930.4812834224595</v>
      </c>
      <c r="H305" s="6"/>
      <c r="I305" s="6"/>
      <c r="J305" s="6"/>
      <c r="K305" s="6"/>
      <c r="L305" s="7"/>
      <c r="M305" s="6"/>
      <c r="N305" s="8"/>
      <c r="P305" s="6"/>
    </row>
    <row r="306" spans="1:16" s="58" customFormat="1">
      <c r="A306" s="59">
        <v>44446.614555555556</v>
      </c>
      <c r="B306" s="28">
        <v>19.830971999999999</v>
      </c>
      <c r="C306" s="24">
        <f t="shared" si="22"/>
        <v>405</v>
      </c>
      <c r="D306" s="25">
        <f t="shared" si="23"/>
        <v>36</v>
      </c>
      <c r="E306" s="26">
        <f t="shared" si="26"/>
        <v>22.830971999999999</v>
      </c>
      <c r="F306" s="31">
        <f t="shared" si="25"/>
        <v>7782.5000000000118</v>
      </c>
      <c r="G306" s="27">
        <f t="shared" si="24"/>
        <v>6930.4812834224595</v>
      </c>
      <c r="H306" s="6"/>
      <c r="I306" s="6"/>
      <c r="J306" s="6"/>
      <c r="K306" s="6"/>
      <c r="L306" s="7"/>
      <c r="M306" s="6"/>
      <c r="N306" s="8"/>
      <c r="P306" s="6"/>
    </row>
    <row r="307" spans="1:16" s="58" customFormat="1">
      <c r="A307" s="59">
        <v>44446.615249999995</v>
      </c>
      <c r="B307" s="28">
        <v>20.117039999999999</v>
      </c>
      <c r="C307" s="24">
        <f t="shared" si="22"/>
        <v>406</v>
      </c>
      <c r="D307" s="25">
        <f t="shared" si="23"/>
        <v>36</v>
      </c>
      <c r="E307" s="26">
        <f t="shared" si="26"/>
        <v>23.117039999999999</v>
      </c>
      <c r="F307" s="31">
        <f t="shared" si="25"/>
        <v>7818.5000000000118</v>
      </c>
      <c r="G307" s="27">
        <f t="shared" si="24"/>
        <v>6930.4812834224595</v>
      </c>
      <c r="H307" s="6"/>
      <c r="I307" s="6"/>
      <c r="J307" s="6"/>
      <c r="K307" s="6"/>
      <c r="L307" s="7"/>
      <c r="M307" s="6"/>
      <c r="N307" s="8"/>
      <c r="P307" s="6"/>
    </row>
    <row r="308" spans="1:16" s="58" customFormat="1">
      <c r="A308" s="59">
        <v>44446.615944444442</v>
      </c>
      <c r="B308" s="28">
        <v>19.987848</v>
      </c>
      <c r="C308" s="24">
        <f t="shared" si="22"/>
        <v>407</v>
      </c>
      <c r="D308" s="25">
        <f t="shared" si="23"/>
        <v>36</v>
      </c>
      <c r="E308" s="26">
        <f t="shared" si="26"/>
        <v>22.987848</v>
      </c>
      <c r="F308" s="31">
        <f t="shared" si="25"/>
        <v>7854.5000000000118</v>
      </c>
      <c r="G308" s="27">
        <f t="shared" si="24"/>
        <v>6930.4812834224595</v>
      </c>
      <c r="H308" s="6"/>
      <c r="I308" s="6"/>
      <c r="J308" s="6"/>
      <c r="K308" s="6"/>
      <c r="L308" s="7"/>
      <c r="M308" s="6"/>
      <c r="N308" s="8"/>
      <c r="P308" s="6"/>
    </row>
    <row r="309" spans="1:16" s="58" customFormat="1">
      <c r="A309" s="59">
        <v>44446.616638888889</v>
      </c>
      <c r="B309" s="28">
        <v>20.006304</v>
      </c>
      <c r="C309" s="24">
        <f t="shared" si="22"/>
        <v>408</v>
      </c>
      <c r="D309" s="25">
        <f t="shared" si="23"/>
        <v>36</v>
      </c>
      <c r="E309" s="26">
        <f t="shared" si="26"/>
        <v>23.006304</v>
      </c>
      <c r="F309" s="31">
        <f t="shared" si="25"/>
        <v>7890.5000000000118</v>
      </c>
      <c r="G309" s="27">
        <f t="shared" si="24"/>
        <v>6930.4812834224595</v>
      </c>
      <c r="H309" s="6"/>
      <c r="I309" s="6"/>
      <c r="J309" s="6"/>
      <c r="K309" s="6"/>
      <c r="L309" s="7"/>
      <c r="M309" s="6"/>
      <c r="N309" s="8"/>
      <c r="P309" s="6"/>
    </row>
    <row r="310" spans="1:16" s="58" customFormat="1">
      <c r="A310" s="59">
        <v>44446.617333333328</v>
      </c>
      <c r="B310" s="28">
        <v>20.280836999999998</v>
      </c>
      <c r="C310" s="24">
        <f t="shared" si="22"/>
        <v>409</v>
      </c>
      <c r="D310" s="25">
        <f t="shared" si="23"/>
        <v>36</v>
      </c>
      <c r="E310" s="26">
        <f t="shared" si="26"/>
        <v>23.280836999999998</v>
      </c>
      <c r="F310" s="31">
        <f t="shared" si="25"/>
        <v>7926.5000000000118</v>
      </c>
      <c r="G310" s="27">
        <f t="shared" si="24"/>
        <v>6930.4812834224595</v>
      </c>
      <c r="H310" s="6"/>
      <c r="I310" s="6"/>
      <c r="J310" s="6"/>
      <c r="K310" s="6"/>
      <c r="L310" s="7"/>
      <c r="M310" s="6"/>
      <c r="N310" s="8"/>
      <c r="P310" s="6"/>
    </row>
    <row r="311" spans="1:16" s="58" customFormat="1">
      <c r="A311" s="59">
        <v>44446.618027777775</v>
      </c>
      <c r="B311" s="28">
        <v>20.135496</v>
      </c>
      <c r="C311" s="24">
        <f t="shared" si="22"/>
        <v>410</v>
      </c>
      <c r="D311" s="25">
        <f t="shared" si="23"/>
        <v>36</v>
      </c>
      <c r="E311" s="26">
        <f t="shared" si="26"/>
        <v>23.135496</v>
      </c>
      <c r="F311" s="31">
        <f t="shared" si="25"/>
        <v>7962.5000000000118</v>
      </c>
      <c r="G311" s="27">
        <f t="shared" si="24"/>
        <v>6930.4812834224595</v>
      </c>
      <c r="H311" s="6"/>
      <c r="I311" s="6"/>
      <c r="J311" s="6"/>
      <c r="K311" s="6"/>
      <c r="L311" s="7"/>
      <c r="M311" s="6"/>
      <c r="N311" s="8"/>
      <c r="P311" s="6"/>
    </row>
    <row r="312" spans="1:16" s="58" customFormat="1">
      <c r="A312" s="59">
        <v>44446.618722222222</v>
      </c>
      <c r="B312" s="28">
        <v>20.008610999999998</v>
      </c>
      <c r="C312" s="24">
        <f t="shared" si="22"/>
        <v>411</v>
      </c>
      <c r="D312" s="25">
        <f t="shared" si="23"/>
        <v>36</v>
      </c>
      <c r="E312" s="26">
        <f t="shared" si="26"/>
        <v>23.008610999999998</v>
      </c>
      <c r="F312" s="31">
        <f t="shared" si="25"/>
        <v>7998.5000000000118</v>
      </c>
      <c r="G312" s="27">
        <f t="shared" si="24"/>
        <v>6930.4812834224595</v>
      </c>
      <c r="H312" s="6"/>
      <c r="I312" s="6"/>
      <c r="J312" s="6"/>
      <c r="K312" s="6"/>
      <c r="L312" s="7"/>
      <c r="M312" s="6"/>
      <c r="N312" s="8"/>
      <c r="P312" s="6"/>
    </row>
    <row r="313" spans="1:16" s="58" customFormat="1">
      <c r="A313" s="59">
        <v>44446.619416666668</v>
      </c>
      <c r="B313" s="28">
        <v>20.181636000000001</v>
      </c>
      <c r="C313" s="24">
        <f t="shared" si="22"/>
        <v>412</v>
      </c>
      <c r="D313" s="25">
        <f t="shared" si="23"/>
        <v>36</v>
      </c>
      <c r="E313" s="26">
        <f t="shared" si="26"/>
        <v>23.181636000000001</v>
      </c>
      <c r="F313" s="31">
        <f t="shared" si="25"/>
        <v>8034.5000000000118</v>
      </c>
      <c r="G313" s="27">
        <f t="shared" si="24"/>
        <v>6930.4812834224595</v>
      </c>
      <c r="H313" s="6"/>
      <c r="I313" s="6"/>
      <c r="J313" s="6"/>
      <c r="K313" s="6"/>
      <c r="L313" s="7"/>
      <c r="M313" s="6"/>
      <c r="N313" s="8"/>
      <c r="P313" s="6"/>
    </row>
    <row r="314" spans="1:16" s="58" customFormat="1">
      <c r="A314" s="59">
        <v>44446.620111111108</v>
      </c>
      <c r="B314" s="28">
        <v>20.080127999999998</v>
      </c>
      <c r="C314" s="24">
        <f t="shared" si="22"/>
        <v>413</v>
      </c>
      <c r="D314" s="25">
        <f t="shared" si="23"/>
        <v>36</v>
      </c>
      <c r="E314" s="26">
        <f t="shared" si="26"/>
        <v>23.080127999999998</v>
      </c>
      <c r="F314" s="31">
        <f t="shared" si="25"/>
        <v>8070.5000000000118</v>
      </c>
      <c r="G314" s="27">
        <f t="shared" si="24"/>
        <v>6930.4812834224595</v>
      </c>
      <c r="H314" s="6"/>
      <c r="I314" s="6"/>
      <c r="J314" s="6"/>
      <c r="K314" s="6"/>
      <c r="L314" s="7"/>
      <c r="M314" s="6"/>
      <c r="N314" s="8"/>
      <c r="P314" s="6"/>
    </row>
    <row r="315" spans="1:16" s="58" customFormat="1">
      <c r="A315" s="59">
        <v>44446.620805555554</v>
      </c>
      <c r="B315" s="28">
        <v>20.059365</v>
      </c>
      <c r="C315" s="24">
        <f t="shared" si="22"/>
        <v>414</v>
      </c>
      <c r="D315" s="25">
        <f t="shared" si="23"/>
        <v>36</v>
      </c>
      <c r="E315" s="26">
        <f t="shared" si="26"/>
        <v>23.059365</v>
      </c>
      <c r="F315" s="31">
        <f t="shared" si="25"/>
        <v>8106.5000000000118</v>
      </c>
      <c r="G315" s="27">
        <f t="shared" si="24"/>
        <v>6930.4812834224595</v>
      </c>
      <c r="H315" s="6"/>
      <c r="I315" s="6"/>
      <c r="J315" s="6"/>
      <c r="K315" s="6"/>
      <c r="L315" s="7"/>
      <c r="M315" s="6"/>
      <c r="N315" s="8"/>
      <c r="P315" s="6"/>
    </row>
    <row r="316" spans="1:16" s="58" customFormat="1">
      <c r="A316" s="59">
        <v>44446.621500000001</v>
      </c>
      <c r="B316" s="28">
        <v>20.142416999999998</v>
      </c>
      <c r="C316" s="24">
        <f t="shared" si="22"/>
        <v>415</v>
      </c>
      <c r="D316" s="25">
        <f t="shared" si="23"/>
        <v>36</v>
      </c>
      <c r="E316" s="26">
        <f t="shared" si="26"/>
        <v>23.142416999999998</v>
      </c>
      <c r="F316" s="31">
        <f t="shared" si="25"/>
        <v>8142.5000000000118</v>
      </c>
      <c r="G316" s="27">
        <f t="shared" si="24"/>
        <v>6930.4812834224595</v>
      </c>
      <c r="H316" s="6"/>
      <c r="I316" s="6"/>
      <c r="J316" s="6"/>
      <c r="K316" s="6"/>
      <c r="L316" s="7"/>
      <c r="M316" s="6"/>
      <c r="N316" s="8"/>
      <c r="P316" s="6"/>
    </row>
    <row r="317" spans="1:16" s="58" customFormat="1">
      <c r="A317" s="59">
        <v>44446.622194444441</v>
      </c>
      <c r="B317" s="28">
        <v>20.237003999999999</v>
      </c>
      <c r="C317" s="24">
        <f t="shared" si="22"/>
        <v>416</v>
      </c>
      <c r="D317" s="25">
        <f t="shared" si="23"/>
        <v>36</v>
      </c>
      <c r="E317" s="26">
        <f t="shared" si="26"/>
        <v>23.237003999999999</v>
      </c>
      <c r="F317" s="31">
        <f t="shared" si="25"/>
        <v>8178.5000000000118</v>
      </c>
      <c r="G317" s="27">
        <f t="shared" si="24"/>
        <v>6930.4812834224595</v>
      </c>
      <c r="H317" s="6"/>
      <c r="I317" s="6"/>
      <c r="J317" s="6"/>
      <c r="K317" s="6"/>
      <c r="L317" s="7"/>
      <c r="M317" s="6"/>
      <c r="N317" s="8"/>
      <c r="P317" s="6"/>
    </row>
    <row r="318" spans="1:16" s="58" customFormat="1">
      <c r="A318" s="59">
        <v>44446.622888888887</v>
      </c>
      <c r="B318" s="28">
        <v>19.964777999999999</v>
      </c>
      <c r="C318" s="24">
        <f t="shared" si="22"/>
        <v>417</v>
      </c>
      <c r="D318" s="25">
        <f t="shared" si="23"/>
        <v>36</v>
      </c>
      <c r="E318" s="26">
        <f t="shared" si="26"/>
        <v>22.964777999999999</v>
      </c>
      <c r="F318" s="31">
        <f t="shared" si="25"/>
        <v>8214.5000000000109</v>
      </c>
      <c r="G318" s="27">
        <f t="shared" si="24"/>
        <v>6930.4812834224595</v>
      </c>
      <c r="H318" s="6"/>
      <c r="I318" s="6"/>
      <c r="J318" s="6"/>
      <c r="K318" s="6"/>
      <c r="L318" s="7"/>
      <c r="M318" s="6"/>
      <c r="N318" s="8"/>
      <c r="P318" s="6"/>
    </row>
    <row r="319" spans="1:16" s="58" customFormat="1">
      <c r="A319" s="59">
        <v>44446.623583333334</v>
      </c>
      <c r="B319" s="28">
        <v>20.038602000000001</v>
      </c>
      <c r="C319" s="24">
        <f t="shared" si="22"/>
        <v>418</v>
      </c>
      <c r="D319" s="25">
        <f t="shared" si="23"/>
        <v>36</v>
      </c>
      <c r="E319" s="26">
        <f t="shared" si="26"/>
        <v>23.038602000000001</v>
      </c>
      <c r="F319" s="31">
        <f t="shared" si="25"/>
        <v>8250.5000000000109</v>
      </c>
      <c r="G319" s="27">
        <f t="shared" si="24"/>
        <v>6930.4812834224595</v>
      </c>
      <c r="H319" s="6"/>
      <c r="I319" s="6"/>
      <c r="J319" s="6"/>
      <c r="K319" s="6"/>
      <c r="L319" s="7"/>
      <c r="M319" s="6"/>
      <c r="N319" s="8"/>
      <c r="P319" s="6"/>
    </row>
    <row r="320" spans="1:16" s="58" customFormat="1">
      <c r="A320" s="59">
        <v>44446.624277777773</v>
      </c>
      <c r="B320" s="28">
        <v>20.223161999999999</v>
      </c>
      <c r="C320" s="24">
        <f t="shared" si="22"/>
        <v>419</v>
      </c>
      <c r="D320" s="25">
        <f t="shared" si="23"/>
        <v>36</v>
      </c>
      <c r="E320" s="26">
        <f t="shared" si="26"/>
        <v>23.223161999999999</v>
      </c>
      <c r="F320" s="31">
        <f t="shared" si="25"/>
        <v>8286.5000000000109</v>
      </c>
      <c r="G320" s="27">
        <f t="shared" si="24"/>
        <v>6930.4812834224595</v>
      </c>
      <c r="H320" s="6"/>
      <c r="I320" s="6"/>
      <c r="J320" s="6"/>
      <c r="K320" s="6"/>
      <c r="L320" s="7"/>
      <c r="M320" s="6"/>
      <c r="N320" s="8"/>
      <c r="P320" s="6"/>
    </row>
    <row r="321" spans="1:16" s="58" customFormat="1">
      <c r="A321" s="59">
        <v>44446.62497222222</v>
      </c>
      <c r="B321" s="28">
        <v>20.075513999999998</v>
      </c>
      <c r="C321" s="24">
        <f t="shared" si="22"/>
        <v>420</v>
      </c>
      <c r="D321" s="25">
        <f t="shared" si="23"/>
        <v>36</v>
      </c>
      <c r="E321" s="26">
        <f t="shared" si="26"/>
        <v>23.075513999999998</v>
      </c>
      <c r="F321" s="31">
        <f t="shared" si="25"/>
        <v>8322.5000000000109</v>
      </c>
      <c r="G321" s="27">
        <f t="shared" si="24"/>
        <v>6930.4812834224595</v>
      </c>
      <c r="H321" s="6"/>
      <c r="I321" s="6"/>
      <c r="J321" s="6"/>
      <c r="K321" s="6"/>
      <c r="L321" s="7"/>
      <c r="M321" s="6"/>
      <c r="N321" s="8"/>
      <c r="P321" s="6"/>
    </row>
    <row r="322" spans="1:16" s="58" customFormat="1">
      <c r="A322" s="59">
        <v>44446.625666666667</v>
      </c>
      <c r="B322" s="28">
        <v>20.114733000000001</v>
      </c>
      <c r="C322" s="24">
        <f t="shared" si="22"/>
        <v>421</v>
      </c>
      <c r="D322" s="25">
        <f t="shared" si="23"/>
        <v>36</v>
      </c>
      <c r="E322" s="26">
        <f t="shared" si="26"/>
        <v>23.114733000000001</v>
      </c>
      <c r="F322" s="31">
        <f t="shared" si="25"/>
        <v>8358.5000000000109</v>
      </c>
      <c r="G322" s="27">
        <f t="shared" si="24"/>
        <v>6930.4812834224595</v>
      </c>
      <c r="H322" s="6"/>
      <c r="I322" s="6"/>
      <c r="J322" s="6"/>
      <c r="K322" s="6"/>
      <c r="L322" s="7"/>
      <c r="M322" s="6"/>
      <c r="N322" s="8"/>
      <c r="P322" s="6"/>
    </row>
    <row r="323" spans="1:16" s="58" customFormat="1">
      <c r="A323" s="59">
        <v>44446.626361111106</v>
      </c>
      <c r="B323" s="28">
        <v>20.017838999999999</v>
      </c>
      <c r="C323" s="24">
        <f t="shared" si="22"/>
        <v>422</v>
      </c>
      <c r="D323" s="25">
        <f t="shared" si="23"/>
        <v>36</v>
      </c>
      <c r="E323" s="26">
        <f t="shared" si="26"/>
        <v>23.017838999999999</v>
      </c>
      <c r="F323" s="31">
        <f t="shared" si="25"/>
        <v>8394.5000000000109</v>
      </c>
      <c r="G323" s="27">
        <f t="shared" si="24"/>
        <v>6930.4812834224595</v>
      </c>
      <c r="H323" s="6"/>
      <c r="I323" s="6"/>
      <c r="J323" s="6"/>
      <c r="K323" s="6"/>
      <c r="L323" s="7"/>
      <c r="M323" s="6"/>
      <c r="N323" s="8"/>
      <c r="P323" s="6"/>
    </row>
    <row r="324" spans="1:16" s="58" customFormat="1">
      <c r="A324" s="59">
        <v>44446.627055555553</v>
      </c>
      <c r="B324" s="28">
        <v>19.983233999999999</v>
      </c>
      <c r="C324" s="24">
        <f t="shared" si="22"/>
        <v>423</v>
      </c>
      <c r="D324" s="25">
        <f t="shared" si="23"/>
        <v>36</v>
      </c>
      <c r="E324" s="26">
        <f t="shared" si="26"/>
        <v>22.983233999999999</v>
      </c>
      <c r="F324" s="31">
        <f t="shared" si="25"/>
        <v>8430.5000000000109</v>
      </c>
      <c r="G324" s="27">
        <f t="shared" si="24"/>
        <v>6930.4812834224595</v>
      </c>
      <c r="H324" s="6"/>
      <c r="I324" s="6"/>
      <c r="J324" s="6"/>
      <c r="K324" s="6"/>
      <c r="L324" s="7"/>
      <c r="M324" s="6"/>
      <c r="N324" s="8"/>
      <c r="P324" s="6"/>
    </row>
    <row r="325" spans="1:16" s="58" customFormat="1">
      <c r="A325" s="59">
        <v>44446.62775</v>
      </c>
      <c r="B325" s="28">
        <v>20.142416999999998</v>
      </c>
      <c r="C325" s="24">
        <f t="shared" si="22"/>
        <v>424</v>
      </c>
      <c r="D325" s="25">
        <v>35.200000000000003</v>
      </c>
      <c r="E325" s="26">
        <f t="shared" si="26"/>
        <v>23.142416999999998</v>
      </c>
      <c r="F325" s="31">
        <f t="shared" si="25"/>
        <v>8466.5000000000109</v>
      </c>
      <c r="G325" s="27">
        <f t="shared" si="24"/>
        <v>6776.4705882352937</v>
      </c>
      <c r="H325" s="6"/>
      <c r="I325" s="6"/>
      <c r="J325" s="6"/>
      <c r="K325" s="6"/>
      <c r="L325" s="7"/>
      <c r="M325" s="6"/>
      <c r="N325" s="8"/>
      <c r="P325" s="6"/>
    </row>
    <row r="326" spans="1:16" s="58" customFormat="1">
      <c r="A326" s="59">
        <v>44446.628444444439</v>
      </c>
      <c r="B326" s="28">
        <v>19.810209</v>
      </c>
      <c r="C326" s="24">
        <f t="shared" ref="C326:C389" si="27">ROUND((A326-A$5)*24*60,0)</f>
        <v>425</v>
      </c>
      <c r="D326" s="25">
        <f t="shared" si="23"/>
        <v>35.200000000000003</v>
      </c>
      <c r="E326" s="26">
        <f t="shared" si="26"/>
        <v>22.810209</v>
      </c>
      <c r="F326" s="31">
        <f t="shared" si="25"/>
        <v>8501.7000000000116</v>
      </c>
      <c r="G326" s="27">
        <f t="shared" si="24"/>
        <v>6776.4705882352937</v>
      </c>
      <c r="H326" s="6"/>
      <c r="I326" s="6"/>
      <c r="J326" s="6"/>
      <c r="K326" s="6"/>
      <c r="L326" s="7"/>
      <c r="M326" s="6"/>
      <c r="N326" s="8"/>
      <c r="P326" s="6"/>
    </row>
    <row r="327" spans="1:16" s="58" customFormat="1">
      <c r="A327" s="59">
        <v>44446.629138888886</v>
      </c>
      <c r="B327" s="28">
        <v>19.740998999999999</v>
      </c>
      <c r="C327" s="24">
        <f t="shared" si="27"/>
        <v>426</v>
      </c>
      <c r="D327" s="25">
        <f t="shared" ref="D327:D390" si="28">D326</f>
        <v>35.200000000000003</v>
      </c>
      <c r="E327" s="26">
        <f t="shared" si="26"/>
        <v>22.740998999999999</v>
      </c>
      <c r="F327" s="31">
        <f t="shared" si="25"/>
        <v>8536.9000000000124</v>
      </c>
      <c r="G327" s="27">
        <f t="shared" ref="G327:G390" si="29">D327*60*24/7.48</f>
        <v>6776.4705882352937</v>
      </c>
      <c r="H327" s="6"/>
      <c r="I327" s="6"/>
      <c r="J327" s="6"/>
      <c r="K327" s="6"/>
      <c r="L327" s="7"/>
      <c r="M327" s="6"/>
      <c r="N327" s="8"/>
      <c r="P327" s="6"/>
    </row>
    <row r="328" spans="1:16" s="58" customFormat="1">
      <c r="A328" s="59">
        <v>44446.629833333332</v>
      </c>
      <c r="B328" s="28">
        <v>19.819437000000001</v>
      </c>
      <c r="C328" s="24">
        <f t="shared" si="27"/>
        <v>427</v>
      </c>
      <c r="D328" s="25">
        <f t="shared" si="28"/>
        <v>35.200000000000003</v>
      </c>
      <c r="E328" s="26">
        <f t="shared" si="26"/>
        <v>22.819437000000001</v>
      </c>
      <c r="F328" s="31">
        <f t="shared" ref="F328:F391" si="30">F327+D327*(C328-C327)</f>
        <v>8572.1000000000131</v>
      </c>
      <c r="G328" s="27">
        <f t="shared" si="29"/>
        <v>6776.4705882352937</v>
      </c>
      <c r="H328" s="6"/>
      <c r="I328" s="6"/>
      <c r="J328" s="6"/>
      <c r="K328" s="6"/>
      <c r="L328" s="7"/>
      <c r="M328" s="6"/>
      <c r="N328" s="8"/>
      <c r="P328" s="6"/>
    </row>
    <row r="329" spans="1:16" s="58" customFormat="1">
      <c r="A329" s="59">
        <v>44446.630527777779</v>
      </c>
      <c r="B329" s="28">
        <v>19.960163999999999</v>
      </c>
      <c r="C329" s="24">
        <f t="shared" si="27"/>
        <v>428</v>
      </c>
      <c r="D329" s="25">
        <f t="shared" si="28"/>
        <v>35.200000000000003</v>
      </c>
      <c r="E329" s="26">
        <f t="shared" si="26"/>
        <v>22.960163999999999</v>
      </c>
      <c r="F329" s="31">
        <f t="shared" si="30"/>
        <v>8607.3000000000138</v>
      </c>
      <c r="G329" s="27">
        <f t="shared" si="29"/>
        <v>6776.4705882352937</v>
      </c>
      <c r="H329" s="6"/>
      <c r="I329" s="6"/>
      <c r="J329" s="6"/>
      <c r="K329" s="6"/>
      <c r="L329" s="7"/>
      <c r="M329" s="6"/>
      <c r="N329" s="8"/>
      <c r="P329" s="6"/>
    </row>
    <row r="330" spans="1:16" s="58" customFormat="1">
      <c r="A330" s="59">
        <v>44446.631222222219</v>
      </c>
      <c r="B330" s="28">
        <v>19.824051000000001</v>
      </c>
      <c r="C330" s="24">
        <f t="shared" si="27"/>
        <v>429</v>
      </c>
      <c r="D330" s="25">
        <f t="shared" si="28"/>
        <v>35.200000000000003</v>
      </c>
      <c r="E330" s="26">
        <f t="shared" si="26"/>
        <v>22.824051000000001</v>
      </c>
      <c r="F330" s="31">
        <f t="shared" si="30"/>
        <v>8642.5000000000146</v>
      </c>
      <c r="G330" s="27">
        <f t="shared" si="29"/>
        <v>6776.4705882352937</v>
      </c>
      <c r="H330" s="6"/>
      <c r="I330" s="6"/>
      <c r="J330" s="6"/>
      <c r="K330" s="6"/>
      <c r="L330" s="7"/>
      <c r="M330" s="6"/>
      <c r="N330" s="8"/>
      <c r="P330" s="6"/>
    </row>
    <row r="331" spans="1:16" s="58" customFormat="1">
      <c r="A331" s="59">
        <v>44446.631916666665</v>
      </c>
      <c r="B331" s="28">
        <v>19.814823000000001</v>
      </c>
      <c r="C331" s="24">
        <f t="shared" si="27"/>
        <v>430</v>
      </c>
      <c r="D331" s="25">
        <f t="shared" si="28"/>
        <v>35.200000000000003</v>
      </c>
      <c r="E331" s="26">
        <f t="shared" si="26"/>
        <v>22.814823000000001</v>
      </c>
      <c r="F331" s="31">
        <f t="shared" si="30"/>
        <v>8677.7000000000153</v>
      </c>
      <c r="G331" s="27">
        <f t="shared" si="29"/>
        <v>6776.4705882352937</v>
      </c>
      <c r="H331" s="6"/>
      <c r="I331" s="6"/>
      <c r="J331" s="6"/>
      <c r="K331" s="6"/>
      <c r="L331" s="7"/>
      <c r="M331" s="6"/>
      <c r="N331" s="8"/>
      <c r="P331" s="6"/>
    </row>
    <row r="332" spans="1:16" s="58" customFormat="1">
      <c r="A332" s="59">
        <v>44446.632611111112</v>
      </c>
      <c r="B332" s="28">
        <v>20.112425999999999</v>
      </c>
      <c r="C332" s="24">
        <f t="shared" si="27"/>
        <v>431</v>
      </c>
      <c r="D332" s="25">
        <f t="shared" si="28"/>
        <v>35.200000000000003</v>
      </c>
      <c r="E332" s="26">
        <f t="shared" si="26"/>
        <v>23.112425999999999</v>
      </c>
      <c r="F332" s="31">
        <f t="shared" si="30"/>
        <v>8712.900000000016</v>
      </c>
      <c r="G332" s="27">
        <f t="shared" si="29"/>
        <v>6776.4705882352937</v>
      </c>
      <c r="H332" s="6"/>
      <c r="I332" s="6"/>
      <c r="J332" s="6"/>
      <c r="K332" s="6"/>
      <c r="L332" s="7"/>
      <c r="M332" s="6"/>
      <c r="N332" s="8"/>
      <c r="P332" s="6"/>
    </row>
    <row r="333" spans="1:16" s="58" customFormat="1">
      <c r="A333" s="59">
        <v>44446.633305555551</v>
      </c>
      <c r="B333" s="28">
        <v>19.888646999999999</v>
      </c>
      <c r="C333" s="24">
        <f t="shared" si="27"/>
        <v>432</v>
      </c>
      <c r="D333" s="25">
        <f t="shared" si="28"/>
        <v>35.200000000000003</v>
      </c>
      <c r="E333" s="26">
        <f t="shared" si="26"/>
        <v>22.888646999999999</v>
      </c>
      <c r="F333" s="31">
        <f t="shared" si="30"/>
        <v>8748.1000000000167</v>
      </c>
      <c r="G333" s="27">
        <f t="shared" si="29"/>
        <v>6776.4705882352937</v>
      </c>
      <c r="H333" s="6"/>
      <c r="I333" s="6"/>
      <c r="J333" s="6"/>
      <c r="K333" s="6"/>
      <c r="L333" s="7"/>
      <c r="M333" s="6"/>
      <c r="N333" s="8"/>
      <c r="P333" s="6"/>
    </row>
    <row r="334" spans="1:16" s="58" customFormat="1">
      <c r="A334" s="59">
        <v>44446.633999999998</v>
      </c>
      <c r="B334" s="28">
        <v>19.939401</v>
      </c>
      <c r="C334" s="24">
        <f t="shared" si="27"/>
        <v>433</v>
      </c>
      <c r="D334" s="25">
        <f t="shared" si="28"/>
        <v>35.200000000000003</v>
      </c>
      <c r="E334" s="26">
        <f t="shared" si="26"/>
        <v>22.939401</v>
      </c>
      <c r="F334" s="31">
        <f t="shared" si="30"/>
        <v>8783.3000000000175</v>
      </c>
      <c r="G334" s="27">
        <f t="shared" si="29"/>
        <v>6776.4705882352937</v>
      </c>
      <c r="H334" s="6"/>
      <c r="I334" s="6"/>
      <c r="J334" s="6"/>
      <c r="K334" s="6"/>
      <c r="L334" s="7"/>
      <c r="M334" s="6"/>
      <c r="N334" s="8"/>
      <c r="P334" s="6"/>
    </row>
    <row r="335" spans="1:16" s="58" customFormat="1">
      <c r="A335" s="59">
        <v>44446.634694444445</v>
      </c>
      <c r="B335" s="28">
        <v>19.840199999999999</v>
      </c>
      <c r="C335" s="24">
        <f t="shared" si="27"/>
        <v>434</v>
      </c>
      <c r="D335" s="25">
        <f t="shared" si="28"/>
        <v>35.200000000000003</v>
      </c>
      <c r="E335" s="26">
        <f t="shared" si="26"/>
        <v>22.840199999999999</v>
      </c>
      <c r="F335" s="31">
        <f t="shared" si="30"/>
        <v>8818.5000000000182</v>
      </c>
      <c r="G335" s="27">
        <f t="shared" si="29"/>
        <v>6776.4705882352937</v>
      </c>
      <c r="H335" s="6"/>
      <c r="I335" s="6"/>
      <c r="J335" s="6"/>
      <c r="K335" s="6"/>
      <c r="L335" s="7"/>
      <c r="M335" s="6"/>
      <c r="N335" s="8"/>
      <c r="P335" s="6"/>
    </row>
    <row r="336" spans="1:16" s="58" customFormat="1">
      <c r="A336" s="59">
        <v>44446.635388888884</v>
      </c>
      <c r="B336" s="28">
        <v>19.955549999999999</v>
      </c>
      <c r="C336" s="24">
        <f t="shared" si="27"/>
        <v>435</v>
      </c>
      <c r="D336" s="25">
        <v>33.799999999999997</v>
      </c>
      <c r="E336" s="26">
        <f t="shared" si="26"/>
        <v>22.955549999999999</v>
      </c>
      <c r="F336" s="31">
        <f t="shared" si="30"/>
        <v>8853.7000000000189</v>
      </c>
      <c r="G336" s="27">
        <f t="shared" si="29"/>
        <v>6506.9518716577522</v>
      </c>
      <c r="H336" s="6"/>
      <c r="I336" s="6"/>
      <c r="J336" s="6"/>
      <c r="K336" s="6"/>
      <c r="L336" s="7"/>
      <c r="M336" s="6"/>
      <c r="N336" s="8"/>
      <c r="P336" s="6"/>
    </row>
    <row r="337" spans="1:16" s="58" customFormat="1">
      <c r="A337" s="59">
        <v>44446.636083333331</v>
      </c>
      <c r="B337" s="28">
        <v>19.757148000000001</v>
      </c>
      <c r="C337" s="24">
        <f t="shared" si="27"/>
        <v>436</v>
      </c>
      <c r="D337" s="25">
        <f t="shared" si="28"/>
        <v>33.799999999999997</v>
      </c>
      <c r="E337" s="26">
        <f t="shared" si="26"/>
        <v>22.757148000000001</v>
      </c>
      <c r="F337" s="31">
        <f t="shared" si="30"/>
        <v>8887.5000000000182</v>
      </c>
      <c r="G337" s="27">
        <f t="shared" si="29"/>
        <v>6506.9518716577522</v>
      </c>
      <c r="H337" s="6"/>
      <c r="I337" s="6"/>
      <c r="J337" s="6"/>
      <c r="K337" s="6"/>
      <c r="L337" s="7"/>
      <c r="M337" s="6"/>
      <c r="N337" s="8"/>
      <c r="P337" s="6"/>
    </row>
    <row r="338" spans="1:16" s="58" customFormat="1">
      <c r="A338" s="59">
        <v>44446.636777777778</v>
      </c>
      <c r="B338" s="28">
        <v>19.687937999999999</v>
      </c>
      <c r="C338" s="24">
        <f t="shared" si="27"/>
        <v>437</v>
      </c>
      <c r="D338" s="25">
        <f t="shared" si="28"/>
        <v>33.799999999999997</v>
      </c>
      <c r="E338" s="26">
        <f t="shared" si="26"/>
        <v>22.687937999999999</v>
      </c>
      <c r="F338" s="31">
        <f t="shared" si="30"/>
        <v>8921.3000000000175</v>
      </c>
      <c r="G338" s="27">
        <f t="shared" si="29"/>
        <v>6506.9518716577522</v>
      </c>
      <c r="H338" s="6"/>
      <c r="I338" s="6"/>
      <c r="J338" s="6"/>
      <c r="K338" s="6"/>
      <c r="L338" s="7"/>
      <c r="M338" s="6"/>
      <c r="N338" s="8"/>
      <c r="P338" s="6"/>
    </row>
    <row r="339" spans="1:16" s="58" customFormat="1">
      <c r="A339" s="59">
        <v>44446.637472222217</v>
      </c>
      <c r="B339" s="28">
        <v>19.641798000000001</v>
      </c>
      <c r="C339" s="24">
        <f t="shared" si="27"/>
        <v>438</v>
      </c>
      <c r="D339" s="25">
        <f t="shared" si="28"/>
        <v>33.799999999999997</v>
      </c>
      <c r="E339" s="26">
        <f t="shared" si="26"/>
        <v>22.641798000000001</v>
      </c>
      <c r="F339" s="31">
        <f t="shared" si="30"/>
        <v>8955.1000000000167</v>
      </c>
      <c r="G339" s="27">
        <f t="shared" si="29"/>
        <v>6506.9518716577522</v>
      </c>
      <c r="H339" s="6"/>
      <c r="I339" s="6"/>
      <c r="J339" s="6"/>
      <c r="K339" s="6"/>
      <c r="L339" s="7"/>
      <c r="M339" s="6"/>
      <c r="N339" s="8"/>
      <c r="P339" s="6"/>
    </row>
    <row r="340" spans="1:16" s="58" customFormat="1">
      <c r="A340" s="59">
        <v>44446.638166666664</v>
      </c>
      <c r="B340" s="28">
        <v>19.676403000000001</v>
      </c>
      <c r="C340" s="24">
        <f t="shared" si="27"/>
        <v>439</v>
      </c>
      <c r="D340" s="25">
        <f t="shared" si="28"/>
        <v>33.799999999999997</v>
      </c>
      <c r="E340" s="26">
        <f t="shared" si="26"/>
        <v>22.676403000000001</v>
      </c>
      <c r="F340" s="31">
        <f t="shared" si="30"/>
        <v>8988.900000000016</v>
      </c>
      <c r="G340" s="27">
        <f t="shared" si="29"/>
        <v>6506.9518716577522</v>
      </c>
      <c r="H340" s="6"/>
      <c r="I340" s="6"/>
      <c r="J340" s="6"/>
      <c r="K340" s="6"/>
      <c r="L340" s="7"/>
      <c r="M340" s="6"/>
      <c r="N340" s="8"/>
      <c r="P340" s="6"/>
    </row>
    <row r="341" spans="1:16" s="58" customFormat="1">
      <c r="A341" s="59">
        <v>44446.638861111111</v>
      </c>
      <c r="B341" s="28">
        <v>19.683323999999999</v>
      </c>
      <c r="C341" s="24">
        <f t="shared" si="27"/>
        <v>440</v>
      </c>
      <c r="D341" s="25">
        <f t="shared" si="28"/>
        <v>33.799999999999997</v>
      </c>
      <c r="E341" s="26">
        <f t="shared" si="26"/>
        <v>22.683323999999999</v>
      </c>
      <c r="F341" s="31">
        <f t="shared" si="30"/>
        <v>9022.7000000000153</v>
      </c>
      <c r="G341" s="27">
        <f t="shared" si="29"/>
        <v>6506.9518716577522</v>
      </c>
      <c r="H341" s="6"/>
      <c r="I341" s="6"/>
      <c r="J341" s="6"/>
      <c r="K341" s="6"/>
      <c r="L341" s="7"/>
      <c r="M341" s="6"/>
      <c r="N341" s="8"/>
      <c r="P341" s="6"/>
    </row>
    <row r="342" spans="1:16" s="58" customFormat="1">
      <c r="A342" s="59">
        <v>44446.639555555557</v>
      </c>
      <c r="B342" s="28">
        <v>19.514913</v>
      </c>
      <c r="C342" s="24">
        <f t="shared" si="27"/>
        <v>441</v>
      </c>
      <c r="D342" s="25">
        <f t="shared" si="28"/>
        <v>33.799999999999997</v>
      </c>
      <c r="E342" s="26">
        <f t="shared" si="26"/>
        <v>22.514913</v>
      </c>
      <c r="F342" s="31">
        <f t="shared" si="30"/>
        <v>9056.5000000000146</v>
      </c>
      <c r="G342" s="27">
        <f t="shared" si="29"/>
        <v>6506.9518716577522</v>
      </c>
      <c r="H342" s="6"/>
      <c r="I342" s="6"/>
      <c r="J342" s="6"/>
      <c r="K342" s="6"/>
      <c r="L342" s="7"/>
      <c r="M342" s="6"/>
      <c r="N342" s="8"/>
      <c r="P342" s="6"/>
    </row>
    <row r="343" spans="1:16" s="58" customFormat="1">
      <c r="A343" s="59">
        <v>44446.640249999997</v>
      </c>
      <c r="B343" s="28">
        <v>19.800981</v>
      </c>
      <c r="C343" s="24">
        <f t="shared" si="27"/>
        <v>442</v>
      </c>
      <c r="D343" s="25">
        <f t="shared" si="28"/>
        <v>33.799999999999997</v>
      </c>
      <c r="E343" s="26">
        <f t="shared" si="26"/>
        <v>22.800981</v>
      </c>
      <c r="F343" s="31">
        <f t="shared" si="30"/>
        <v>9090.3000000000138</v>
      </c>
      <c r="G343" s="27">
        <f t="shared" si="29"/>
        <v>6506.9518716577522</v>
      </c>
      <c r="H343" s="6"/>
      <c r="I343" s="6"/>
      <c r="J343" s="6"/>
      <c r="K343" s="6"/>
      <c r="L343" s="7"/>
      <c r="M343" s="6"/>
      <c r="N343" s="8"/>
      <c r="P343" s="6"/>
    </row>
    <row r="344" spans="1:16" s="58" customFormat="1">
      <c r="A344" s="59">
        <v>44446.640944444443</v>
      </c>
      <c r="B344" s="28">
        <v>19.484922000000001</v>
      </c>
      <c r="C344" s="24">
        <f t="shared" si="27"/>
        <v>443</v>
      </c>
      <c r="D344" s="25">
        <f t="shared" si="28"/>
        <v>33.799999999999997</v>
      </c>
      <c r="E344" s="26">
        <f t="shared" si="26"/>
        <v>22.484922000000001</v>
      </c>
      <c r="F344" s="31">
        <f t="shared" si="30"/>
        <v>9124.1000000000131</v>
      </c>
      <c r="G344" s="27">
        <f t="shared" si="29"/>
        <v>6506.9518716577522</v>
      </c>
      <c r="H344" s="6"/>
      <c r="I344" s="6"/>
      <c r="J344" s="6"/>
      <c r="K344" s="6"/>
      <c r="L344" s="7"/>
      <c r="M344" s="6"/>
      <c r="N344" s="8"/>
      <c r="P344" s="6"/>
    </row>
    <row r="345" spans="1:16" s="58" customFormat="1">
      <c r="A345" s="59">
        <v>44446.64163888889</v>
      </c>
      <c r="B345" s="28">
        <v>19.565667000000001</v>
      </c>
      <c r="C345" s="24">
        <f t="shared" si="27"/>
        <v>444</v>
      </c>
      <c r="D345" s="25">
        <f t="shared" si="28"/>
        <v>33.799999999999997</v>
      </c>
      <c r="E345" s="26">
        <f t="shared" si="26"/>
        <v>22.565667000000001</v>
      </c>
      <c r="F345" s="31">
        <f t="shared" si="30"/>
        <v>9157.9000000000124</v>
      </c>
      <c r="G345" s="27">
        <f t="shared" si="29"/>
        <v>6506.9518716577522</v>
      </c>
      <c r="H345" s="6"/>
      <c r="I345" s="6"/>
      <c r="J345" s="6"/>
      <c r="K345" s="6"/>
      <c r="L345" s="7"/>
      <c r="M345" s="6"/>
      <c r="N345" s="8"/>
      <c r="P345" s="6"/>
    </row>
    <row r="346" spans="1:16" s="58" customFormat="1">
      <c r="A346" s="59">
        <v>44446.64233333333</v>
      </c>
      <c r="B346" s="28">
        <v>19.637184000000001</v>
      </c>
      <c r="C346" s="24">
        <f t="shared" si="27"/>
        <v>445</v>
      </c>
      <c r="D346" s="25">
        <f t="shared" si="28"/>
        <v>33.799999999999997</v>
      </c>
      <c r="E346" s="26">
        <f t="shared" si="26"/>
        <v>22.637184000000001</v>
      </c>
      <c r="F346" s="31">
        <f t="shared" si="30"/>
        <v>9191.7000000000116</v>
      </c>
      <c r="G346" s="27">
        <f t="shared" si="29"/>
        <v>6506.9518716577522</v>
      </c>
      <c r="H346" s="6"/>
      <c r="I346" s="6"/>
      <c r="J346" s="6"/>
      <c r="K346" s="6"/>
      <c r="L346" s="7"/>
      <c r="M346" s="6"/>
      <c r="N346" s="8"/>
      <c r="P346" s="6"/>
    </row>
    <row r="347" spans="1:16" s="58" customFormat="1">
      <c r="A347" s="59">
        <v>44446.643027777776</v>
      </c>
      <c r="B347" s="28">
        <v>19.535675999999999</v>
      </c>
      <c r="C347" s="24">
        <f t="shared" si="27"/>
        <v>446</v>
      </c>
      <c r="D347" s="25">
        <f t="shared" si="28"/>
        <v>33.799999999999997</v>
      </c>
      <c r="E347" s="26">
        <f t="shared" si="26"/>
        <v>22.535675999999999</v>
      </c>
      <c r="F347" s="31">
        <f t="shared" si="30"/>
        <v>9225.5000000000109</v>
      </c>
      <c r="G347" s="27">
        <f t="shared" si="29"/>
        <v>6506.9518716577522</v>
      </c>
      <c r="H347" s="6"/>
      <c r="I347" s="6"/>
      <c r="J347" s="6"/>
      <c r="K347" s="6"/>
      <c r="L347" s="7"/>
      <c r="M347" s="6"/>
      <c r="N347" s="8"/>
      <c r="P347" s="6"/>
    </row>
    <row r="348" spans="1:16" s="58" customFormat="1">
      <c r="A348" s="59">
        <v>44446.643722222223</v>
      </c>
      <c r="B348" s="28">
        <v>19.791753</v>
      </c>
      <c r="C348" s="24">
        <f t="shared" si="27"/>
        <v>447</v>
      </c>
      <c r="D348" s="25">
        <f t="shared" si="28"/>
        <v>33.799999999999997</v>
      </c>
      <c r="E348" s="26">
        <f t="shared" si="26"/>
        <v>22.791753</v>
      </c>
      <c r="F348" s="31">
        <f t="shared" si="30"/>
        <v>9259.3000000000102</v>
      </c>
      <c r="G348" s="27">
        <f t="shared" si="29"/>
        <v>6506.9518716577522</v>
      </c>
      <c r="H348" s="6"/>
      <c r="I348" s="6"/>
      <c r="J348" s="6"/>
      <c r="K348" s="6"/>
      <c r="L348" s="7"/>
      <c r="M348" s="6"/>
      <c r="N348" s="8"/>
      <c r="P348" s="6"/>
    </row>
    <row r="349" spans="1:16" s="58" customFormat="1">
      <c r="A349" s="59">
        <v>44446.644416666662</v>
      </c>
      <c r="B349" s="28">
        <v>19.683323999999999</v>
      </c>
      <c r="C349" s="24">
        <f t="shared" si="27"/>
        <v>448</v>
      </c>
      <c r="D349" s="25">
        <f t="shared" si="28"/>
        <v>33.799999999999997</v>
      </c>
      <c r="E349" s="26">
        <f t="shared" si="26"/>
        <v>22.683323999999999</v>
      </c>
      <c r="F349" s="31">
        <f t="shared" si="30"/>
        <v>9293.1000000000095</v>
      </c>
      <c r="G349" s="27">
        <f t="shared" si="29"/>
        <v>6506.9518716577522</v>
      </c>
      <c r="H349" s="6"/>
      <c r="I349" s="6"/>
      <c r="J349" s="6"/>
      <c r="K349" s="6"/>
      <c r="L349" s="7"/>
      <c r="M349" s="6"/>
      <c r="N349" s="8"/>
      <c r="P349" s="6"/>
    </row>
    <row r="350" spans="1:16" s="58" customFormat="1">
      <c r="A350" s="59">
        <v>44446.645111111109</v>
      </c>
      <c r="B350" s="28">
        <v>19.759454999999999</v>
      </c>
      <c r="C350" s="24">
        <f t="shared" si="27"/>
        <v>449</v>
      </c>
      <c r="D350" s="25">
        <f t="shared" si="28"/>
        <v>33.799999999999997</v>
      </c>
      <c r="E350" s="26">
        <f t="shared" si="26"/>
        <v>22.759454999999999</v>
      </c>
      <c r="F350" s="31">
        <f t="shared" si="30"/>
        <v>9326.9000000000087</v>
      </c>
      <c r="G350" s="27">
        <f t="shared" si="29"/>
        <v>6506.9518716577522</v>
      </c>
      <c r="H350" s="6"/>
      <c r="I350" s="6"/>
      <c r="J350" s="6"/>
      <c r="K350" s="6"/>
      <c r="L350" s="7"/>
      <c r="M350" s="6"/>
      <c r="N350" s="8"/>
      <c r="P350" s="6"/>
    </row>
    <row r="351" spans="1:16" s="58" customFormat="1">
      <c r="A351" s="59">
        <v>44446.645805555556</v>
      </c>
      <c r="B351" s="28">
        <v>19.595658</v>
      </c>
      <c r="C351" s="24">
        <f t="shared" si="27"/>
        <v>450</v>
      </c>
      <c r="D351" s="25">
        <f t="shared" si="28"/>
        <v>33.799999999999997</v>
      </c>
      <c r="E351" s="26">
        <f t="shared" si="26"/>
        <v>22.595658</v>
      </c>
      <c r="F351" s="31">
        <f t="shared" si="30"/>
        <v>9360.700000000008</v>
      </c>
      <c r="G351" s="27">
        <f t="shared" si="29"/>
        <v>6506.9518716577522</v>
      </c>
      <c r="H351" s="6"/>
      <c r="I351" s="6"/>
      <c r="J351" s="6"/>
      <c r="K351" s="6"/>
      <c r="L351" s="7"/>
      <c r="M351" s="6"/>
      <c r="N351" s="8"/>
      <c r="P351" s="6"/>
    </row>
    <row r="352" spans="1:16" s="58" customFormat="1">
      <c r="A352" s="59">
        <v>44446.646499999995</v>
      </c>
      <c r="B352" s="28">
        <v>19.639491</v>
      </c>
      <c r="C352" s="24">
        <f t="shared" si="27"/>
        <v>451</v>
      </c>
      <c r="D352" s="25">
        <f t="shared" si="28"/>
        <v>33.799999999999997</v>
      </c>
      <c r="E352" s="26">
        <f t="shared" si="26"/>
        <v>22.639491</v>
      </c>
      <c r="F352" s="31">
        <f t="shared" si="30"/>
        <v>9394.5000000000073</v>
      </c>
      <c r="G352" s="27">
        <f t="shared" si="29"/>
        <v>6506.9518716577522</v>
      </c>
      <c r="H352" s="6"/>
      <c r="I352" s="6"/>
      <c r="J352" s="6"/>
      <c r="K352" s="6"/>
      <c r="L352" s="7"/>
      <c r="M352" s="6"/>
      <c r="N352" s="8"/>
      <c r="P352" s="6"/>
    </row>
    <row r="353" spans="1:16">
      <c r="A353" s="60">
        <v>44446.647194444442</v>
      </c>
      <c r="B353" s="61">
        <v>19.844814</v>
      </c>
      <c r="C353" s="24">
        <f t="shared" si="27"/>
        <v>452</v>
      </c>
      <c r="D353" s="25">
        <f t="shared" si="28"/>
        <v>33.799999999999997</v>
      </c>
      <c r="E353" s="26">
        <f t="shared" si="26"/>
        <v>22.844814</v>
      </c>
      <c r="F353" s="31">
        <f t="shared" si="30"/>
        <v>9428.3000000000065</v>
      </c>
      <c r="G353" s="27">
        <f t="shared" si="29"/>
        <v>6506.9518716577522</v>
      </c>
      <c r="P353" s="6"/>
    </row>
    <row r="354" spans="1:16">
      <c r="A354" s="60">
        <v>44446.647888888889</v>
      </c>
      <c r="B354" s="61">
        <v>19.754840999999999</v>
      </c>
      <c r="C354" s="24">
        <f t="shared" si="27"/>
        <v>453</v>
      </c>
      <c r="D354" s="25">
        <f t="shared" si="28"/>
        <v>33.799999999999997</v>
      </c>
      <c r="E354" s="26">
        <f t="shared" si="26"/>
        <v>22.754840999999999</v>
      </c>
      <c r="F354" s="31">
        <f t="shared" si="30"/>
        <v>9462.1000000000058</v>
      </c>
      <c r="G354" s="27">
        <f t="shared" si="29"/>
        <v>6506.9518716577522</v>
      </c>
      <c r="P354" s="6"/>
    </row>
    <row r="355" spans="1:16">
      <c r="A355" s="60">
        <v>44446.648583333328</v>
      </c>
      <c r="B355" s="61">
        <v>19.692551999999999</v>
      </c>
      <c r="C355" s="24">
        <f t="shared" si="27"/>
        <v>454</v>
      </c>
      <c r="D355" s="25">
        <f t="shared" si="28"/>
        <v>33.799999999999997</v>
      </c>
      <c r="E355" s="26">
        <f t="shared" si="26"/>
        <v>22.692551999999999</v>
      </c>
      <c r="F355" s="31">
        <f t="shared" si="30"/>
        <v>9495.9000000000051</v>
      </c>
      <c r="G355" s="27">
        <f t="shared" si="29"/>
        <v>6506.9518716577522</v>
      </c>
      <c r="P355" s="6"/>
    </row>
    <row r="356" spans="1:16">
      <c r="A356" s="60">
        <v>44446.649277777775</v>
      </c>
      <c r="B356" s="61">
        <v>19.701779999999999</v>
      </c>
      <c r="C356" s="24">
        <f t="shared" si="27"/>
        <v>455</v>
      </c>
      <c r="D356" s="25">
        <f t="shared" si="28"/>
        <v>33.799999999999997</v>
      </c>
      <c r="E356" s="26">
        <f t="shared" si="26"/>
        <v>22.701779999999999</v>
      </c>
      <c r="F356" s="31">
        <f t="shared" si="30"/>
        <v>9529.7000000000044</v>
      </c>
      <c r="G356" s="27">
        <f t="shared" si="29"/>
        <v>6506.9518716577522</v>
      </c>
      <c r="P356" s="6"/>
    </row>
    <row r="357" spans="1:16">
      <c r="A357" s="60">
        <v>44446.649972222222</v>
      </c>
      <c r="B357" s="61">
        <v>19.519527</v>
      </c>
      <c r="C357" s="24">
        <f t="shared" si="27"/>
        <v>456</v>
      </c>
      <c r="D357" s="25">
        <f t="shared" si="28"/>
        <v>33.799999999999997</v>
      </c>
      <c r="E357" s="26">
        <f t="shared" si="26"/>
        <v>22.519527</v>
      </c>
      <c r="F357" s="31">
        <f t="shared" si="30"/>
        <v>9563.5000000000036</v>
      </c>
      <c r="G357" s="27">
        <f t="shared" si="29"/>
        <v>6506.9518716577522</v>
      </c>
      <c r="P357" s="6"/>
    </row>
    <row r="358" spans="1:16">
      <c r="A358" s="60">
        <v>44446.650666666668</v>
      </c>
      <c r="B358" s="61">
        <v>19.394949</v>
      </c>
      <c r="C358" s="24">
        <f t="shared" si="27"/>
        <v>457</v>
      </c>
      <c r="D358" s="25">
        <f t="shared" si="28"/>
        <v>33.799999999999997</v>
      </c>
      <c r="E358" s="26">
        <f t="shared" si="26"/>
        <v>22.394949</v>
      </c>
      <c r="F358" s="31">
        <f t="shared" si="30"/>
        <v>9597.3000000000029</v>
      </c>
      <c r="G358" s="27">
        <f t="shared" si="29"/>
        <v>6506.9518716577522</v>
      </c>
      <c r="P358" s="6"/>
    </row>
    <row r="359" spans="1:16">
      <c r="A359" s="60">
        <v>44446.651361111108</v>
      </c>
      <c r="B359" s="61">
        <v>19.757148000000001</v>
      </c>
      <c r="C359" s="24">
        <f t="shared" si="27"/>
        <v>458</v>
      </c>
      <c r="D359" s="25">
        <f t="shared" si="28"/>
        <v>33.799999999999997</v>
      </c>
      <c r="E359" s="26">
        <f t="shared" si="26"/>
        <v>22.757148000000001</v>
      </c>
      <c r="F359" s="31">
        <f t="shared" si="30"/>
        <v>9631.1000000000022</v>
      </c>
      <c r="G359" s="27">
        <f t="shared" si="29"/>
        <v>6506.9518716577522</v>
      </c>
      <c r="P359" s="6"/>
    </row>
    <row r="360" spans="1:16">
      <c r="A360" s="60">
        <v>44446.652055555554</v>
      </c>
      <c r="B360" s="61">
        <v>19.662561</v>
      </c>
      <c r="C360" s="24">
        <f t="shared" si="27"/>
        <v>459</v>
      </c>
      <c r="D360" s="25">
        <f t="shared" si="28"/>
        <v>33.799999999999997</v>
      </c>
      <c r="E360" s="26">
        <f t="shared" si="26"/>
        <v>22.662561</v>
      </c>
      <c r="F360" s="31">
        <f t="shared" si="30"/>
        <v>9664.9000000000015</v>
      </c>
      <c r="G360" s="27">
        <f t="shared" si="29"/>
        <v>6506.9518716577522</v>
      </c>
      <c r="P360" s="6"/>
    </row>
    <row r="361" spans="1:16">
      <c r="A361" s="60">
        <v>44446.652750000001</v>
      </c>
      <c r="B361" s="61">
        <v>19.609500000000001</v>
      </c>
      <c r="C361" s="24">
        <f t="shared" si="27"/>
        <v>460</v>
      </c>
      <c r="D361" s="25">
        <f t="shared" si="28"/>
        <v>33.799999999999997</v>
      </c>
      <c r="E361" s="26">
        <f t="shared" ref="E361:E424" si="31">B361+L$9</f>
        <v>22.609500000000001</v>
      </c>
      <c r="F361" s="31">
        <f t="shared" si="30"/>
        <v>9698.7000000000007</v>
      </c>
      <c r="G361" s="27">
        <f t="shared" si="29"/>
        <v>6506.9518716577522</v>
      </c>
      <c r="P361" s="6"/>
    </row>
    <row r="362" spans="1:16">
      <c r="A362" s="60">
        <v>44446.653444444441</v>
      </c>
      <c r="B362" s="61">
        <v>19.614114000000001</v>
      </c>
      <c r="C362" s="24">
        <f t="shared" si="27"/>
        <v>461</v>
      </c>
      <c r="D362" s="25">
        <f t="shared" si="28"/>
        <v>33.799999999999997</v>
      </c>
      <c r="E362" s="26">
        <f t="shared" si="31"/>
        <v>22.614114000000001</v>
      </c>
      <c r="F362" s="31">
        <f t="shared" si="30"/>
        <v>9732.5</v>
      </c>
      <c r="G362" s="27">
        <f t="shared" si="29"/>
        <v>6506.9518716577522</v>
      </c>
      <c r="P362" s="6"/>
    </row>
    <row r="363" spans="1:16">
      <c r="A363" s="60">
        <v>44446.654138888887</v>
      </c>
      <c r="B363" s="61">
        <v>19.634876999999999</v>
      </c>
      <c r="C363" s="24">
        <f t="shared" si="27"/>
        <v>462</v>
      </c>
      <c r="D363" s="25">
        <f t="shared" si="28"/>
        <v>33.799999999999997</v>
      </c>
      <c r="E363" s="26">
        <f t="shared" si="31"/>
        <v>22.634876999999999</v>
      </c>
      <c r="F363" s="31">
        <f t="shared" si="30"/>
        <v>9766.2999999999993</v>
      </c>
      <c r="G363" s="27">
        <f t="shared" si="29"/>
        <v>6506.9518716577522</v>
      </c>
      <c r="P363" s="6"/>
    </row>
    <row r="364" spans="1:16">
      <c r="A364" s="60">
        <v>44446.654833333334</v>
      </c>
      <c r="B364" s="61">
        <v>19.711008</v>
      </c>
      <c r="C364" s="24">
        <f t="shared" si="27"/>
        <v>463</v>
      </c>
      <c r="D364" s="25">
        <f t="shared" si="28"/>
        <v>33.799999999999997</v>
      </c>
      <c r="E364" s="26">
        <f t="shared" si="31"/>
        <v>22.711008</v>
      </c>
      <c r="F364" s="31">
        <f t="shared" si="30"/>
        <v>9800.0999999999985</v>
      </c>
      <c r="G364" s="27">
        <f t="shared" si="29"/>
        <v>6506.9518716577522</v>
      </c>
      <c r="P364" s="6"/>
    </row>
    <row r="365" spans="1:16">
      <c r="A365" s="60">
        <v>44446.655527777773</v>
      </c>
      <c r="B365" s="61">
        <v>19.729464</v>
      </c>
      <c r="C365" s="24">
        <f t="shared" si="27"/>
        <v>464</v>
      </c>
      <c r="D365" s="25">
        <f t="shared" si="28"/>
        <v>33.799999999999997</v>
      </c>
      <c r="E365" s="26">
        <f t="shared" si="31"/>
        <v>22.729464</v>
      </c>
      <c r="F365" s="31">
        <f t="shared" si="30"/>
        <v>9833.8999999999978</v>
      </c>
      <c r="G365" s="27">
        <f t="shared" si="29"/>
        <v>6506.9518716577522</v>
      </c>
      <c r="P365" s="6"/>
    </row>
    <row r="366" spans="1:16">
      <c r="A366" s="60">
        <v>44446.65622222222</v>
      </c>
      <c r="B366" s="61">
        <v>19.740998999999999</v>
      </c>
      <c r="C366" s="24">
        <f t="shared" si="27"/>
        <v>465</v>
      </c>
      <c r="D366" s="25">
        <f t="shared" si="28"/>
        <v>33.799999999999997</v>
      </c>
      <c r="E366" s="26">
        <f t="shared" si="31"/>
        <v>22.740998999999999</v>
      </c>
      <c r="F366" s="31">
        <f t="shared" si="30"/>
        <v>9867.6999999999971</v>
      </c>
      <c r="G366" s="27">
        <f t="shared" si="29"/>
        <v>6506.9518716577522</v>
      </c>
      <c r="P366" s="6"/>
    </row>
    <row r="367" spans="1:16">
      <c r="A367" s="60">
        <v>44446.656916666667</v>
      </c>
      <c r="B367" s="61">
        <v>19.542597000000001</v>
      </c>
      <c r="C367" s="24">
        <f t="shared" si="27"/>
        <v>466</v>
      </c>
      <c r="D367" s="25">
        <f t="shared" si="28"/>
        <v>33.799999999999997</v>
      </c>
      <c r="E367" s="26">
        <f t="shared" si="31"/>
        <v>22.542597000000001</v>
      </c>
      <c r="F367" s="31">
        <f t="shared" si="30"/>
        <v>9901.4999999999964</v>
      </c>
      <c r="G367" s="27">
        <f t="shared" si="29"/>
        <v>6506.9518716577522</v>
      </c>
      <c r="P367" s="6"/>
    </row>
    <row r="368" spans="1:16">
      <c r="A368" s="60">
        <v>44446.657611111106</v>
      </c>
      <c r="B368" s="61">
        <v>19.468772999999999</v>
      </c>
      <c r="C368" s="24">
        <f t="shared" si="27"/>
        <v>467</v>
      </c>
      <c r="D368" s="25">
        <f t="shared" si="28"/>
        <v>33.799999999999997</v>
      </c>
      <c r="E368" s="26">
        <f t="shared" si="31"/>
        <v>22.468772999999999</v>
      </c>
      <c r="F368" s="31">
        <f t="shared" si="30"/>
        <v>9935.2999999999956</v>
      </c>
      <c r="G368" s="27">
        <f t="shared" si="29"/>
        <v>6506.9518716577522</v>
      </c>
      <c r="P368" s="6"/>
    </row>
    <row r="369" spans="1:16">
      <c r="A369" s="60">
        <v>44446.658305555553</v>
      </c>
      <c r="B369" s="61">
        <v>19.697165999999999</v>
      </c>
      <c r="C369" s="24">
        <f t="shared" si="27"/>
        <v>468</v>
      </c>
      <c r="D369" s="25">
        <f t="shared" si="28"/>
        <v>33.799999999999997</v>
      </c>
      <c r="E369" s="26">
        <f t="shared" si="31"/>
        <v>22.697165999999999</v>
      </c>
      <c r="F369" s="31">
        <f t="shared" si="30"/>
        <v>9969.0999999999949</v>
      </c>
      <c r="G369" s="27">
        <f t="shared" si="29"/>
        <v>6506.9518716577522</v>
      </c>
      <c r="P369" s="6"/>
    </row>
    <row r="370" spans="1:16">
      <c r="A370" s="60">
        <v>44446.659</v>
      </c>
      <c r="B370" s="61">
        <v>19.717929000000002</v>
      </c>
      <c r="C370" s="24">
        <f t="shared" si="27"/>
        <v>469</v>
      </c>
      <c r="D370" s="25">
        <f t="shared" si="28"/>
        <v>33.799999999999997</v>
      </c>
      <c r="E370" s="26">
        <f t="shared" si="31"/>
        <v>22.717929000000002</v>
      </c>
      <c r="F370" s="31">
        <f t="shared" si="30"/>
        <v>10002.899999999994</v>
      </c>
      <c r="G370" s="27">
        <f t="shared" si="29"/>
        <v>6506.9518716577522</v>
      </c>
      <c r="P370" s="6"/>
    </row>
    <row r="371" spans="1:16">
      <c r="A371" s="60">
        <v>44446.659694444439</v>
      </c>
      <c r="B371" s="61">
        <v>19.812515999999999</v>
      </c>
      <c r="C371" s="24">
        <f t="shared" si="27"/>
        <v>470</v>
      </c>
      <c r="D371" s="25">
        <f t="shared" si="28"/>
        <v>33.799999999999997</v>
      </c>
      <c r="E371" s="26">
        <f t="shared" si="31"/>
        <v>22.812515999999999</v>
      </c>
      <c r="F371" s="31">
        <f t="shared" si="30"/>
        <v>10036.699999999993</v>
      </c>
      <c r="G371" s="27">
        <f t="shared" si="29"/>
        <v>6506.9518716577522</v>
      </c>
      <c r="P371" s="6"/>
    </row>
    <row r="372" spans="1:16">
      <c r="A372" s="60">
        <v>44446.660388888886</v>
      </c>
      <c r="B372" s="61">
        <v>19.653333</v>
      </c>
      <c r="C372" s="24">
        <f t="shared" si="27"/>
        <v>471</v>
      </c>
      <c r="D372" s="25">
        <f t="shared" si="28"/>
        <v>33.799999999999997</v>
      </c>
      <c r="E372" s="26">
        <f t="shared" si="31"/>
        <v>22.653333</v>
      </c>
      <c r="F372" s="31">
        <f t="shared" si="30"/>
        <v>10070.499999999993</v>
      </c>
      <c r="G372" s="27">
        <f t="shared" si="29"/>
        <v>6506.9518716577522</v>
      </c>
      <c r="P372" s="6"/>
    </row>
    <row r="373" spans="1:16">
      <c r="A373" s="60">
        <v>44446.661083333332</v>
      </c>
      <c r="B373" s="61">
        <v>19.602578999999999</v>
      </c>
      <c r="C373" s="24">
        <f t="shared" si="27"/>
        <v>472</v>
      </c>
      <c r="D373" s="25">
        <f t="shared" si="28"/>
        <v>33.799999999999997</v>
      </c>
      <c r="E373" s="26">
        <f t="shared" si="31"/>
        <v>22.602578999999999</v>
      </c>
      <c r="F373" s="31">
        <f t="shared" si="30"/>
        <v>10104.299999999992</v>
      </c>
      <c r="G373" s="27">
        <f t="shared" si="29"/>
        <v>6506.9518716577522</v>
      </c>
      <c r="P373" s="6"/>
    </row>
    <row r="374" spans="1:16">
      <c r="A374" s="60">
        <v>44446.661777777779</v>
      </c>
      <c r="B374" s="61">
        <v>19.706394</v>
      </c>
      <c r="C374" s="24">
        <f t="shared" si="27"/>
        <v>473</v>
      </c>
      <c r="D374" s="25">
        <f t="shared" si="28"/>
        <v>33.799999999999997</v>
      </c>
      <c r="E374" s="26">
        <f t="shared" si="31"/>
        <v>22.706394</v>
      </c>
      <c r="F374" s="31">
        <f t="shared" si="30"/>
        <v>10138.099999999991</v>
      </c>
      <c r="G374" s="27">
        <f t="shared" si="29"/>
        <v>6506.9518716577522</v>
      </c>
      <c r="P374" s="6"/>
    </row>
    <row r="375" spans="1:16">
      <c r="A375" s="60">
        <v>44446.662472222219</v>
      </c>
      <c r="B375" s="61">
        <v>19.909410000000001</v>
      </c>
      <c r="C375" s="24">
        <f t="shared" si="27"/>
        <v>474</v>
      </c>
      <c r="D375" s="25">
        <f t="shared" si="28"/>
        <v>33.799999999999997</v>
      </c>
      <c r="E375" s="26">
        <f t="shared" si="31"/>
        <v>22.909410000000001</v>
      </c>
      <c r="F375" s="31">
        <f t="shared" si="30"/>
        <v>10171.899999999991</v>
      </c>
      <c r="G375" s="27">
        <f t="shared" si="29"/>
        <v>6506.9518716577522</v>
      </c>
      <c r="P375" s="6"/>
    </row>
    <row r="376" spans="1:16">
      <c r="A376" s="60">
        <v>44446.663166666665</v>
      </c>
      <c r="B376" s="61">
        <v>19.794060000000002</v>
      </c>
      <c r="C376" s="24">
        <f t="shared" si="27"/>
        <v>475</v>
      </c>
      <c r="D376" s="25">
        <f t="shared" si="28"/>
        <v>33.799999999999997</v>
      </c>
      <c r="E376" s="26">
        <f t="shared" si="31"/>
        <v>22.794060000000002</v>
      </c>
      <c r="F376" s="31">
        <f t="shared" si="30"/>
        <v>10205.69999999999</v>
      </c>
      <c r="G376" s="27">
        <f t="shared" si="29"/>
        <v>6506.9518716577522</v>
      </c>
      <c r="P376" s="6"/>
    </row>
    <row r="377" spans="1:16">
      <c r="A377" s="60">
        <v>44446.663861111112</v>
      </c>
      <c r="B377" s="61">
        <v>19.821743999999999</v>
      </c>
      <c r="C377" s="24">
        <f t="shared" si="27"/>
        <v>476</v>
      </c>
      <c r="D377" s="25">
        <f t="shared" si="28"/>
        <v>33.799999999999997</v>
      </c>
      <c r="E377" s="26">
        <f t="shared" si="31"/>
        <v>22.821743999999999</v>
      </c>
      <c r="F377" s="31">
        <f t="shared" si="30"/>
        <v>10239.499999999989</v>
      </c>
      <c r="G377" s="27">
        <f t="shared" si="29"/>
        <v>6506.9518716577522</v>
      </c>
      <c r="P377" s="6"/>
    </row>
    <row r="378" spans="1:16">
      <c r="A378" s="60">
        <v>44446.664555555551</v>
      </c>
      <c r="B378" s="61">
        <v>19.830971999999999</v>
      </c>
      <c r="C378" s="24">
        <f t="shared" si="27"/>
        <v>477</v>
      </c>
      <c r="D378" s="25">
        <f t="shared" si="28"/>
        <v>33.799999999999997</v>
      </c>
      <c r="E378" s="26">
        <f t="shared" si="31"/>
        <v>22.830971999999999</v>
      </c>
      <c r="F378" s="31">
        <f t="shared" si="30"/>
        <v>10273.299999999988</v>
      </c>
      <c r="G378" s="27">
        <f t="shared" si="29"/>
        <v>6506.9518716577522</v>
      </c>
      <c r="P378" s="6"/>
    </row>
    <row r="379" spans="1:16">
      <c r="A379" s="60">
        <v>44446.665249999998</v>
      </c>
      <c r="B379" s="61">
        <v>19.674095999999999</v>
      </c>
      <c r="C379" s="24">
        <f t="shared" si="27"/>
        <v>478</v>
      </c>
      <c r="D379" s="25">
        <f t="shared" si="28"/>
        <v>33.799999999999997</v>
      </c>
      <c r="E379" s="26">
        <f t="shared" si="31"/>
        <v>22.674095999999999</v>
      </c>
      <c r="F379" s="31">
        <f t="shared" si="30"/>
        <v>10307.099999999988</v>
      </c>
      <c r="G379" s="27">
        <f t="shared" si="29"/>
        <v>6506.9518716577522</v>
      </c>
      <c r="P379" s="6"/>
    </row>
    <row r="380" spans="1:16">
      <c r="A380" s="60">
        <v>44446.665944444445</v>
      </c>
      <c r="B380" s="61">
        <v>19.800981</v>
      </c>
      <c r="C380" s="24">
        <f t="shared" si="27"/>
        <v>479</v>
      </c>
      <c r="D380" s="25">
        <f t="shared" si="28"/>
        <v>33.799999999999997</v>
      </c>
      <c r="E380" s="26">
        <f t="shared" si="31"/>
        <v>22.800981</v>
      </c>
      <c r="F380" s="31">
        <f t="shared" si="30"/>
        <v>10340.899999999987</v>
      </c>
      <c r="G380" s="27">
        <f t="shared" si="29"/>
        <v>6506.9518716577522</v>
      </c>
      <c r="P380" s="6"/>
    </row>
    <row r="381" spans="1:16">
      <c r="A381" s="60">
        <v>44446.666638888884</v>
      </c>
      <c r="B381" s="61">
        <v>19.819437000000001</v>
      </c>
      <c r="C381" s="24">
        <f t="shared" si="27"/>
        <v>480</v>
      </c>
      <c r="D381" s="25">
        <f t="shared" si="28"/>
        <v>33.799999999999997</v>
      </c>
      <c r="E381" s="26">
        <f t="shared" si="31"/>
        <v>22.819437000000001</v>
      </c>
      <c r="F381" s="31">
        <f t="shared" si="30"/>
        <v>10374.699999999986</v>
      </c>
      <c r="G381" s="27">
        <f t="shared" si="29"/>
        <v>6506.9518716577522</v>
      </c>
      <c r="P381" s="6"/>
    </row>
    <row r="382" spans="1:16">
      <c r="A382" s="60">
        <v>44446.667333333331</v>
      </c>
      <c r="B382" s="61">
        <v>19.856349000000002</v>
      </c>
      <c r="C382" s="24">
        <f t="shared" si="27"/>
        <v>481</v>
      </c>
      <c r="D382" s="25">
        <f t="shared" si="28"/>
        <v>33.799999999999997</v>
      </c>
      <c r="E382" s="26">
        <f t="shared" si="31"/>
        <v>22.856349000000002</v>
      </c>
      <c r="F382" s="31">
        <f t="shared" si="30"/>
        <v>10408.499999999985</v>
      </c>
      <c r="G382" s="27">
        <f t="shared" si="29"/>
        <v>6506.9518716577522</v>
      </c>
      <c r="P382" s="6"/>
    </row>
    <row r="383" spans="1:16">
      <c r="A383" s="60">
        <v>44446.668027777778</v>
      </c>
      <c r="B383" s="61">
        <v>19.745612999999999</v>
      </c>
      <c r="C383" s="24">
        <f t="shared" si="27"/>
        <v>482</v>
      </c>
      <c r="D383" s="25">
        <f t="shared" si="28"/>
        <v>33.799999999999997</v>
      </c>
      <c r="E383" s="26">
        <f t="shared" si="31"/>
        <v>22.745612999999999</v>
      </c>
      <c r="F383" s="31">
        <f t="shared" si="30"/>
        <v>10442.299999999985</v>
      </c>
      <c r="G383" s="27">
        <f t="shared" si="29"/>
        <v>6506.9518716577522</v>
      </c>
      <c r="P383" s="6"/>
    </row>
    <row r="384" spans="1:16">
      <c r="A384" s="60">
        <v>44446.668722222217</v>
      </c>
      <c r="B384" s="61">
        <v>19.754840999999999</v>
      </c>
      <c r="C384" s="24">
        <f t="shared" si="27"/>
        <v>483</v>
      </c>
      <c r="D384" s="25">
        <f t="shared" si="28"/>
        <v>33.799999999999997</v>
      </c>
      <c r="E384" s="26">
        <f t="shared" si="31"/>
        <v>22.754840999999999</v>
      </c>
      <c r="F384" s="31">
        <f t="shared" si="30"/>
        <v>10476.099999999984</v>
      </c>
      <c r="G384" s="27">
        <f t="shared" si="29"/>
        <v>6506.9518716577522</v>
      </c>
      <c r="P384" s="6"/>
    </row>
    <row r="385" spans="1:16">
      <c r="A385" s="60">
        <v>44446.669416666664</v>
      </c>
      <c r="B385" s="61">
        <v>19.621034999999999</v>
      </c>
      <c r="C385" s="24">
        <f t="shared" si="27"/>
        <v>484</v>
      </c>
      <c r="D385" s="25">
        <f t="shared" si="28"/>
        <v>33.799999999999997</v>
      </c>
      <c r="E385" s="26">
        <f t="shared" si="31"/>
        <v>22.621034999999999</v>
      </c>
      <c r="F385" s="31">
        <f t="shared" si="30"/>
        <v>10509.899999999983</v>
      </c>
      <c r="G385" s="27">
        <f t="shared" si="29"/>
        <v>6506.9518716577522</v>
      </c>
      <c r="P385" s="6"/>
    </row>
    <row r="386" spans="1:16">
      <c r="A386" s="60">
        <v>44446.670111111111</v>
      </c>
      <c r="B386" s="61">
        <v>19.722543000000002</v>
      </c>
      <c r="C386" s="24">
        <f t="shared" si="27"/>
        <v>485</v>
      </c>
      <c r="D386" s="25">
        <f t="shared" si="28"/>
        <v>33.799999999999997</v>
      </c>
      <c r="E386" s="26">
        <f t="shared" si="31"/>
        <v>22.722543000000002</v>
      </c>
      <c r="F386" s="31">
        <f t="shared" si="30"/>
        <v>10543.699999999983</v>
      </c>
      <c r="G386" s="27">
        <f t="shared" si="29"/>
        <v>6506.9518716577522</v>
      </c>
      <c r="P386" s="6"/>
    </row>
    <row r="387" spans="1:16">
      <c r="A387" s="60">
        <v>44446.670805555557</v>
      </c>
      <c r="B387" s="61">
        <v>19.824051000000001</v>
      </c>
      <c r="C387" s="24">
        <f t="shared" si="27"/>
        <v>486</v>
      </c>
      <c r="D387" s="25">
        <f t="shared" si="28"/>
        <v>33.799999999999997</v>
      </c>
      <c r="E387" s="26">
        <f t="shared" si="31"/>
        <v>22.824051000000001</v>
      </c>
      <c r="F387" s="31">
        <f t="shared" si="30"/>
        <v>10577.499999999982</v>
      </c>
      <c r="G387" s="27">
        <f t="shared" si="29"/>
        <v>6506.9518716577522</v>
      </c>
      <c r="P387" s="6"/>
    </row>
    <row r="388" spans="1:16">
      <c r="A388" s="60">
        <v>44446.671499999997</v>
      </c>
      <c r="B388" s="61">
        <v>19.884032999999999</v>
      </c>
      <c r="C388" s="24">
        <f t="shared" si="27"/>
        <v>487</v>
      </c>
      <c r="D388" s="25">
        <f t="shared" si="28"/>
        <v>33.799999999999997</v>
      </c>
      <c r="E388" s="26">
        <f t="shared" si="31"/>
        <v>22.884032999999999</v>
      </c>
      <c r="F388" s="31">
        <f t="shared" si="30"/>
        <v>10611.299999999981</v>
      </c>
      <c r="G388" s="27">
        <f t="shared" si="29"/>
        <v>6506.9518716577522</v>
      </c>
      <c r="P388" s="6"/>
    </row>
    <row r="389" spans="1:16">
      <c r="A389" s="60">
        <v>44446.672194444443</v>
      </c>
      <c r="B389" s="61">
        <v>19.784832000000002</v>
      </c>
      <c r="C389" s="24">
        <f t="shared" si="27"/>
        <v>488</v>
      </c>
      <c r="D389" s="25">
        <f t="shared" si="28"/>
        <v>33.799999999999997</v>
      </c>
      <c r="E389" s="26">
        <f t="shared" si="31"/>
        <v>22.784832000000002</v>
      </c>
      <c r="F389" s="31">
        <f t="shared" si="30"/>
        <v>10645.09999999998</v>
      </c>
      <c r="G389" s="27">
        <f t="shared" si="29"/>
        <v>6506.9518716577522</v>
      </c>
      <c r="P389" s="6"/>
    </row>
    <row r="390" spans="1:16">
      <c r="A390" s="60">
        <v>44446.67288888889</v>
      </c>
      <c r="B390" s="61">
        <v>19.824051000000001</v>
      </c>
      <c r="C390" s="24">
        <f t="shared" ref="C390:C453" si="32">ROUND((A390-A$5)*24*60,0)</f>
        <v>489</v>
      </c>
      <c r="D390" s="25">
        <f t="shared" si="28"/>
        <v>33.799999999999997</v>
      </c>
      <c r="E390" s="26">
        <f t="shared" si="31"/>
        <v>22.824051000000001</v>
      </c>
      <c r="F390" s="31">
        <f t="shared" si="30"/>
        <v>10678.89999999998</v>
      </c>
      <c r="G390" s="27">
        <f t="shared" si="29"/>
        <v>6506.9518716577522</v>
      </c>
      <c r="P390" s="6"/>
    </row>
    <row r="391" spans="1:16">
      <c r="A391" s="60">
        <v>44446.67358333333</v>
      </c>
      <c r="B391" s="61">
        <v>19.833279000000001</v>
      </c>
      <c r="C391" s="24">
        <f t="shared" si="32"/>
        <v>490</v>
      </c>
      <c r="D391" s="25">
        <f t="shared" ref="D391:D454" si="33">D390</f>
        <v>33.799999999999997</v>
      </c>
      <c r="E391" s="26">
        <f t="shared" si="31"/>
        <v>22.833279000000001</v>
      </c>
      <c r="F391" s="31">
        <f t="shared" si="30"/>
        <v>10712.699999999979</v>
      </c>
      <c r="G391" s="27">
        <f t="shared" ref="G391:G454" si="34">D391*60*24/7.48</f>
        <v>6506.9518716577522</v>
      </c>
      <c r="P391" s="6"/>
    </row>
    <row r="392" spans="1:16">
      <c r="A392" s="60">
        <v>44446.674277777776</v>
      </c>
      <c r="B392" s="61">
        <v>19.886340000000001</v>
      </c>
      <c r="C392" s="24">
        <f t="shared" si="32"/>
        <v>491</v>
      </c>
      <c r="D392" s="25">
        <f t="shared" si="33"/>
        <v>33.799999999999997</v>
      </c>
      <c r="E392" s="26">
        <f t="shared" si="31"/>
        <v>22.886340000000001</v>
      </c>
      <c r="F392" s="31">
        <f t="shared" ref="F392:F455" si="35">F391+D391*(C392-C391)</f>
        <v>10746.499999999978</v>
      </c>
      <c r="G392" s="27">
        <f t="shared" si="34"/>
        <v>6506.9518716577522</v>
      </c>
      <c r="P392" s="6"/>
    </row>
    <row r="393" spans="1:16">
      <c r="A393" s="60">
        <v>44446.674972222223</v>
      </c>
      <c r="B393" s="61">
        <v>19.983233999999999</v>
      </c>
      <c r="C393" s="24">
        <f t="shared" si="32"/>
        <v>492</v>
      </c>
      <c r="D393" s="25">
        <f t="shared" si="33"/>
        <v>33.799999999999997</v>
      </c>
      <c r="E393" s="26">
        <f t="shared" si="31"/>
        <v>22.983233999999999</v>
      </c>
      <c r="F393" s="31">
        <f t="shared" si="35"/>
        <v>10780.299999999977</v>
      </c>
      <c r="G393" s="27">
        <f t="shared" si="34"/>
        <v>6506.9518716577522</v>
      </c>
      <c r="P393" s="6"/>
    </row>
    <row r="394" spans="1:16">
      <c r="A394" s="60">
        <v>44446.675666666662</v>
      </c>
      <c r="B394" s="61">
        <v>19.687937999999999</v>
      </c>
      <c r="C394" s="24">
        <f t="shared" si="32"/>
        <v>493</v>
      </c>
      <c r="D394" s="25">
        <f t="shared" si="33"/>
        <v>33.799999999999997</v>
      </c>
      <c r="E394" s="26">
        <f t="shared" si="31"/>
        <v>22.687937999999999</v>
      </c>
      <c r="F394" s="31">
        <f t="shared" si="35"/>
        <v>10814.099999999977</v>
      </c>
      <c r="G394" s="27">
        <f t="shared" si="34"/>
        <v>6506.9518716577522</v>
      </c>
      <c r="P394" s="6"/>
    </row>
    <row r="395" spans="1:16">
      <c r="A395" s="60">
        <v>44446.676361111109</v>
      </c>
      <c r="B395" s="61">
        <v>20.022452999999999</v>
      </c>
      <c r="C395" s="24">
        <f t="shared" si="32"/>
        <v>494</v>
      </c>
      <c r="D395" s="25">
        <f t="shared" si="33"/>
        <v>33.799999999999997</v>
      </c>
      <c r="E395" s="26">
        <f t="shared" si="31"/>
        <v>23.022452999999999</v>
      </c>
      <c r="F395" s="31">
        <f t="shared" si="35"/>
        <v>10847.899999999976</v>
      </c>
      <c r="G395" s="27">
        <f t="shared" si="34"/>
        <v>6506.9518716577522</v>
      </c>
      <c r="P395" s="6"/>
    </row>
    <row r="396" spans="1:16">
      <c r="A396" s="60">
        <v>44446.677055555556</v>
      </c>
      <c r="B396" s="61">
        <v>19.747920000000001</v>
      </c>
      <c r="C396" s="24">
        <f t="shared" si="32"/>
        <v>495</v>
      </c>
      <c r="D396" s="25">
        <f t="shared" si="33"/>
        <v>33.799999999999997</v>
      </c>
      <c r="E396" s="26">
        <f t="shared" si="31"/>
        <v>22.747920000000001</v>
      </c>
      <c r="F396" s="31">
        <f t="shared" si="35"/>
        <v>10881.699999999975</v>
      </c>
      <c r="G396" s="27">
        <f t="shared" si="34"/>
        <v>6506.9518716577522</v>
      </c>
      <c r="P396" s="6"/>
    </row>
    <row r="397" spans="1:16">
      <c r="A397" s="60">
        <v>44446.677749999995</v>
      </c>
      <c r="B397" s="61">
        <v>19.893260999999999</v>
      </c>
      <c r="C397" s="24">
        <f t="shared" si="32"/>
        <v>496</v>
      </c>
      <c r="D397" s="25">
        <f t="shared" si="33"/>
        <v>33.799999999999997</v>
      </c>
      <c r="E397" s="26">
        <f t="shared" si="31"/>
        <v>22.893260999999999</v>
      </c>
      <c r="F397" s="31">
        <f t="shared" si="35"/>
        <v>10915.499999999975</v>
      </c>
      <c r="G397" s="27">
        <f t="shared" si="34"/>
        <v>6506.9518716577522</v>
      </c>
      <c r="P397" s="6"/>
    </row>
    <row r="398" spans="1:16">
      <c r="A398" s="60">
        <v>44446.678444444442</v>
      </c>
      <c r="B398" s="61">
        <v>19.757148000000001</v>
      </c>
      <c r="C398" s="24">
        <f t="shared" si="32"/>
        <v>497</v>
      </c>
      <c r="D398" s="25">
        <f t="shared" si="33"/>
        <v>33.799999999999997</v>
      </c>
      <c r="E398" s="26">
        <f t="shared" si="31"/>
        <v>22.757148000000001</v>
      </c>
      <c r="F398" s="31">
        <f t="shared" si="35"/>
        <v>10949.299999999974</v>
      </c>
      <c r="G398" s="27">
        <f t="shared" si="34"/>
        <v>6506.9518716577522</v>
      </c>
      <c r="P398" s="6"/>
    </row>
    <row r="399" spans="1:16">
      <c r="A399" s="60">
        <v>44446.679138888889</v>
      </c>
      <c r="B399" s="61">
        <v>19.911716999999999</v>
      </c>
      <c r="C399" s="24">
        <f t="shared" si="32"/>
        <v>498</v>
      </c>
      <c r="D399" s="25">
        <f t="shared" si="33"/>
        <v>33.799999999999997</v>
      </c>
      <c r="E399" s="26">
        <f t="shared" si="31"/>
        <v>22.911716999999999</v>
      </c>
      <c r="F399" s="31">
        <f t="shared" si="35"/>
        <v>10983.099999999973</v>
      </c>
      <c r="G399" s="27">
        <f t="shared" si="34"/>
        <v>6506.9518716577522</v>
      </c>
      <c r="P399" s="6"/>
    </row>
    <row r="400" spans="1:16">
      <c r="A400" s="60">
        <v>44446.679833333328</v>
      </c>
      <c r="B400" s="61">
        <v>19.754840999999999</v>
      </c>
      <c r="C400" s="24">
        <f t="shared" si="32"/>
        <v>499</v>
      </c>
      <c r="D400" s="25">
        <f t="shared" si="33"/>
        <v>33.799999999999997</v>
      </c>
      <c r="E400" s="26">
        <f t="shared" si="31"/>
        <v>22.754840999999999</v>
      </c>
      <c r="F400" s="31">
        <f t="shared" si="35"/>
        <v>11016.899999999972</v>
      </c>
      <c r="G400" s="27">
        <f t="shared" si="34"/>
        <v>6506.9518716577522</v>
      </c>
      <c r="P400" s="6"/>
    </row>
    <row r="401" spans="1:16">
      <c r="A401" s="60">
        <v>44446.680527777775</v>
      </c>
      <c r="B401" s="61">
        <v>19.722543000000002</v>
      </c>
      <c r="C401" s="24">
        <f t="shared" si="32"/>
        <v>500</v>
      </c>
      <c r="D401" s="25">
        <f t="shared" si="33"/>
        <v>33.799999999999997</v>
      </c>
      <c r="E401" s="26">
        <f t="shared" si="31"/>
        <v>22.722543000000002</v>
      </c>
      <c r="F401" s="31">
        <f t="shared" si="35"/>
        <v>11050.699999999972</v>
      </c>
      <c r="G401" s="27">
        <f t="shared" si="34"/>
        <v>6506.9518716577522</v>
      </c>
      <c r="P401" s="6"/>
    </row>
    <row r="402" spans="1:16">
      <c r="A402" s="60">
        <v>44446.681222222222</v>
      </c>
      <c r="B402" s="61">
        <v>19.856349000000002</v>
      </c>
      <c r="C402" s="24">
        <f t="shared" si="32"/>
        <v>501</v>
      </c>
      <c r="D402" s="25">
        <f t="shared" si="33"/>
        <v>33.799999999999997</v>
      </c>
      <c r="E402" s="26">
        <f t="shared" si="31"/>
        <v>22.856349000000002</v>
      </c>
      <c r="F402" s="31">
        <f t="shared" si="35"/>
        <v>11084.499999999971</v>
      </c>
      <c r="G402" s="27">
        <f t="shared" si="34"/>
        <v>6506.9518716577522</v>
      </c>
      <c r="P402" s="6"/>
    </row>
    <row r="403" spans="1:16">
      <c r="A403" s="60">
        <v>44446.681916666668</v>
      </c>
      <c r="B403" s="61">
        <v>19.770990000000001</v>
      </c>
      <c r="C403" s="24">
        <f t="shared" si="32"/>
        <v>502</v>
      </c>
      <c r="D403" s="25">
        <f t="shared" si="33"/>
        <v>33.799999999999997</v>
      </c>
      <c r="E403" s="26">
        <f t="shared" si="31"/>
        <v>22.770990000000001</v>
      </c>
      <c r="F403" s="31">
        <f t="shared" si="35"/>
        <v>11118.29999999997</v>
      </c>
      <c r="G403" s="27">
        <f t="shared" si="34"/>
        <v>6506.9518716577522</v>
      </c>
      <c r="P403" s="6"/>
    </row>
    <row r="404" spans="1:16">
      <c r="A404" s="60">
        <v>44446.682611111108</v>
      </c>
      <c r="B404" s="61">
        <v>20.040908999999999</v>
      </c>
      <c r="C404" s="24">
        <f t="shared" si="32"/>
        <v>503</v>
      </c>
      <c r="D404" s="25">
        <f t="shared" si="33"/>
        <v>33.799999999999997</v>
      </c>
      <c r="E404" s="26">
        <f t="shared" si="31"/>
        <v>23.040908999999999</v>
      </c>
      <c r="F404" s="31">
        <f t="shared" si="35"/>
        <v>11152.099999999969</v>
      </c>
      <c r="G404" s="27">
        <f t="shared" si="34"/>
        <v>6506.9518716577522</v>
      </c>
      <c r="P404" s="6"/>
    </row>
    <row r="405" spans="1:16">
      <c r="A405" s="60">
        <v>44446.683305555554</v>
      </c>
      <c r="B405" s="61">
        <v>20.022452999999999</v>
      </c>
      <c r="C405" s="24">
        <f t="shared" si="32"/>
        <v>504</v>
      </c>
      <c r="D405" s="25">
        <f t="shared" si="33"/>
        <v>33.799999999999997</v>
      </c>
      <c r="E405" s="26">
        <f t="shared" si="31"/>
        <v>23.022452999999999</v>
      </c>
      <c r="F405" s="31">
        <f t="shared" si="35"/>
        <v>11185.899999999969</v>
      </c>
      <c r="G405" s="27">
        <f t="shared" si="34"/>
        <v>6506.9518716577522</v>
      </c>
      <c r="P405" s="6"/>
    </row>
    <row r="406" spans="1:16">
      <c r="A406" s="60">
        <v>44446.684000000001</v>
      </c>
      <c r="B406" s="61">
        <v>19.810209</v>
      </c>
      <c r="C406" s="24">
        <f t="shared" si="32"/>
        <v>505</v>
      </c>
      <c r="D406" s="25">
        <f t="shared" si="33"/>
        <v>33.799999999999997</v>
      </c>
      <c r="E406" s="26">
        <f t="shared" si="31"/>
        <v>22.810209</v>
      </c>
      <c r="F406" s="31">
        <f t="shared" si="35"/>
        <v>11219.699999999968</v>
      </c>
      <c r="G406" s="27">
        <f t="shared" si="34"/>
        <v>6506.9518716577522</v>
      </c>
      <c r="P406" s="6"/>
    </row>
    <row r="407" spans="1:16">
      <c r="A407" s="60">
        <v>44446.684694444441</v>
      </c>
      <c r="B407" s="61">
        <v>19.667175</v>
      </c>
      <c r="C407" s="24">
        <f t="shared" si="32"/>
        <v>506</v>
      </c>
      <c r="D407" s="25">
        <f t="shared" si="33"/>
        <v>33.799999999999997</v>
      </c>
      <c r="E407" s="26">
        <f t="shared" si="31"/>
        <v>22.667175</v>
      </c>
      <c r="F407" s="31">
        <f t="shared" si="35"/>
        <v>11253.499999999967</v>
      </c>
      <c r="G407" s="27">
        <f t="shared" si="34"/>
        <v>6506.9518716577522</v>
      </c>
      <c r="P407" s="6"/>
    </row>
    <row r="408" spans="1:16">
      <c r="A408" s="60">
        <v>44446.685388888887</v>
      </c>
      <c r="B408" s="61">
        <v>19.842507000000001</v>
      </c>
      <c r="C408" s="24">
        <f t="shared" si="32"/>
        <v>507</v>
      </c>
      <c r="D408" s="25">
        <f t="shared" si="33"/>
        <v>33.799999999999997</v>
      </c>
      <c r="E408" s="26">
        <f t="shared" si="31"/>
        <v>22.842507000000001</v>
      </c>
      <c r="F408" s="31">
        <f t="shared" si="35"/>
        <v>11287.299999999967</v>
      </c>
      <c r="G408" s="27">
        <f t="shared" si="34"/>
        <v>6506.9518716577522</v>
      </c>
      <c r="P408" s="6"/>
    </row>
    <row r="409" spans="1:16">
      <c r="A409" s="60">
        <v>44446.686083333334</v>
      </c>
      <c r="B409" s="61">
        <v>19.798673999999998</v>
      </c>
      <c r="C409" s="24">
        <f t="shared" si="32"/>
        <v>508</v>
      </c>
      <c r="D409" s="25">
        <f t="shared" si="33"/>
        <v>33.799999999999997</v>
      </c>
      <c r="E409" s="26">
        <f t="shared" si="31"/>
        <v>22.798673999999998</v>
      </c>
      <c r="F409" s="31">
        <f t="shared" si="35"/>
        <v>11321.099999999966</v>
      </c>
      <c r="G409" s="27">
        <f t="shared" si="34"/>
        <v>6506.9518716577522</v>
      </c>
      <c r="P409" s="6"/>
    </row>
    <row r="410" spans="1:16">
      <c r="A410" s="60">
        <v>44446.686777777773</v>
      </c>
      <c r="B410" s="61">
        <v>19.773296999999999</v>
      </c>
      <c r="C410" s="24">
        <f t="shared" si="32"/>
        <v>509</v>
      </c>
      <c r="D410" s="25">
        <f t="shared" si="33"/>
        <v>33.799999999999997</v>
      </c>
      <c r="E410" s="26">
        <f t="shared" si="31"/>
        <v>22.773296999999999</v>
      </c>
      <c r="F410" s="31">
        <f t="shared" si="35"/>
        <v>11354.899999999965</v>
      </c>
      <c r="G410" s="27">
        <f t="shared" si="34"/>
        <v>6506.9518716577522</v>
      </c>
      <c r="P410" s="6"/>
    </row>
    <row r="411" spans="1:16">
      <c r="A411" s="60">
        <v>44446.68747222222</v>
      </c>
      <c r="B411" s="61">
        <v>19.851735000000001</v>
      </c>
      <c r="C411" s="24">
        <f t="shared" si="32"/>
        <v>510</v>
      </c>
      <c r="D411" s="25">
        <f t="shared" si="33"/>
        <v>33.799999999999997</v>
      </c>
      <c r="E411" s="26">
        <f t="shared" si="31"/>
        <v>22.851735000000001</v>
      </c>
      <c r="F411" s="31">
        <f t="shared" si="35"/>
        <v>11388.699999999964</v>
      </c>
      <c r="G411" s="27">
        <f t="shared" si="34"/>
        <v>6506.9518716577522</v>
      </c>
      <c r="P411" s="6"/>
    </row>
    <row r="412" spans="1:16">
      <c r="A412" s="60">
        <v>44446.688166666667</v>
      </c>
      <c r="B412" s="61">
        <v>19.805595</v>
      </c>
      <c r="C412" s="24">
        <f t="shared" si="32"/>
        <v>511</v>
      </c>
      <c r="D412" s="25">
        <f t="shared" si="33"/>
        <v>33.799999999999997</v>
      </c>
      <c r="E412" s="26">
        <f t="shared" si="31"/>
        <v>22.805595</v>
      </c>
      <c r="F412" s="31">
        <f t="shared" si="35"/>
        <v>11422.499999999964</v>
      </c>
      <c r="G412" s="27">
        <f t="shared" si="34"/>
        <v>6506.9518716577522</v>
      </c>
      <c r="P412" s="6"/>
    </row>
    <row r="413" spans="1:16">
      <c r="A413" s="60">
        <v>44446.688861111106</v>
      </c>
      <c r="B413" s="61">
        <v>19.738692</v>
      </c>
      <c r="C413" s="24">
        <f t="shared" si="32"/>
        <v>512</v>
      </c>
      <c r="D413" s="25">
        <f t="shared" si="33"/>
        <v>33.799999999999997</v>
      </c>
      <c r="E413" s="26">
        <f t="shared" si="31"/>
        <v>22.738692</v>
      </c>
      <c r="F413" s="31">
        <f t="shared" si="35"/>
        <v>11456.299999999963</v>
      </c>
      <c r="G413" s="27">
        <f t="shared" si="34"/>
        <v>6506.9518716577522</v>
      </c>
      <c r="P413" s="6"/>
    </row>
    <row r="414" spans="1:16">
      <c r="A414" s="60">
        <v>44446.689555555553</v>
      </c>
      <c r="B414" s="61">
        <v>19.957857000000001</v>
      </c>
      <c r="C414" s="24">
        <f t="shared" si="32"/>
        <v>513</v>
      </c>
      <c r="D414" s="25">
        <f t="shared" si="33"/>
        <v>33.799999999999997</v>
      </c>
      <c r="E414" s="26">
        <f t="shared" si="31"/>
        <v>22.957857000000001</v>
      </c>
      <c r="F414" s="31">
        <f t="shared" si="35"/>
        <v>11490.099999999962</v>
      </c>
      <c r="G414" s="27">
        <f t="shared" si="34"/>
        <v>6506.9518716577522</v>
      </c>
      <c r="P414" s="6"/>
    </row>
    <row r="415" spans="1:16">
      <c r="A415" s="60">
        <v>44446.69025</v>
      </c>
      <c r="B415" s="61">
        <v>19.842507000000001</v>
      </c>
      <c r="C415" s="24">
        <f t="shared" si="32"/>
        <v>514</v>
      </c>
      <c r="D415" s="25">
        <f t="shared" si="33"/>
        <v>33.799999999999997</v>
      </c>
      <c r="E415" s="26">
        <f t="shared" si="31"/>
        <v>22.842507000000001</v>
      </c>
      <c r="F415" s="31">
        <f t="shared" si="35"/>
        <v>11523.899999999961</v>
      </c>
      <c r="G415" s="27">
        <f t="shared" si="34"/>
        <v>6506.9518716577522</v>
      </c>
      <c r="P415" s="6"/>
    </row>
    <row r="416" spans="1:16">
      <c r="A416" s="60">
        <v>44446.690944444439</v>
      </c>
      <c r="B416" s="61">
        <v>19.770990000000001</v>
      </c>
      <c r="C416" s="24">
        <f t="shared" si="32"/>
        <v>515</v>
      </c>
      <c r="D416" s="25">
        <f t="shared" si="33"/>
        <v>33.799999999999997</v>
      </c>
      <c r="E416" s="26">
        <f t="shared" si="31"/>
        <v>22.770990000000001</v>
      </c>
      <c r="F416" s="31">
        <f t="shared" si="35"/>
        <v>11557.699999999961</v>
      </c>
      <c r="G416" s="27">
        <f t="shared" si="34"/>
        <v>6506.9518716577522</v>
      </c>
      <c r="P416" s="6"/>
    </row>
    <row r="417" spans="1:16">
      <c r="A417" s="60">
        <v>44446.691638888886</v>
      </c>
      <c r="B417" s="61">
        <v>19.812515999999999</v>
      </c>
      <c r="C417" s="24">
        <f t="shared" si="32"/>
        <v>516</v>
      </c>
      <c r="D417" s="25">
        <f t="shared" si="33"/>
        <v>33.799999999999997</v>
      </c>
      <c r="E417" s="26">
        <f t="shared" si="31"/>
        <v>22.812515999999999</v>
      </c>
      <c r="F417" s="31">
        <f t="shared" si="35"/>
        <v>11591.49999999996</v>
      </c>
      <c r="G417" s="27">
        <f t="shared" si="34"/>
        <v>6506.9518716577522</v>
      </c>
      <c r="P417" s="6"/>
    </row>
    <row r="418" spans="1:16">
      <c r="A418" s="60">
        <v>44446.692333333332</v>
      </c>
      <c r="B418" s="61">
        <v>19.849428</v>
      </c>
      <c r="C418" s="24">
        <f t="shared" si="32"/>
        <v>517</v>
      </c>
      <c r="D418" s="25">
        <f t="shared" si="33"/>
        <v>33.799999999999997</v>
      </c>
      <c r="E418" s="26">
        <f t="shared" si="31"/>
        <v>22.849428</v>
      </c>
      <c r="F418" s="31">
        <f t="shared" si="35"/>
        <v>11625.299999999959</v>
      </c>
      <c r="G418" s="27">
        <f t="shared" si="34"/>
        <v>6506.9518716577522</v>
      </c>
      <c r="P418" s="6"/>
    </row>
    <row r="419" spans="1:16">
      <c r="A419" s="60">
        <v>44446.693027777779</v>
      </c>
      <c r="B419" s="61">
        <v>19.946321999999999</v>
      </c>
      <c r="C419" s="24">
        <f t="shared" si="32"/>
        <v>518</v>
      </c>
      <c r="D419" s="25">
        <f t="shared" si="33"/>
        <v>33.799999999999997</v>
      </c>
      <c r="E419" s="26">
        <f t="shared" si="31"/>
        <v>22.946321999999999</v>
      </c>
      <c r="F419" s="31">
        <f t="shared" si="35"/>
        <v>11659.099999999959</v>
      </c>
      <c r="G419" s="27">
        <f t="shared" si="34"/>
        <v>6506.9518716577522</v>
      </c>
      <c r="P419" s="6"/>
    </row>
    <row r="420" spans="1:16">
      <c r="A420" s="60">
        <v>44446.693722222219</v>
      </c>
      <c r="B420" s="61">
        <v>19.768682999999999</v>
      </c>
      <c r="C420" s="24">
        <f t="shared" si="32"/>
        <v>519</v>
      </c>
      <c r="D420" s="25">
        <f t="shared" si="33"/>
        <v>33.799999999999997</v>
      </c>
      <c r="E420" s="26">
        <f t="shared" si="31"/>
        <v>22.768682999999999</v>
      </c>
      <c r="F420" s="31">
        <f t="shared" si="35"/>
        <v>11692.899999999958</v>
      </c>
      <c r="G420" s="27">
        <f t="shared" si="34"/>
        <v>6506.9518716577522</v>
      </c>
      <c r="P420" s="6"/>
    </row>
    <row r="421" spans="1:16">
      <c r="A421" s="60">
        <v>44446.694416666665</v>
      </c>
      <c r="B421" s="61">
        <v>19.934787</v>
      </c>
      <c r="C421" s="24">
        <f t="shared" si="32"/>
        <v>520</v>
      </c>
      <c r="D421" s="25">
        <f t="shared" si="33"/>
        <v>33.799999999999997</v>
      </c>
      <c r="E421" s="26">
        <f t="shared" si="31"/>
        <v>22.934787</v>
      </c>
      <c r="F421" s="31">
        <f t="shared" si="35"/>
        <v>11726.699999999957</v>
      </c>
      <c r="G421" s="27">
        <f t="shared" si="34"/>
        <v>6506.9518716577522</v>
      </c>
      <c r="P421" s="6"/>
    </row>
    <row r="422" spans="1:16">
      <c r="A422" s="60">
        <v>44446.695111111112</v>
      </c>
      <c r="B422" s="61">
        <v>19.764068999999999</v>
      </c>
      <c r="C422" s="24">
        <f t="shared" si="32"/>
        <v>521</v>
      </c>
      <c r="D422" s="25">
        <f t="shared" si="33"/>
        <v>33.799999999999997</v>
      </c>
      <c r="E422" s="26">
        <f t="shared" si="31"/>
        <v>22.764068999999999</v>
      </c>
      <c r="F422" s="31">
        <f t="shared" si="35"/>
        <v>11760.499999999956</v>
      </c>
      <c r="G422" s="27">
        <f t="shared" si="34"/>
        <v>6506.9518716577522</v>
      </c>
      <c r="P422" s="6"/>
    </row>
    <row r="423" spans="1:16">
      <c r="A423" s="60">
        <v>44446.695805555551</v>
      </c>
      <c r="B423" s="61">
        <v>20.063979</v>
      </c>
      <c r="C423" s="24">
        <f t="shared" si="32"/>
        <v>522</v>
      </c>
      <c r="D423" s="25">
        <f t="shared" si="33"/>
        <v>33.799999999999997</v>
      </c>
      <c r="E423" s="26">
        <f t="shared" si="31"/>
        <v>23.063979</v>
      </c>
      <c r="F423" s="31">
        <f t="shared" si="35"/>
        <v>11794.299999999956</v>
      </c>
      <c r="G423" s="27">
        <f t="shared" si="34"/>
        <v>6506.9518716577522</v>
      </c>
      <c r="P423" s="6"/>
    </row>
    <row r="424" spans="1:16">
      <c r="A424" s="60">
        <v>44446.696499999998</v>
      </c>
      <c r="B424" s="61">
        <v>19.766376000000001</v>
      </c>
      <c r="C424" s="24">
        <f t="shared" si="32"/>
        <v>523</v>
      </c>
      <c r="D424" s="25">
        <f t="shared" si="33"/>
        <v>33.799999999999997</v>
      </c>
      <c r="E424" s="26">
        <f t="shared" si="31"/>
        <v>22.766376000000001</v>
      </c>
      <c r="F424" s="31">
        <f t="shared" si="35"/>
        <v>11828.099999999955</v>
      </c>
      <c r="G424" s="27">
        <f t="shared" si="34"/>
        <v>6506.9518716577522</v>
      </c>
      <c r="P424" s="6"/>
    </row>
    <row r="425" spans="1:16">
      <c r="A425" s="60">
        <v>44446.697194444445</v>
      </c>
      <c r="B425" s="61">
        <v>19.994769000000002</v>
      </c>
      <c r="C425" s="24">
        <f t="shared" si="32"/>
        <v>524</v>
      </c>
      <c r="D425" s="25">
        <f t="shared" si="33"/>
        <v>33.799999999999997</v>
      </c>
      <c r="E425" s="26">
        <f t="shared" ref="E425:E488" si="36">B425+L$9</f>
        <v>22.994769000000002</v>
      </c>
      <c r="F425" s="31">
        <f t="shared" si="35"/>
        <v>11861.899999999954</v>
      </c>
      <c r="G425" s="27">
        <f t="shared" si="34"/>
        <v>6506.9518716577522</v>
      </c>
      <c r="P425" s="6"/>
    </row>
    <row r="426" spans="1:16">
      <c r="A426" s="60">
        <v>44446.697888888884</v>
      </c>
      <c r="B426" s="61">
        <v>19.925559</v>
      </c>
      <c r="C426" s="24">
        <f t="shared" si="32"/>
        <v>525</v>
      </c>
      <c r="D426" s="25">
        <f t="shared" si="33"/>
        <v>33.799999999999997</v>
      </c>
      <c r="E426" s="26">
        <f t="shared" si="36"/>
        <v>22.925559</v>
      </c>
      <c r="F426" s="31">
        <f t="shared" si="35"/>
        <v>11895.699999999953</v>
      </c>
      <c r="G426" s="27">
        <f t="shared" si="34"/>
        <v>6506.9518716577522</v>
      </c>
      <c r="P426" s="6"/>
    </row>
    <row r="427" spans="1:16">
      <c r="A427" s="60">
        <v>44446.698583333331</v>
      </c>
      <c r="B427" s="61">
        <v>19.877112</v>
      </c>
      <c r="C427" s="24">
        <f t="shared" si="32"/>
        <v>526</v>
      </c>
      <c r="D427" s="25">
        <f t="shared" si="33"/>
        <v>33.799999999999997</v>
      </c>
      <c r="E427" s="26">
        <f t="shared" si="36"/>
        <v>22.877112</v>
      </c>
      <c r="F427" s="31">
        <f t="shared" si="35"/>
        <v>11929.499999999953</v>
      </c>
      <c r="G427" s="27">
        <f t="shared" si="34"/>
        <v>6506.9518716577522</v>
      </c>
      <c r="P427" s="6"/>
    </row>
    <row r="428" spans="1:16">
      <c r="A428" s="60">
        <v>44446.699277777778</v>
      </c>
      <c r="B428" s="61">
        <v>19.844814</v>
      </c>
      <c r="C428" s="24">
        <f t="shared" si="32"/>
        <v>527</v>
      </c>
      <c r="D428" s="25">
        <f t="shared" si="33"/>
        <v>33.799999999999997</v>
      </c>
      <c r="E428" s="26">
        <f t="shared" si="36"/>
        <v>22.844814</v>
      </c>
      <c r="F428" s="31">
        <f t="shared" si="35"/>
        <v>11963.299999999952</v>
      </c>
      <c r="G428" s="27">
        <f t="shared" si="34"/>
        <v>6506.9518716577522</v>
      </c>
      <c r="P428" s="6"/>
    </row>
    <row r="429" spans="1:16">
      <c r="A429" s="60">
        <v>44446.699972222217</v>
      </c>
      <c r="B429" s="61">
        <v>19.851735000000001</v>
      </c>
      <c r="C429" s="24">
        <f t="shared" si="32"/>
        <v>528</v>
      </c>
      <c r="D429" s="25">
        <f t="shared" si="33"/>
        <v>33.799999999999997</v>
      </c>
      <c r="E429" s="26">
        <f t="shared" si="36"/>
        <v>22.851735000000001</v>
      </c>
      <c r="F429" s="31">
        <f t="shared" si="35"/>
        <v>11997.099999999951</v>
      </c>
      <c r="G429" s="27">
        <f t="shared" si="34"/>
        <v>6506.9518716577522</v>
      </c>
      <c r="P429" s="6"/>
    </row>
    <row r="430" spans="1:16">
      <c r="A430" s="60">
        <v>44446.700666666664</v>
      </c>
      <c r="B430" s="61">
        <v>19.897874999999999</v>
      </c>
      <c r="C430" s="24">
        <f t="shared" si="32"/>
        <v>529</v>
      </c>
      <c r="D430" s="25">
        <f t="shared" si="33"/>
        <v>33.799999999999997</v>
      </c>
      <c r="E430" s="26">
        <f t="shared" si="36"/>
        <v>22.897874999999999</v>
      </c>
      <c r="F430" s="31">
        <f t="shared" si="35"/>
        <v>12030.899999999951</v>
      </c>
      <c r="G430" s="27">
        <f t="shared" si="34"/>
        <v>6506.9518716577522</v>
      </c>
      <c r="P430" s="6"/>
    </row>
    <row r="431" spans="1:16">
      <c r="A431" s="60">
        <v>44446.701361111111</v>
      </c>
      <c r="B431" s="61">
        <v>19.770990000000001</v>
      </c>
      <c r="C431" s="24">
        <f t="shared" si="32"/>
        <v>530</v>
      </c>
      <c r="D431" s="25">
        <f t="shared" si="33"/>
        <v>33.799999999999997</v>
      </c>
      <c r="E431" s="26">
        <f t="shared" si="36"/>
        <v>22.770990000000001</v>
      </c>
      <c r="F431" s="31">
        <f t="shared" si="35"/>
        <v>12064.69999999995</v>
      </c>
      <c r="G431" s="27">
        <f t="shared" si="34"/>
        <v>6506.9518716577522</v>
      </c>
      <c r="P431" s="6"/>
    </row>
    <row r="432" spans="1:16">
      <c r="A432" s="60">
        <v>44446.702055555557</v>
      </c>
      <c r="B432" s="61">
        <v>19.997076</v>
      </c>
      <c r="C432" s="24">
        <f t="shared" si="32"/>
        <v>531</v>
      </c>
      <c r="D432" s="25">
        <f t="shared" si="33"/>
        <v>33.799999999999997</v>
      </c>
      <c r="E432" s="26">
        <f t="shared" si="36"/>
        <v>22.997076</v>
      </c>
      <c r="F432" s="31">
        <f t="shared" si="35"/>
        <v>12098.499999999949</v>
      </c>
      <c r="G432" s="27">
        <f t="shared" si="34"/>
        <v>6506.9518716577522</v>
      </c>
      <c r="P432" s="6"/>
    </row>
    <row r="433" spans="1:16">
      <c r="A433" s="60">
        <v>44446.702749999997</v>
      </c>
      <c r="B433" s="61">
        <v>19.987848</v>
      </c>
      <c r="C433" s="24">
        <f t="shared" si="32"/>
        <v>532</v>
      </c>
      <c r="D433" s="25">
        <f t="shared" si="33"/>
        <v>33.799999999999997</v>
      </c>
      <c r="E433" s="26">
        <f t="shared" si="36"/>
        <v>22.987848</v>
      </c>
      <c r="F433" s="31">
        <f t="shared" si="35"/>
        <v>12132.299999999948</v>
      </c>
      <c r="G433" s="27">
        <f t="shared" si="34"/>
        <v>6506.9518716577522</v>
      </c>
      <c r="P433" s="6"/>
    </row>
    <row r="434" spans="1:16">
      <c r="A434" s="60">
        <v>44446.703444444443</v>
      </c>
      <c r="B434" s="61">
        <v>20.022452999999999</v>
      </c>
      <c r="C434" s="24">
        <f t="shared" si="32"/>
        <v>533</v>
      </c>
      <c r="D434" s="25">
        <f t="shared" si="33"/>
        <v>33.799999999999997</v>
      </c>
      <c r="E434" s="26">
        <f t="shared" si="36"/>
        <v>23.022452999999999</v>
      </c>
      <c r="F434" s="31">
        <f t="shared" si="35"/>
        <v>12166.099999999948</v>
      </c>
      <c r="G434" s="27">
        <f t="shared" si="34"/>
        <v>6506.9518716577522</v>
      </c>
      <c r="P434" s="6"/>
    </row>
    <row r="435" spans="1:16">
      <c r="A435" s="60">
        <v>44446.70413888889</v>
      </c>
      <c r="B435" s="61">
        <v>19.974005999999999</v>
      </c>
      <c r="C435" s="24">
        <f t="shared" si="32"/>
        <v>534</v>
      </c>
      <c r="D435" s="25">
        <f t="shared" si="33"/>
        <v>33.799999999999997</v>
      </c>
      <c r="E435" s="26">
        <f t="shared" si="36"/>
        <v>22.974005999999999</v>
      </c>
      <c r="F435" s="31">
        <f t="shared" si="35"/>
        <v>12199.899999999947</v>
      </c>
      <c r="G435" s="27">
        <f t="shared" si="34"/>
        <v>6506.9518716577522</v>
      </c>
      <c r="P435" s="6"/>
    </row>
    <row r="436" spans="1:16">
      <c r="A436" s="60">
        <v>44446.70483333333</v>
      </c>
      <c r="B436" s="61">
        <v>19.907102999999999</v>
      </c>
      <c r="C436" s="24">
        <f t="shared" si="32"/>
        <v>535</v>
      </c>
      <c r="D436" s="25">
        <f t="shared" si="33"/>
        <v>33.799999999999997</v>
      </c>
      <c r="E436" s="26">
        <f t="shared" si="36"/>
        <v>22.907102999999999</v>
      </c>
      <c r="F436" s="31">
        <f t="shared" si="35"/>
        <v>12233.699999999946</v>
      </c>
      <c r="G436" s="27">
        <f t="shared" si="34"/>
        <v>6506.9518716577522</v>
      </c>
      <c r="P436" s="6"/>
    </row>
    <row r="437" spans="1:16">
      <c r="A437" s="60">
        <v>44446.705527777776</v>
      </c>
      <c r="B437" s="61">
        <v>19.976313000000001</v>
      </c>
      <c r="C437" s="24">
        <f t="shared" si="32"/>
        <v>536</v>
      </c>
      <c r="D437" s="25">
        <f t="shared" si="33"/>
        <v>33.799999999999997</v>
      </c>
      <c r="E437" s="26">
        <f t="shared" si="36"/>
        <v>22.976313000000001</v>
      </c>
      <c r="F437" s="31">
        <f t="shared" si="35"/>
        <v>12267.499999999945</v>
      </c>
      <c r="G437" s="27">
        <f t="shared" si="34"/>
        <v>6506.9518716577522</v>
      </c>
      <c r="P437" s="6"/>
    </row>
    <row r="438" spans="1:16">
      <c r="A438" s="60">
        <v>44446.706222222223</v>
      </c>
      <c r="B438" s="61">
        <v>19.819437000000001</v>
      </c>
      <c r="C438" s="24">
        <f t="shared" si="32"/>
        <v>537</v>
      </c>
      <c r="D438" s="25">
        <f t="shared" si="33"/>
        <v>33.799999999999997</v>
      </c>
      <c r="E438" s="26">
        <f t="shared" si="36"/>
        <v>22.819437000000001</v>
      </c>
      <c r="F438" s="31">
        <f t="shared" si="35"/>
        <v>12301.299999999945</v>
      </c>
      <c r="G438" s="27">
        <f t="shared" si="34"/>
        <v>6506.9518716577522</v>
      </c>
      <c r="P438" s="6"/>
    </row>
    <row r="439" spans="1:16">
      <c r="A439" s="60">
        <v>44446.706916666662</v>
      </c>
      <c r="B439" s="61">
        <v>20.029374000000001</v>
      </c>
      <c r="C439" s="24">
        <f t="shared" si="32"/>
        <v>538</v>
      </c>
      <c r="D439" s="25">
        <f t="shared" si="33"/>
        <v>33.799999999999997</v>
      </c>
      <c r="E439" s="26">
        <f t="shared" si="36"/>
        <v>23.029374000000001</v>
      </c>
      <c r="F439" s="31">
        <f t="shared" si="35"/>
        <v>12335.099999999944</v>
      </c>
      <c r="G439" s="27">
        <f t="shared" si="34"/>
        <v>6506.9518716577522</v>
      </c>
      <c r="P439" s="6"/>
    </row>
    <row r="440" spans="1:16">
      <c r="A440" s="60">
        <v>44446.707611111109</v>
      </c>
      <c r="B440" s="61">
        <v>19.766376000000001</v>
      </c>
      <c r="C440" s="24">
        <f t="shared" si="32"/>
        <v>539</v>
      </c>
      <c r="D440" s="25">
        <f t="shared" si="33"/>
        <v>33.799999999999997</v>
      </c>
      <c r="E440" s="26">
        <f t="shared" si="36"/>
        <v>22.766376000000001</v>
      </c>
      <c r="F440" s="31">
        <f t="shared" si="35"/>
        <v>12368.899999999943</v>
      </c>
      <c r="G440" s="27">
        <f t="shared" si="34"/>
        <v>6506.9518716577522</v>
      </c>
      <c r="P440" s="6"/>
    </row>
    <row r="441" spans="1:16">
      <c r="A441" s="60">
        <v>44446.708305555556</v>
      </c>
      <c r="B441" s="61">
        <v>19.851735000000001</v>
      </c>
      <c r="C441" s="24">
        <f t="shared" si="32"/>
        <v>540</v>
      </c>
      <c r="D441" s="25">
        <f t="shared" si="33"/>
        <v>33.799999999999997</v>
      </c>
      <c r="E441" s="26">
        <f t="shared" si="36"/>
        <v>22.851735000000001</v>
      </c>
      <c r="F441" s="31">
        <f t="shared" si="35"/>
        <v>12402.699999999943</v>
      </c>
      <c r="G441" s="27">
        <f t="shared" si="34"/>
        <v>6506.9518716577522</v>
      </c>
      <c r="P441" s="6"/>
    </row>
    <row r="442" spans="1:16">
      <c r="A442" s="60">
        <v>44446.708999999995</v>
      </c>
      <c r="B442" s="61">
        <v>19.990155000000001</v>
      </c>
      <c r="C442" s="24">
        <f t="shared" si="32"/>
        <v>541</v>
      </c>
      <c r="D442" s="25">
        <f t="shared" si="33"/>
        <v>33.799999999999997</v>
      </c>
      <c r="E442" s="26">
        <f t="shared" si="36"/>
        <v>22.990155000000001</v>
      </c>
      <c r="F442" s="31">
        <f t="shared" si="35"/>
        <v>12436.499999999942</v>
      </c>
      <c r="G442" s="27">
        <f t="shared" si="34"/>
        <v>6506.9518716577522</v>
      </c>
      <c r="P442" s="6"/>
    </row>
    <row r="443" spans="1:16">
      <c r="A443" s="60">
        <v>44446.709694444442</v>
      </c>
      <c r="B443" s="61">
        <v>19.957857000000001</v>
      </c>
      <c r="C443" s="24">
        <f t="shared" si="32"/>
        <v>542</v>
      </c>
      <c r="D443" s="25">
        <v>33</v>
      </c>
      <c r="E443" s="26">
        <f t="shared" si="36"/>
        <v>22.957857000000001</v>
      </c>
      <c r="F443" s="31">
        <f t="shared" si="35"/>
        <v>12470.299999999941</v>
      </c>
      <c r="G443" s="27">
        <f t="shared" si="34"/>
        <v>6352.9411764705883</v>
      </c>
      <c r="P443" s="6"/>
    </row>
    <row r="444" spans="1:16">
      <c r="A444" s="60">
        <v>44446.710388888889</v>
      </c>
      <c r="B444" s="61">
        <v>19.743306</v>
      </c>
      <c r="C444" s="24">
        <f t="shared" si="32"/>
        <v>543</v>
      </c>
      <c r="D444" s="25">
        <f t="shared" si="33"/>
        <v>33</v>
      </c>
      <c r="E444" s="26">
        <f t="shared" si="36"/>
        <v>22.743306</v>
      </c>
      <c r="F444" s="31">
        <f t="shared" si="35"/>
        <v>12503.299999999941</v>
      </c>
      <c r="G444" s="27">
        <f t="shared" si="34"/>
        <v>6352.9411764705883</v>
      </c>
      <c r="P444" s="6"/>
    </row>
    <row r="445" spans="1:16">
      <c r="A445" s="60">
        <v>44446.711083333328</v>
      </c>
      <c r="B445" s="61">
        <v>19.810209</v>
      </c>
      <c r="C445" s="24">
        <f t="shared" si="32"/>
        <v>544</v>
      </c>
      <c r="D445" s="25">
        <f t="shared" si="33"/>
        <v>33</v>
      </c>
      <c r="E445" s="26">
        <f t="shared" si="36"/>
        <v>22.810209</v>
      </c>
      <c r="F445" s="31">
        <f t="shared" si="35"/>
        <v>12536.299999999941</v>
      </c>
      <c r="G445" s="27">
        <f t="shared" si="34"/>
        <v>6352.9411764705883</v>
      </c>
      <c r="P445" s="6"/>
    </row>
    <row r="446" spans="1:16">
      <c r="A446" s="60">
        <v>44446.711777777775</v>
      </c>
      <c r="B446" s="61">
        <v>19.814823000000001</v>
      </c>
      <c r="C446" s="24">
        <f t="shared" si="32"/>
        <v>545</v>
      </c>
      <c r="D446" s="25">
        <f t="shared" si="33"/>
        <v>33</v>
      </c>
      <c r="E446" s="26">
        <f t="shared" si="36"/>
        <v>22.814823000000001</v>
      </c>
      <c r="F446" s="31">
        <f t="shared" si="35"/>
        <v>12569.299999999941</v>
      </c>
      <c r="G446" s="27">
        <f t="shared" si="34"/>
        <v>6352.9411764705883</v>
      </c>
      <c r="P446" s="6"/>
    </row>
    <row r="447" spans="1:16">
      <c r="A447" s="60">
        <v>44446.712472222222</v>
      </c>
      <c r="B447" s="61">
        <v>19.740998999999999</v>
      </c>
      <c r="C447" s="24">
        <f t="shared" si="32"/>
        <v>546</v>
      </c>
      <c r="D447" s="25">
        <f t="shared" si="33"/>
        <v>33</v>
      </c>
      <c r="E447" s="26">
        <f t="shared" si="36"/>
        <v>22.740998999999999</v>
      </c>
      <c r="F447" s="31">
        <f t="shared" si="35"/>
        <v>12602.299999999941</v>
      </c>
      <c r="G447" s="27">
        <f t="shared" si="34"/>
        <v>6352.9411764705883</v>
      </c>
      <c r="P447" s="6"/>
    </row>
    <row r="448" spans="1:16">
      <c r="A448" s="60">
        <v>44446.713166666668</v>
      </c>
      <c r="B448" s="61">
        <v>19.881726</v>
      </c>
      <c r="C448" s="24">
        <f t="shared" si="32"/>
        <v>547</v>
      </c>
      <c r="D448" s="25">
        <f t="shared" si="33"/>
        <v>33</v>
      </c>
      <c r="E448" s="26">
        <f t="shared" si="36"/>
        <v>22.881726</v>
      </c>
      <c r="F448" s="31">
        <f t="shared" si="35"/>
        <v>12635.299999999941</v>
      </c>
      <c r="G448" s="27">
        <f t="shared" si="34"/>
        <v>6352.9411764705883</v>
      </c>
      <c r="P448" s="6"/>
    </row>
    <row r="449" spans="1:16">
      <c r="A449" s="60">
        <v>44446.713861111108</v>
      </c>
      <c r="B449" s="61">
        <v>19.750226999999999</v>
      </c>
      <c r="C449" s="24">
        <f t="shared" si="32"/>
        <v>548</v>
      </c>
      <c r="D449" s="25">
        <f t="shared" si="33"/>
        <v>33</v>
      </c>
      <c r="E449" s="26">
        <f t="shared" si="36"/>
        <v>22.750226999999999</v>
      </c>
      <c r="F449" s="31">
        <f t="shared" si="35"/>
        <v>12668.299999999941</v>
      </c>
      <c r="G449" s="27">
        <f t="shared" si="34"/>
        <v>6352.9411764705883</v>
      </c>
      <c r="P449" s="6"/>
    </row>
    <row r="450" spans="1:16">
      <c r="A450" s="60">
        <v>44446.714555555554</v>
      </c>
      <c r="B450" s="61">
        <v>19.768682999999999</v>
      </c>
      <c r="C450" s="24">
        <f t="shared" si="32"/>
        <v>549</v>
      </c>
      <c r="D450" s="25">
        <f t="shared" si="33"/>
        <v>33</v>
      </c>
      <c r="E450" s="26">
        <f t="shared" si="36"/>
        <v>22.768682999999999</v>
      </c>
      <c r="F450" s="31">
        <f t="shared" si="35"/>
        <v>12701.299999999941</v>
      </c>
      <c r="G450" s="27">
        <f t="shared" si="34"/>
        <v>6352.9411764705883</v>
      </c>
      <c r="P450" s="6"/>
    </row>
    <row r="451" spans="1:16">
      <c r="A451" s="60">
        <v>44446.715250000001</v>
      </c>
      <c r="B451" s="61">
        <v>19.747920000000001</v>
      </c>
      <c r="C451" s="24">
        <f t="shared" si="32"/>
        <v>550</v>
      </c>
      <c r="D451" s="25">
        <f t="shared" si="33"/>
        <v>33</v>
      </c>
      <c r="E451" s="26">
        <f t="shared" si="36"/>
        <v>22.747920000000001</v>
      </c>
      <c r="F451" s="31">
        <f t="shared" si="35"/>
        <v>12734.299999999941</v>
      </c>
      <c r="G451" s="27">
        <f t="shared" si="34"/>
        <v>6352.9411764705883</v>
      </c>
      <c r="P451" s="6"/>
    </row>
    <row r="452" spans="1:16">
      <c r="A452" s="60">
        <v>44446.715944444441</v>
      </c>
      <c r="B452" s="61">
        <v>19.849428</v>
      </c>
      <c r="C452" s="24">
        <f t="shared" si="32"/>
        <v>551</v>
      </c>
      <c r="D452" s="25">
        <f t="shared" si="33"/>
        <v>33</v>
      </c>
      <c r="E452" s="26">
        <f t="shared" si="36"/>
        <v>22.849428</v>
      </c>
      <c r="F452" s="31">
        <f t="shared" si="35"/>
        <v>12767.299999999941</v>
      </c>
      <c r="G452" s="27">
        <f t="shared" si="34"/>
        <v>6352.9411764705883</v>
      </c>
      <c r="P452" s="6"/>
    </row>
    <row r="453" spans="1:16">
      <c r="A453" s="60">
        <v>44446.716638888887</v>
      </c>
      <c r="B453" s="61">
        <v>19.704087000000001</v>
      </c>
      <c r="C453" s="24">
        <f t="shared" si="32"/>
        <v>552</v>
      </c>
      <c r="D453" s="25">
        <f t="shared" si="33"/>
        <v>33</v>
      </c>
      <c r="E453" s="26">
        <f t="shared" si="36"/>
        <v>22.704087000000001</v>
      </c>
      <c r="F453" s="31">
        <f t="shared" si="35"/>
        <v>12800.299999999941</v>
      </c>
      <c r="G453" s="27">
        <f t="shared" si="34"/>
        <v>6352.9411764705883</v>
      </c>
      <c r="P453" s="6"/>
    </row>
    <row r="454" spans="1:16">
      <c r="A454" s="60">
        <v>44446.717333333334</v>
      </c>
      <c r="B454" s="61">
        <v>19.655639999999998</v>
      </c>
      <c r="C454" s="24">
        <f t="shared" ref="C454:C517" si="37">ROUND((A454-A$5)*24*60,0)</f>
        <v>553</v>
      </c>
      <c r="D454" s="25">
        <f t="shared" si="33"/>
        <v>33</v>
      </c>
      <c r="E454" s="26">
        <f t="shared" si="36"/>
        <v>22.655639999999998</v>
      </c>
      <c r="F454" s="31">
        <f t="shared" si="35"/>
        <v>12833.299999999941</v>
      </c>
      <c r="G454" s="27">
        <f t="shared" si="34"/>
        <v>6352.9411764705883</v>
      </c>
      <c r="P454" s="6"/>
    </row>
    <row r="455" spans="1:16">
      <c r="A455" s="60">
        <v>44446.718027777773</v>
      </c>
      <c r="B455" s="61">
        <v>19.729464</v>
      </c>
      <c r="C455" s="24">
        <f t="shared" si="37"/>
        <v>554</v>
      </c>
      <c r="D455" s="25">
        <f t="shared" ref="D455:D463" si="38">D454</f>
        <v>33</v>
      </c>
      <c r="E455" s="26">
        <f t="shared" si="36"/>
        <v>22.729464</v>
      </c>
      <c r="F455" s="31">
        <f t="shared" si="35"/>
        <v>12866.299999999941</v>
      </c>
      <c r="G455" s="27">
        <f t="shared" ref="G455:G461" si="39">D455*60*24/7.48</f>
        <v>6352.9411764705883</v>
      </c>
      <c r="P455" s="6"/>
    </row>
    <row r="456" spans="1:16">
      <c r="A456" s="60">
        <v>44446.71872222222</v>
      </c>
      <c r="B456" s="61">
        <v>19.704087000000001</v>
      </c>
      <c r="C456" s="24">
        <f t="shared" si="37"/>
        <v>555</v>
      </c>
      <c r="D456" s="25">
        <f t="shared" si="38"/>
        <v>33</v>
      </c>
      <c r="E456" s="26">
        <f t="shared" si="36"/>
        <v>22.704087000000001</v>
      </c>
      <c r="F456" s="31">
        <f t="shared" ref="F456:F461" si="40">F455+D455*(C456-C455)</f>
        <v>12899.299999999941</v>
      </c>
      <c r="G456" s="27">
        <f t="shared" si="39"/>
        <v>6352.9411764705883</v>
      </c>
      <c r="P456" s="6"/>
    </row>
    <row r="457" spans="1:16">
      <c r="A457" s="60">
        <v>44446.719416666667</v>
      </c>
      <c r="B457" s="61">
        <v>19.870190999999998</v>
      </c>
      <c r="C457" s="24">
        <f t="shared" si="37"/>
        <v>556</v>
      </c>
      <c r="D457" s="25">
        <f t="shared" si="38"/>
        <v>33</v>
      </c>
      <c r="E457" s="26">
        <f t="shared" si="36"/>
        <v>22.870190999999998</v>
      </c>
      <c r="F457" s="31">
        <f t="shared" si="40"/>
        <v>12932.299999999941</v>
      </c>
      <c r="G457" s="27">
        <f t="shared" si="39"/>
        <v>6352.9411764705883</v>
      </c>
      <c r="P457" s="6"/>
    </row>
    <row r="458" spans="1:16">
      <c r="A458" s="60">
        <v>44446.720111111106</v>
      </c>
      <c r="B458" s="61">
        <v>19.584123000000002</v>
      </c>
      <c r="C458" s="24">
        <f t="shared" si="37"/>
        <v>557</v>
      </c>
      <c r="D458" s="25">
        <f t="shared" si="38"/>
        <v>33</v>
      </c>
      <c r="E458" s="26">
        <f t="shared" si="36"/>
        <v>22.584123000000002</v>
      </c>
      <c r="F458" s="31">
        <f t="shared" si="40"/>
        <v>12965.299999999941</v>
      </c>
      <c r="G458" s="27">
        <f t="shared" si="39"/>
        <v>6352.9411764705883</v>
      </c>
      <c r="P458" s="6"/>
    </row>
    <row r="459" spans="1:16">
      <c r="A459" s="60">
        <v>44446.720805555553</v>
      </c>
      <c r="B459" s="61">
        <v>19.824051000000001</v>
      </c>
      <c r="C459" s="24">
        <f t="shared" si="37"/>
        <v>558</v>
      </c>
      <c r="D459" s="25">
        <f t="shared" si="38"/>
        <v>33</v>
      </c>
      <c r="E459" s="26">
        <f t="shared" si="36"/>
        <v>22.824051000000001</v>
      </c>
      <c r="F459" s="31">
        <f t="shared" si="40"/>
        <v>12998.299999999941</v>
      </c>
      <c r="G459" s="27">
        <f t="shared" si="39"/>
        <v>6352.9411764705883</v>
      </c>
      <c r="P459" s="6"/>
    </row>
    <row r="460" spans="1:16">
      <c r="A460" s="60">
        <v>44446.7215</v>
      </c>
      <c r="B460" s="61">
        <v>19.706394</v>
      </c>
      <c r="C460" s="24">
        <f t="shared" si="37"/>
        <v>559</v>
      </c>
      <c r="D460" s="25">
        <f t="shared" si="38"/>
        <v>33</v>
      </c>
      <c r="E460" s="26">
        <f t="shared" si="36"/>
        <v>22.706394</v>
      </c>
      <c r="F460" s="31">
        <f t="shared" si="40"/>
        <v>13031.299999999941</v>
      </c>
      <c r="G460" s="27">
        <f t="shared" si="39"/>
        <v>6352.9411764705883</v>
      </c>
      <c r="P460" s="6"/>
    </row>
    <row r="461" spans="1:16">
      <c r="A461" s="60">
        <v>44446.722194444439</v>
      </c>
      <c r="B461" s="61">
        <v>19.847121000000001</v>
      </c>
      <c r="C461" s="24">
        <f t="shared" si="37"/>
        <v>560</v>
      </c>
      <c r="D461" s="25">
        <f t="shared" si="38"/>
        <v>33</v>
      </c>
      <c r="E461" s="26">
        <f t="shared" si="36"/>
        <v>22.847121000000001</v>
      </c>
      <c r="F461" s="31">
        <f t="shared" si="40"/>
        <v>13064.299999999941</v>
      </c>
      <c r="G461" s="27">
        <f t="shared" si="39"/>
        <v>6352.9411764705883</v>
      </c>
      <c r="P461" s="6"/>
    </row>
    <row r="462" spans="1:16">
      <c r="A462" s="60">
        <v>44446.732534722265</v>
      </c>
      <c r="B462" s="61">
        <v>19.392771216097984</v>
      </c>
      <c r="C462" s="24">
        <f t="shared" si="37"/>
        <v>575</v>
      </c>
      <c r="D462" s="25">
        <f t="shared" si="38"/>
        <v>33</v>
      </c>
      <c r="E462" s="26">
        <f t="shared" si="36"/>
        <v>22.392771216097984</v>
      </c>
      <c r="F462" s="31">
        <f t="shared" ref="F462:F525" si="41">F461+D461*(C462-C461)</f>
        <v>13559.299999999941</v>
      </c>
      <c r="G462" s="27">
        <f t="shared" ref="G462:G525" si="42">D462*60*24/7.48</f>
        <v>6352.9411764705883</v>
      </c>
    </row>
    <row r="463" spans="1:16">
      <c r="A463" s="60">
        <v>44446.733229166661</v>
      </c>
      <c r="B463" s="61">
        <v>19.142060367454064</v>
      </c>
      <c r="C463" s="24">
        <f t="shared" si="37"/>
        <v>576</v>
      </c>
      <c r="D463" s="25">
        <f t="shared" si="38"/>
        <v>33</v>
      </c>
      <c r="E463" s="26">
        <f t="shared" si="36"/>
        <v>22.142060367454064</v>
      </c>
      <c r="F463" s="31">
        <f t="shared" si="41"/>
        <v>13592.299999999941</v>
      </c>
      <c r="G463" s="27">
        <f t="shared" si="42"/>
        <v>6352.9411764705883</v>
      </c>
    </row>
    <row r="464" spans="1:16">
      <c r="A464" s="60">
        <v>44446.733923611064</v>
      </c>
      <c r="B464" s="61">
        <v>19.492290026246721</v>
      </c>
      <c r="C464" s="24">
        <f t="shared" si="37"/>
        <v>577</v>
      </c>
      <c r="D464" s="25">
        <v>0</v>
      </c>
      <c r="E464" s="26">
        <f t="shared" si="36"/>
        <v>22.492290026246721</v>
      </c>
      <c r="F464" s="31">
        <f t="shared" si="41"/>
        <v>13625.299999999941</v>
      </c>
      <c r="G464" s="27">
        <f t="shared" si="42"/>
        <v>0</v>
      </c>
    </row>
    <row r="465" spans="1:7">
      <c r="A465" s="60">
        <v>44446.734618055561</v>
      </c>
      <c r="B465" s="61">
        <v>13.913495188101493</v>
      </c>
      <c r="C465" s="24">
        <f t="shared" si="37"/>
        <v>578</v>
      </c>
      <c r="D465" s="25"/>
      <c r="E465" s="26">
        <f t="shared" si="36"/>
        <v>16.913495188101493</v>
      </c>
      <c r="F465" s="31">
        <f t="shared" si="41"/>
        <v>13625.299999999941</v>
      </c>
      <c r="G465" s="27">
        <f t="shared" si="42"/>
        <v>0</v>
      </c>
    </row>
    <row r="466" spans="1:7">
      <c r="A466" s="60">
        <v>44446.735312499964</v>
      </c>
      <c r="B466" s="61">
        <v>12.814960629921259</v>
      </c>
      <c r="C466" s="24">
        <f t="shared" si="37"/>
        <v>579</v>
      </c>
      <c r="D466" s="25"/>
      <c r="E466" s="26">
        <f t="shared" si="36"/>
        <v>15.814960629921259</v>
      </c>
      <c r="F466" s="31">
        <f t="shared" si="41"/>
        <v>13625.299999999941</v>
      </c>
      <c r="G466" s="27">
        <f t="shared" si="42"/>
        <v>0</v>
      </c>
    </row>
    <row r="467" spans="1:7">
      <c r="A467" s="60">
        <v>44446.736006944462</v>
      </c>
      <c r="B467" s="61">
        <v>11.505905511811029</v>
      </c>
      <c r="C467" s="24">
        <f t="shared" si="37"/>
        <v>580</v>
      </c>
      <c r="D467" s="25"/>
      <c r="E467" s="26">
        <f t="shared" si="36"/>
        <v>14.505905511811029</v>
      </c>
      <c r="F467" s="31">
        <f t="shared" si="41"/>
        <v>13625.299999999941</v>
      </c>
      <c r="G467" s="27">
        <f t="shared" si="42"/>
        <v>0</v>
      </c>
    </row>
    <row r="468" spans="1:7">
      <c r="A468" s="60">
        <v>44446.736701388865</v>
      </c>
      <c r="B468" s="61">
        <v>10.501148293963254</v>
      </c>
      <c r="C468" s="24">
        <f t="shared" si="37"/>
        <v>581</v>
      </c>
      <c r="D468" s="25"/>
      <c r="E468" s="26">
        <f t="shared" si="36"/>
        <v>13.501148293963254</v>
      </c>
      <c r="F468" s="31">
        <f t="shared" si="41"/>
        <v>13625.299999999941</v>
      </c>
      <c r="G468" s="27">
        <f t="shared" si="42"/>
        <v>0</v>
      </c>
    </row>
    <row r="469" spans="1:7">
      <c r="A469" s="60">
        <v>44446.737395833363</v>
      </c>
      <c r="B469" s="61">
        <v>9.706911636045497</v>
      </c>
      <c r="C469" s="24">
        <f t="shared" si="37"/>
        <v>582</v>
      </c>
      <c r="D469" s="25"/>
      <c r="E469" s="26">
        <f t="shared" si="36"/>
        <v>12.706911636045497</v>
      </c>
      <c r="F469" s="31">
        <f t="shared" si="41"/>
        <v>13625.299999999941</v>
      </c>
      <c r="G469" s="27">
        <f t="shared" si="42"/>
        <v>0</v>
      </c>
    </row>
    <row r="470" spans="1:7">
      <c r="A470" s="60">
        <v>44446.738090277766</v>
      </c>
      <c r="B470" s="61">
        <v>9.071522309711284</v>
      </c>
      <c r="C470" s="24">
        <f t="shared" si="37"/>
        <v>583</v>
      </c>
      <c r="D470" s="25"/>
      <c r="E470" s="26">
        <f t="shared" si="36"/>
        <v>12.071522309711284</v>
      </c>
      <c r="F470" s="31">
        <f t="shared" si="41"/>
        <v>13625.299999999941</v>
      </c>
      <c r="G470" s="27">
        <f t="shared" si="42"/>
        <v>0</v>
      </c>
    </row>
    <row r="471" spans="1:7">
      <c r="A471" s="60">
        <v>44446.738784722264</v>
      </c>
      <c r="B471" s="61">
        <v>8.558617672790902</v>
      </c>
      <c r="C471" s="24">
        <f t="shared" si="37"/>
        <v>584</v>
      </c>
      <c r="D471" s="25"/>
      <c r="E471" s="26">
        <f t="shared" si="36"/>
        <v>11.558617672790902</v>
      </c>
      <c r="F471" s="31">
        <f t="shared" si="41"/>
        <v>13625.299999999941</v>
      </c>
      <c r="G471" s="27">
        <f t="shared" si="42"/>
        <v>0</v>
      </c>
    </row>
    <row r="472" spans="1:7">
      <c r="A472" s="60">
        <v>44446.739479166667</v>
      </c>
      <c r="B472" s="61">
        <v>8.1280074365704351</v>
      </c>
      <c r="C472" s="24">
        <f t="shared" si="37"/>
        <v>585</v>
      </c>
      <c r="D472" s="25"/>
      <c r="E472" s="26">
        <f t="shared" si="36"/>
        <v>11.128007436570435</v>
      </c>
      <c r="F472" s="31">
        <f t="shared" si="41"/>
        <v>13625.299999999941</v>
      </c>
      <c r="G472" s="27">
        <f t="shared" si="42"/>
        <v>0</v>
      </c>
    </row>
    <row r="473" spans="1:7">
      <c r="A473" s="60">
        <v>44446.740173611062</v>
      </c>
      <c r="B473" s="61">
        <v>7.7567257217847825</v>
      </c>
      <c r="C473" s="24">
        <f t="shared" si="37"/>
        <v>586</v>
      </c>
      <c r="D473" s="25"/>
      <c r="E473" s="26">
        <f t="shared" si="36"/>
        <v>10.756725721784782</v>
      </c>
      <c r="F473" s="31">
        <f t="shared" si="41"/>
        <v>13625.299999999941</v>
      </c>
      <c r="G473" s="27">
        <f t="shared" si="42"/>
        <v>0</v>
      </c>
    </row>
    <row r="474" spans="1:7">
      <c r="A474" s="60">
        <v>44446.740868055567</v>
      </c>
      <c r="B474" s="61">
        <v>7.423720472440948</v>
      </c>
      <c r="C474" s="24">
        <f t="shared" si="37"/>
        <v>587</v>
      </c>
      <c r="D474" s="25"/>
      <c r="E474" s="26">
        <f t="shared" si="36"/>
        <v>10.423720472440948</v>
      </c>
      <c r="F474" s="31">
        <f t="shared" si="41"/>
        <v>13625.299999999941</v>
      </c>
      <c r="G474" s="27">
        <f t="shared" si="42"/>
        <v>0</v>
      </c>
    </row>
    <row r="475" spans="1:7">
      <c r="A475" s="60">
        <v>44446.741562499963</v>
      </c>
      <c r="B475" s="61">
        <v>7.1347331583552034</v>
      </c>
      <c r="C475" s="24">
        <f t="shared" si="37"/>
        <v>588</v>
      </c>
      <c r="D475" s="25"/>
      <c r="E475" s="26">
        <f t="shared" si="36"/>
        <v>10.134733158355203</v>
      </c>
      <c r="F475" s="31">
        <f t="shared" si="41"/>
        <v>13625.299999999941</v>
      </c>
      <c r="G475" s="27">
        <f t="shared" si="42"/>
        <v>0</v>
      </c>
    </row>
    <row r="476" spans="1:7">
      <c r="A476" s="60">
        <v>44446.742256944461</v>
      </c>
      <c r="B476" s="61">
        <v>6.801727909011376</v>
      </c>
      <c r="C476" s="24">
        <f t="shared" si="37"/>
        <v>589</v>
      </c>
      <c r="D476" s="25"/>
      <c r="E476" s="26">
        <f t="shared" si="36"/>
        <v>9.801727909011376</v>
      </c>
      <c r="F476" s="31">
        <f t="shared" si="41"/>
        <v>13625.299999999941</v>
      </c>
      <c r="G476" s="27">
        <f t="shared" si="42"/>
        <v>0</v>
      </c>
    </row>
    <row r="477" spans="1:7">
      <c r="A477" s="60">
        <v>44446.742951388864</v>
      </c>
      <c r="B477" s="61">
        <v>6.6467082239720057</v>
      </c>
      <c r="C477" s="24">
        <f t="shared" si="37"/>
        <v>590</v>
      </c>
      <c r="D477" s="25"/>
      <c r="E477" s="26">
        <f t="shared" si="36"/>
        <v>9.6467082239720057</v>
      </c>
      <c r="F477" s="31">
        <f t="shared" si="41"/>
        <v>13625.299999999941</v>
      </c>
      <c r="G477" s="27">
        <f t="shared" si="42"/>
        <v>0</v>
      </c>
    </row>
    <row r="478" spans="1:7">
      <c r="A478" s="60">
        <v>44446.743645833361</v>
      </c>
      <c r="B478" s="61">
        <v>6.5108267716535408</v>
      </c>
      <c r="C478" s="24">
        <f t="shared" si="37"/>
        <v>591</v>
      </c>
      <c r="D478" s="25"/>
      <c r="E478" s="26">
        <f t="shared" si="36"/>
        <v>9.5108267716535408</v>
      </c>
      <c r="F478" s="31">
        <f t="shared" si="41"/>
        <v>13625.299999999941</v>
      </c>
      <c r="G478" s="27">
        <f t="shared" si="42"/>
        <v>0</v>
      </c>
    </row>
    <row r="479" spans="1:7">
      <c r="A479" s="60">
        <v>44446.744340277764</v>
      </c>
      <c r="B479" s="61">
        <v>6.3883420822397241</v>
      </c>
      <c r="C479" s="24">
        <f t="shared" si="37"/>
        <v>592</v>
      </c>
      <c r="D479" s="25"/>
      <c r="E479" s="26">
        <f t="shared" si="36"/>
        <v>9.3883420822397241</v>
      </c>
      <c r="F479" s="31">
        <f t="shared" si="41"/>
        <v>13625.299999999941</v>
      </c>
      <c r="G479" s="27">
        <f t="shared" si="42"/>
        <v>0</v>
      </c>
    </row>
    <row r="480" spans="1:7">
      <c r="A480" s="60">
        <v>44446.745034722262</v>
      </c>
      <c r="B480" s="61">
        <v>6.2715988626421719</v>
      </c>
      <c r="C480" s="24">
        <f t="shared" si="37"/>
        <v>593</v>
      </c>
      <c r="D480" s="25"/>
      <c r="E480" s="26">
        <f t="shared" si="36"/>
        <v>9.2715988626421719</v>
      </c>
      <c r="F480" s="31">
        <f t="shared" si="41"/>
        <v>13625.299999999941</v>
      </c>
      <c r="G480" s="27">
        <f t="shared" si="42"/>
        <v>0</v>
      </c>
    </row>
    <row r="481" spans="1:7">
      <c r="A481" s="60">
        <v>44446.745729166665</v>
      </c>
      <c r="B481" s="61">
        <v>6.1472003499562575</v>
      </c>
      <c r="C481" s="24">
        <f t="shared" si="37"/>
        <v>594</v>
      </c>
      <c r="D481" s="25"/>
      <c r="E481" s="26">
        <f t="shared" si="36"/>
        <v>9.1472003499562575</v>
      </c>
      <c r="F481" s="31">
        <f t="shared" si="41"/>
        <v>13625.299999999941</v>
      </c>
      <c r="G481" s="27">
        <f t="shared" si="42"/>
        <v>0</v>
      </c>
    </row>
    <row r="482" spans="1:7">
      <c r="A482" s="60">
        <v>44446.746423611061</v>
      </c>
      <c r="B482" s="61">
        <v>6.0304571303587124</v>
      </c>
      <c r="C482" s="24">
        <f t="shared" si="37"/>
        <v>595</v>
      </c>
      <c r="D482" s="25"/>
      <c r="E482" s="26">
        <f t="shared" si="36"/>
        <v>9.0304571303587124</v>
      </c>
      <c r="F482" s="31">
        <f t="shared" si="41"/>
        <v>13625.299999999941</v>
      </c>
      <c r="G482" s="27">
        <f t="shared" si="42"/>
        <v>0</v>
      </c>
    </row>
    <row r="483" spans="1:7">
      <c r="A483" s="60">
        <v>44446.747118055566</v>
      </c>
      <c r="B483" s="61">
        <v>5.9137139107611532</v>
      </c>
      <c r="C483" s="24">
        <f t="shared" si="37"/>
        <v>596</v>
      </c>
      <c r="D483" s="25"/>
      <c r="E483" s="26">
        <f t="shared" si="36"/>
        <v>8.9137139107611532</v>
      </c>
      <c r="F483" s="31">
        <f t="shared" si="41"/>
        <v>13625.299999999941</v>
      </c>
      <c r="G483" s="27">
        <f t="shared" si="42"/>
        <v>0</v>
      </c>
    </row>
    <row r="484" spans="1:7">
      <c r="A484" s="60">
        <v>44446.747812499962</v>
      </c>
      <c r="B484" s="61">
        <v>5.8027121609798797</v>
      </c>
      <c r="C484" s="24">
        <f t="shared" si="37"/>
        <v>597</v>
      </c>
      <c r="D484" s="25"/>
      <c r="E484" s="26">
        <f t="shared" si="36"/>
        <v>8.8027121609798797</v>
      </c>
      <c r="F484" s="31">
        <f t="shared" si="41"/>
        <v>13625.299999999941</v>
      </c>
      <c r="G484" s="27">
        <f t="shared" si="42"/>
        <v>0</v>
      </c>
    </row>
    <row r="485" spans="1:7">
      <c r="A485" s="60">
        <v>44446.748506944466</v>
      </c>
      <c r="B485" s="61">
        <v>5.6859689413823276</v>
      </c>
      <c r="C485" s="24">
        <f t="shared" si="37"/>
        <v>598</v>
      </c>
      <c r="D485" s="25"/>
      <c r="E485" s="26">
        <f t="shared" si="36"/>
        <v>8.6859689413823276</v>
      </c>
      <c r="F485" s="31">
        <f t="shared" si="41"/>
        <v>13625.299999999941</v>
      </c>
      <c r="G485" s="27">
        <f t="shared" si="42"/>
        <v>0</v>
      </c>
    </row>
    <row r="486" spans="1:7">
      <c r="A486" s="60">
        <v>44446.749201388862</v>
      </c>
      <c r="B486" s="61">
        <v>5.5807086614173258</v>
      </c>
      <c r="C486" s="24">
        <f t="shared" si="37"/>
        <v>599</v>
      </c>
      <c r="D486" s="25"/>
      <c r="E486" s="26">
        <f t="shared" si="36"/>
        <v>8.5807086614173258</v>
      </c>
      <c r="F486" s="31">
        <f t="shared" si="41"/>
        <v>13625.299999999941</v>
      </c>
      <c r="G486" s="27">
        <f t="shared" si="42"/>
        <v>0</v>
      </c>
    </row>
    <row r="487" spans="1:7">
      <c r="A487" s="60">
        <v>44446.749895833367</v>
      </c>
      <c r="B487" s="61">
        <v>5.4811898512685886</v>
      </c>
      <c r="C487" s="24">
        <f t="shared" si="37"/>
        <v>600</v>
      </c>
      <c r="D487" s="25"/>
      <c r="E487" s="26">
        <f t="shared" si="36"/>
        <v>8.4811898512685886</v>
      </c>
      <c r="F487" s="31">
        <f t="shared" si="41"/>
        <v>13625.299999999941</v>
      </c>
      <c r="G487" s="27">
        <f t="shared" si="42"/>
        <v>0</v>
      </c>
    </row>
    <row r="488" spans="1:7">
      <c r="A488" s="60">
        <v>44446.750590277763</v>
      </c>
      <c r="B488" s="61">
        <v>5.3835848643919491</v>
      </c>
      <c r="C488" s="24">
        <f t="shared" si="37"/>
        <v>601</v>
      </c>
      <c r="D488" s="25"/>
      <c r="E488" s="26">
        <f t="shared" si="36"/>
        <v>8.3835848643919491</v>
      </c>
      <c r="F488" s="31">
        <f t="shared" si="41"/>
        <v>13625.299999999941</v>
      </c>
      <c r="G488" s="27">
        <f t="shared" si="42"/>
        <v>0</v>
      </c>
    </row>
    <row r="489" spans="1:7">
      <c r="A489" s="60">
        <v>44446.751284722261</v>
      </c>
      <c r="B489" s="61">
        <v>5.2898075240594906</v>
      </c>
      <c r="C489" s="24">
        <f t="shared" si="37"/>
        <v>602</v>
      </c>
      <c r="D489" s="25"/>
      <c r="E489" s="26">
        <f t="shared" ref="E489:E552" si="43">B489+L$9</f>
        <v>8.2898075240594906</v>
      </c>
      <c r="F489" s="31">
        <f t="shared" si="41"/>
        <v>13625.299999999941</v>
      </c>
      <c r="G489" s="27">
        <f t="shared" si="42"/>
        <v>0</v>
      </c>
    </row>
    <row r="490" spans="1:7">
      <c r="A490" s="60">
        <v>44446.751979166664</v>
      </c>
      <c r="B490" s="61">
        <v>5.2036854768154015</v>
      </c>
      <c r="C490" s="24">
        <f t="shared" si="37"/>
        <v>603</v>
      </c>
      <c r="D490" s="25"/>
      <c r="E490" s="26">
        <f t="shared" si="43"/>
        <v>8.2036854768154015</v>
      </c>
      <c r="F490" s="31">
        <f t="shared" si="41"/>
        <v>13625.299999999941</v>
      </c>
      <c r="G490" s="27">
        <f t="shared" si="42"/>
        <v>0</v>
      </c>
    </row>
    <row r="491" spans="1:7">
      <c r="A491" s="60">
        <v>44446.752673611067</v>
      </c>
      <c r="B491" s="61">
        <v>5.1233048993875769</v>
      </c>
      <c r="C491" s="24">
        <f t="shared" si="37"/>
        <v>604</v>
      </c>
      <c r="D491" s="25"/>
      <c r="E491" s="26">
        <f t="shared" si="43"/>
        <v>8.1233048993875769</v>
      </c>
      <c r="F491" s="31">
        <f t="shared" si="41"/>
        <v>13625.299999999941</v>
      </c>
      <c r="G491" s="27">
        <f t="shared" si="42"/>
        <v>0</v>
      </c>
    </row>
    <row r="492" spans="1:7">
      <c r="A492" s="60">
        <v>44446.753368055564</v>
      </c>
      <c r="B492" s="61">
        <v>5.0505796150481146</v>
      </c>
      <c r="C492" s="24">
        <f t="shared" si="37"/>
        <v>605</v>
      </c>
      <c r="D492" s="25"/>
      <c r="E492" s="26">
        <f t="shared" si="43"/>
        <v>8.0505796150481146</v>
      </c>
      <c r="F492" s="31">
        <f t="shared" si="41"/>
        <v>13625.299999999941</v>
      </c>
      <c r="G492" s="27">
        <f t="shared" si="42"/>
        <v>0</v>
      </c>
    </row>
    <row r="493" spans="1:7">
      <c r="A493" s="60">
        <v>44446.754062499967</v>
      </c>
      <c r="B493" s="61">
        <v>4.9816819772528405</v>
      </c>
      <c r="C493" s="24">
        <f t="shared" si="37"/>
        <v>606</v>
      </c>
      <c r="D493" s="25"/>
      <c r="E493" s="26">
        <f t="shared" si="43"/>
        <v>7.9816819772528405</v>
      </c>
      <c r="F493" s="31">
        <f t="shared" si="41"/>
        <v>13625.299999999941</v>
      </c>
      <c r="G493" s="27">
        <f t="shared" si="42"/>
        <v>0</v>
      </c>
    </row>
    <row r="494" spans="1:7">
      <c r="A494" s="60">
        <v>44446.754756944465</v>
      </c>
      <c r="B494" s="61">
        <v>4.914698162729664</v>
      </c>
      <c r="C494" s="24">
        <f t="shared" si="37"/>
        <v>607</v>
      </c>
      <c r="D494" s="25"/>
      <c r="E494" s="26">
        <f t="shared" si="43"/>
        <v>7.914698162729664</v>
      </c>
      <c r="F494" s="31">
        <f t="shared" si="41"/>
        <v>13625.299999999941</v>
      </c>
      <c r="G494" s="27">
        <f t="shared" si="42"/>
        <v>0</v>
      </c>
    </row>
    <row r="495" spans="1:7">
      <c r="A495" s="60">
        <v>44446.755451388861</v>
      </c>
      <c r="B495" s="61">
        <v>4.8534558180227521</v>
      </c>
      <c r="C495" s="24">
        <f t="shared" si="37"/>
        <v>608</v>
      </c>
      <c r="D495" s="25"/>
      <c r="E495" s="26">
        <f t="shared" si="43"/>
        <v>7.8534558180227521</v>
      </c>
      <c r="F495" s="31">
        <f t="shared" si="41"/>
        <v>13625.299999999941</v>
      </c>
      <c r="G495" s="27">
        <f t="shared" si="42"/>
        <v>0</v>
      </c>
    </row>
    <row r="496" spans="1:7">
      <c r="A496" s="60">
        <v>44446.756145833366</v>
      </c>
      <c r="B496" s="61">
        <v>4.7979549431321118</v>
      </c>
      <c r="C496" s="24">
        <f t="shared" si="37"/>
        <v>609</v>
      </c>
      <c r="D496" s="25"/>
      <c r="E496" s="26">
        <f t="shared" si="43"/>
        <v>7.7979549431321118</v>
      </c>
      <c r="F496" s="31">
        <f t="shared" si="41"/>
        <v>13625.299999999941</v>
      </c>
      <c r="G496" s="27">
        <f t="shared" si="42"/>
        <v>0</v>
      </c>
    </row>
    <row r="497" spans="1:7">
      <c r="A497" s="60">
        <v>44446.756840277762</v>
      </c>
      <c r="B497" s="61">
        <v>4.7347987751531022</v>
      </c>
      <c r="C497" s="24">
        <f t="shared" si="37"/>
        <v>610</v>
      </c>
      <c r="D497" s="25"/>
      <c r="E497" s="26">
        <f t="shared" si="43"/>
        <v>7.7347987751531022</v>
      </c>
      <c r="F497" s="31">
        <f t="shared" si="41"/>
        <v>13625.299999999941</v>
      </c>
      <c r="G497" s="27">
        <f t="shared" si="42"/>
        <v>0</v>
      </c>
    </row>
    <row r="498" spans="1:7">
      <c r="A498" s="60">
        <v>44446.757534722266</v>
      </c>
      <c r="B498" s="61">
        <v>4.6926946631671029</v>
      </c>
      <c r="C498" s="24">
        <f t="shared" si="37"/>
        <v>611</v>
      </c>
      <c r="D498" s="25"/>
      <c r="E498" s="26">
        <f t="shared" si="43"/>
        <v>7.6926946631671029</v>
      </c>
      <c r="F498" s="31">
        <f t="shared" si="41"/>
        <v>13625.299999999941</v>
      </c>
      <c r="G498" s="27">
        <f t="shared" si="42"/>
        <v>0</v>
      </c>
    </row>
    <row r="499" spans="1:7">
      <c r="A499" s="60">
        <v>44446.758229166662</v>
      </c>
      <c r="B499" s="61">
        <v>4.6371937882764698</v>
      </c>
      <c r="C499" s="24">
        <f t="shared" si="37"/>
        <v>612</v>
      </c>
      <c r="D499" s="25"/>
      <c r="E499" s="26">
        <f t="shared" si="43"/>
        <v>7.6371937882764698</v>
      </c>
      <c r="F499" s="31">
        <f t="shared" si="41"/>
        <v>13625.299999999941</v>
      </c>
      <c r="G499" s="27">
        <f t="shared" si="42"/>
        <v>0</v>
      </c>
    </row>
    <row r="500" spans="1:7">
      <c r="A500" s="60">
        <v>44446.758923611065</v>
      </c>
      <c r="B500" s="61">
        <v>4.5931758530183728</v>
      </c>
      <c r="C500" s="24">
        <f t="shared" si="37"/>
        <v>613</v>
      </c>
      <c r="D500" s="25"/>
      <c r="E500" s="26">
        <f t="shared" si="43"/>
        <v>7.5931758530183728</v>
      </c>
      <c r="F500" s="31">
        <f t="shared" si="41"/>
        <v>13625.299999999941</v>
      </c>
      <c r="G500" s="27">
        <f t="shared" si="42"/>
        <v>0</v>
      </c>
    </row>
    <row r="501" spans="1:7">
      <c r="A501" s="60">
        <v>44446.759618055563</v>
      </c>
      <c r="B501" s="61">
        <v>4.5510717410323736</v>
      </c>
      <c r="C501" s="24">
        <f t="shared" si="37"/>
        <v>614</v>
      </c>
      <c r="D501" s="25"/>
      <c r="E501" s="26">
        <f t="shared" si="43"/>
        <v>7.5510717410323736</v>
      </c>
      <c r="F501" s="31">
        <f t="shared" si="41"/>
        <v>13625.299999999941</v>
      </c>
      <c r="G501" s="27">
        <f t="shared" si="42"/>
        <v>0</v>
      </c>
    </row>
    <row r="502" spans="1:7">
      <c r="A502" s="60">
        <v>44446.760312499966</v>
      </c>
      <c r="B502" s="61">
        <v>4.5070538057742837</v>
      </c>
      <c r="C502" s="24">
        <f t="shared" si="37"/>
        <v>615</v>
      </c>
      <c r="D502" s="25"/>
      <c r="E502" s="26">
        <f t="shared" si="43"/>
        <v>7.5070538057742837</v>
      </c>
      <c r="F502" s="31">
        <f t="shared" si="41"/>
        <v>13625.299999999941</v>
      </c>
      <c r="G502" s="27">
        <f t="shared" si="42"/>
        <v>0</v>
      </c>
    </row>
    <row r="503" spans="1:7">
      <c r="A503" s="60">
        <v>44446.761006944464</v>
      </c>
      <c r="B503" s="61">
        <v>4.4706911636045561</v>
      </c>
      <c r="C503" s="24">
        <f t="shared" si="37"/>
        <v>616</v>
      </c>
      <c r="D503" s="25"/>
      <c r="E503" s="26">
        <f t="shared" si="43"/>
        <v>7.4706911636045561</v>
      </c>
      <c r="F503" s="31">
        <f t="shared" si="41"/>
        <v>13625.299999999941</v>
      </c>
      <c r="G503" s="27">
        <f t="shared" si="42"/>
        <v>0</v>
      </c>
    </row>
    <row r="504" spans="1:7">
      <c r="A504" s="60">
        <v>44446.761701388867</v>
      </c>
      <c r="B504" s="61">
        <v>4.4324146981627237</v>
      </c>
      <c r="C504" s="24">
        <f t="shared" si="37"/>
        <v>617</v>
      </c>
      <c r="D504" s="25"/>
      <c r="E504" s="26">
        <f t="shared" si="43"/>
        <v>7.4324146981627237</v>
      </c>
      <c r="F504" s="31">
        <f t="shared" si="41"/>
        <v>13625.299999999941</v>
      </c>
      <c r="G504" s="27">
        <f t="shared" si="42"/>
        <v>0</v>
      </c>
    </row>
    <row r="505" spans="1:7">
      <c r="A505" s="60">
        <v>44446.762395833364</v>
      </c>
      <c r="B505" s="61">
        <v>4.3960520559930103</v>
      </c>
      <c r="C505" s="24">
        <f t="shared" si="37"/>
        <v>618</v>
      </c>
      <c r="D505" s="25"/>
      <c r="E505" s="26">
        <f t="shared" si="43"/>
        <v>7.3960520559930103</v>
      </c>
      <c r="F505" s="31">
        <f t="shared" si="41"/>
        <v>13625.299999999941</v>
      </c>
      <c r="G505" s="27">
        <f t="shared" si="42"/>
        <v>0</v>
      </c>
    </row>
    <row r="506" spans="1:7">
      <c r="A506" s="60">
        <v>44446.763090277767</v>
      </c>
      <c r="B506" s="61">
        <v>4.3654308836395472</v>
      </c>
      <c r="C506" s="24">
        <f t="shared" si="37"/>
        <v>619</v>
      </c>
      <c r="D506" s="25"/>
      <c r="E506" s="26">
        <f t="shared" si="43"/>
        <v>7.3654308836395472</v>
      </c>
      <c r="F506" s="31">
        <f t="shared" si="41"/>
        <v>13625.299999999941</v>
      </c>
      <c r="G506" s="27">
        <f t="shared" si="42"/>
        <v>0</v>
      </c>
    </row>
    <row r="507" spans="1:7">
      <c r="A507" s="60">
        <v>44446.763784722265</v>
      </c>
      <c r="B507" s="61">
        <v>4.3290682414698196</v>
      </c>
      <c r="C507" s="24">
        <f t="shared" si="37"/>
        <v>620</v>
      </c>
      <c r="D507" s="25"/>
      <c r="E507" s="26">
        <f t="shared" si="43"/>
        <v>7.3290682414698196</v>
      </c>
      <c r="F507" s="31">
        <f t="shared" si="41"/>
        <v>13625.299999999941</v>
      </c>
      <c r="G507" s="27">
        <f t="shared" si="42"/>
        <v>0</v>
      </c>
    </row>
    <row r="508" spans="1:7">
      <c r="A508" s="60">
        <v>44446.764479166661</v>
      </c>
      <c r="B508" s="61">
        <v>4.2907917760279943</v>
      </c>
      <c r="C508" s="24">
        <f t="shared" si="37"/>
        <v>621</v>
      </c>
      <c r="D508" s="25"/>
      <c r="E508" s="26">
        <f t="shared" si="43"/>
        <v>7.2907917760279943</v>
      </c>
      <c r="F508" s="31">
        <f t="shared" si="41"/>
        <v>13625.299999999941</v>
      </c>
      <c r="G508" s="27">
        <f t="shared" si="42"/>
        <v>0</v>
      </c>
    </row>
    <row r="509" spans="1:7">
      <c r="A509" s="60">
        <v>44446.765173611064</v>
      </c>
      <c r="B509" s="61">
        <v>4.2601706036745384</v>
      </c>
      <c r="C509" s="24">
        <f t="shared" si="37"/>
        <v>622</v>
      </c>
      <c r="D509" s="25"/>
      <c r="E509" s="26">
        <f t="shared" si="43"/>
        <v>7.2601706036745384</v>
      </c>
      <c r="F509" s="31">
        <f t="shared" si="41"/>
        <v>13625.299999999941</v>
      </c>
      <c r="G509" s="27">
        <f t="shared" si="42"/>
        <v>0</v>
      </c>
    </row>
    <row r="510" spans="1:7">
      <c r="A510" s="60">
        <v>44446.765868055561</v>
      </c>
      <c r="B510" s="61">
        <v>4.2295494313210895</v>
      </c>
      <c r="C510" s="24">
        <f t="shared" si="37"/>
        <v>623</v>
      </c>
      <c r="D510" s="25"/>
      <c r="E510" s="26">
        <f t="shared" si="43"/>
        <v>7.2295494313210895</v>
      </c>
      <c r="F510" s="31">
        <f t="shared" si="41"/>
        <v>13625.299999999941</v>
      </c>
      <c r="G510" s="27">
        <f t="shared" si="42"/>
        <v>0</v>
      </c>
    </row>
    <row r="511" spans="1:7">
      <c r="A511" s="60">
        <v>44446.766562499964</v>
      </c>
      <c r="B511" s="61">
        <v>4.1931867891513619</v>
      </c>
      <c r="C511" s="24">
        <f t="shared" si="37"/>
        <v>624</v>
      </c>
      <c r="D511" s="25"/>
      <c r="E511" s="26">
        <f t="shared" si="43"/>
        <v>7.1931867891513619</v>
      </c>
      <c r="F511" s="31">
        <f t="shared" si="41"/>
        <v>13625.299999999941</v>
      </c>
      <c r="G511" s="27">
        <f t="shared" si="42"/>
        <v>0</v>
      </c>
    </row>
    <row r="512" spans="1:7">
      <c r="A512" s="60">
        <v>44446.767256944462</v>
      </c>
      <c r="B512" s="61">
        <v>4.1683070866141776</v>
      </c>
      <c r="C512" s="24">
        <f t="shared" si="37"/>
        <v>625</v>
      </c>
      <c r="D512" s="25"/>
      <c r="E512" s="26">
        <f t="shared" si="43"/>
        <v>7.1683070866141776</v>
      </c>
      <c r="F512" s="31">
        <f t="shared" si="41"/>
        <v>13625.299999999941</v>
      </c>
      <c r="G512" s="27">
        <f t="shared" si="42"/>
        <v>0</v>
      </c>
    </row>
    <row r="513" spans="1:7">
      <c r="A513" s="60">
        <v>44446.767951388865</v>
      </c>
      <c r="B513" s="61">
        <v>4.1376859142607216</v>
      </c>
      <c r="C513" s="24">
        <f t="shared" si="37"/>
        <v>626</v>
      </c>
      <c r="D513" s="25"/>
      <c r="E513" s="26">
        <f t="shared" si="43"/>
        <v>7.1376859142607216</v>
      </c>
      <c r="F513" s="31">
        <f t="shared" si="41"/>
        <v>13625.299999999941</v>
      </c>
      <c r="G513" s="27">
        <f t="shared" si="42"/>
        <v>0</v>
      </c>
    </row>
    <row r="514" spans="1:7">
      <c r="A514" s="60">
        <v>44446.768645833363</v>
      </c>
      <c r="B514" s="61">
        <v>4.0994094488188964</v>
      </c>
      <c r="C514" s="24">
        <f t="shared" si="37"/>
        <v>627</v>
      </c>
      <c r="D514" s="25"/>
      <c r="E514" s="26">
        <f t="shared" si="43"/>
        <v>7.0994094488188964</v>
      </c>
      <c r="F514" s="31">
        <f t="shared" si="41"/>
        <v>13625.299999999941</v>
      </c>
      <c r="G514" s="27">
        <f t="shared" si="42"/>
        <v>0</v>
      </c>
    </row>
    <row r="515" spans="1:7">
      <c r="A515" s="60">
        <v>44446.769340277766</v>
      </c>
      <c r="B515" s="61">
        <v>4.0687882764654475</v>
      </c>
      <c r="C515" s="24">
        <f t="shared" si="37"/>
        <v>628</v>
      </c>
      <c r="D515" s="25"/>
      <c r="E515" s="26">
        <f t="shared" si="43"/>
        <v>7.0687882764654475</v>
      </c>
      <c r="F515" s="31">
        <f t="shared" si="41"/>
        <v>13625.299999999941</v>
      </c>
      <c r="G515" s="27">
        <f t="shared" si="42"/>
        <v>0</v>
      </c>
    </row>
    <row r="516" spans="1:7">
      <c r="A516" s="60">
        <v>44446.770034722264</v>
      </c>
      <c r="B516" s="61">
        <v>4.0381671041119915</v>
      </c>
      <c r="C516" s="24">
        <f t="shared" si="37"/>
        <v>629</v>
      </c>
      <c r="D516" s="25"/>
      <c r="E516" s="26">
        <f t="shared" si="43"/>
        <v>7.0381671041119915</v>
      </c>
      <c r="F516" s="31">
        <f t="shared" si="41"/>
        <v>13625.299999999941</v>
      </c>
      <c r="G516" s="27">
        <f t="shared" si="42"/>
        <v>0</v>
      </c>
    </row>
    <row r="517" spans="1:7">
      <c r="A517" s="60">
        <v>44446.770729166667</v>
      </c>
      <c r="B517" s="61">
        <v>4.0132874015748001</v>
      </c>
      <c r="C517" s="24">
        <f t="shared" si="37"/>
        <v>630</v>
      </c>
      <c r="D517" s="25"/>
      <c r="E517" s="26">
        <f t="shared" si="43"/>
        <v>7.0132874015748001</v>
      </c>
      <c r="F517" s="31">
        <f t="shared" si="41"/>
        <v>13625.299999999941</v>
      </c>
      <c r="G517" s="27">
        <f t="shared" si="42"/>
        <v>0</v>
      </c>
    </row>
    <row r="518" spans="1:7">
      <c r="A518" s="60">
        <v>44446.771423611062</v>
      </c>
      <c r="B518" s="61">
        <v>3.9826662292213584</v>
      </c>
      <c r="C518" s="24">
        <f t="shared" ref="C518:C581" si="44">ROUND((A518-A$5)*24*60,0)</f>
        <v>631</v>
      </c>
      <c r="D518" s="25"/>
      <c r="E518" s="26">
        <f t="shared" si="43"/>
        <v>6.9826662292213584</v>
      </c>
      <c r="F518" s="31">
        <f t="shared" si="41"/>
        <v>13625.299999999941</v>
      </c>
      <c r="G518" s="27">
        <f t="shared" si="42"/>
        <v>0</v>
      </c>
    </row>
    <row r="519" spans="1:7">
      <c r="A519" s="60">
        <v>44446.772118055567</v>
      </c>
      <c r="B519" s="61">
        <v>3.957786526684167</v>
      </c>
      <c r="C519" s="24">
        <f t="shared" si="44"/>
        <v>632</v>
      </c>
      <c r="D519" s="25"/>
      <c r="E519" s="26">
        <f t="shared" si="43"/>
        <v>6.957786526684167</v>
      </c>
      <c r="F519" s="31">
        <f t="shared" si="41"/>
        <v>13625.299999999941</v>
      </c>
      <c r="G519" s="27">
        <f t="shared" si="42"/>
        <v>0</v>
      </c>
    </row>
    <row r="520" spans="1:7">
      <c r="A520" s="60">
        <v>44446.772812499963</v>
      </c>
      <c r="B520" s="61">
        <v>3.9214238845144394</v>
      </c>
      <c r="C520" s="24">
        <f t="shared" si="44"/>
        <v>633</v>
      </c>
      <c r="D520" s="25"/>
      <c r="E520" s="26">
        <f t="shared" si="43"/>
        <v>6.9214238845144394</v>
      </c>
      <c r="F520" s="31">
        <f t="shared" si="41"/>
        <v>13625.299999999941</v>
      </c>
      <c r="G520" s="27">
        <f t="shared" si="42"/>
        <v>0</v>
      </c>
    </row>
    <row r="521" spans="1:7">
      <c r="A521" s="60">
        <v>44446.773506944461</v>
      </c>
      <c r="B521" s="61">
        <v>3.8965441819772551</v>
      </c>
      <c r="C521" s="24">
        <f t="shared" si="44"/>
        <v>634</v>
      </c>
      <c r="D521" s="25"/>
      <c r="E521" s="26">
        <f t="shared" si="43"/>
        <v>6.8965441819772551</v>
      </c>
      <c r="F521" s="31">
        <f t="shared" si="41"/>
        <v>13625.299999999941</v>
      </c>
      <c r="G521" s="27">
        <f t="shared" si="42"/>
        <v>0</v>
      </c>
    </row>
    <row r="522" spans="1:7">
      <c r="A522" s="60">
        <v>44446.774201388864</v>
      </c>
      <c r="B522" s="61">
        <v>3.8716644794400779</v>
      </c>
      <c r="C522" s="24">
        <f t="shared" si="44"/>
        <v>635</v>
      </c>
      <c r="D522" s="25"/>
      <c r="E522" s="26">
        <f t="shared" si="43"/>
        <v>6.8716644794400779</v>
      </c>
      <c r="F522" s="31">
        <f t="shared" si="41"/>
        <v>13625.299999999941</v>
      </c>
      <c r="G522" s="27">
        <f t="shared" si="42"/>
        <v>0</v>
      </c>
    </row>
    <row r="523" spans="1:7">
      <c r="A523" s="60">
        <v>44446.774895833361</v>
      </c>
      <c r="B523" s="61">
        <v>3.8410433070866148</v>
      </c>
      <c r="C523" s="24">
        <f t="shared" si="44"/>
        <v>636</v>
      </c>
      <c r="D523" s="25"/>
      <c r="E523" s="26">
        <f t="shared" si="43"/>
        <v>6.8410433070866148</v>
      </c>
      <c r="F523" s="31">
        <f t="shared" si="41"/>
        <v>13625.299999999941</v>
      </c>
      <c r="G523" s="27">
        <f t="shared" si="42"/>
        <v>0</v>
      </c>
    </row>
    <row r="524" spans="1:7">
      <c r="A524" s="60">
        <v>44446.775590277764</v>
      </c>
      <c r="B524" s="61">
        <v>3.8104221347331659</v>
      </c>
      <c r="C524" s="24">
        <f t="shared" si="44"/>
        <v>637</v>
      </c>
      <c r="D524" s="25"/>
      <c r="E524" s="26">
        <f t="shared" si="43"/>
        <v>6.8104221347331659</v>
      </c>
      <c r="F524" s="31">
        <f t="shared" si="41"/>
        <v>13625.299999999941</v>
      </c>
      <c r="G524" s="27">
        <f t="shared" si="42"/>
        <v>0</v>
      </c>
    </row>
    <row r="525" spans="1:7">
      <c r="A525" s="60">
        <v>44446.776284722262</v>
      </c>
      <c r="B525" s="61">
        <v>3.7855424321959816</v>
      </c>
      <c r="C525" s="24">
        <f t="shared" si="44"/>
        <v>638</v>
      </c>
      <c r="D525" s="25"/>
      <c r="E525" s="26">
        <f t="shared" si="43"/>
        <v>6.7855424321959816</v>
      </c>
      <c r="F525" s="31">
        <f t="shared" si="41"/>
        <v>13625.299999999941</v>
      </c>
      <c r="G525" s="27">
        <f t="shared" si="42"/>
        <v>0</v>
      </c>
    </row>
    <row r="526" spans="1:7">
      <c r="A526" s="60">
        <v>44446.776979166665</v>
      </c>
      <c r="B526" s="61">
        <v>3.7549212598425186</v>
      </c>
      <c r="C526" s="24">
        <f t="shared" si="44"/>
        <v>639</v>
      </c>
      <c r="D526" s="25"/>
      <c r="E526" s="26">
        <f t="shared" si="43"/>
        <v>6.7549212598425186</v>
      </c>
      <c r="F526" s="31">
        <f t="shared" ref="F526:F589" si="45">F525+D525*(C526-C525)</f>
        <v>13625.299999999941</v>
      </c>
      <c r="G526" s="27">
        <f t="shared" ref="G526:G589" si="46">D526*60*24/7.48</f>
        <v>0</v>
      </c>
    </row>
    <row r="527" spans="1:7">
      <c r="A527" s="60">
        <v>44446.777673611061</v>
      </c>
      <c r="B527" s="61">
        <v>3.7300415573053343</v>
      </c>
      <c r="C527" s="24">
        <f t="shared" si="44"/>
        <v>640</v>
      </c>
      <c r="D527" s="25"/>
      <c r="E527" s="26">
        <f t="shared" si="43"/>
        <v>6.7300415573053343</v>
      </c>
      <c r="F527" s="31">
        <f t="shared" si="45"/>
        <v>13625.299999999941</v>
      </c>
      <c r="G527" s="27">
        <f t="shared" si="46"/>
        <v>0</v>
      </c>
    </row>
    <row r="528" spans="1:7">
      <c r="A528" s="60">
        <v>44446.778368055566</v>
      </c>
      <c r="B528" s="61">
        <v>3.6994203849518854</v>
      </c>
      <c r="C528" s="24">
        <f t="shared" si="44"/>
        <v>641</v>
      </c>
      <c r="D528" s="25"/>
      <c r="E528" s="26">
        <f t="shared" si="43"/>
        <v>6.6994203849518854</v>
      </c>
      <c r="F528" s="31">
        <f t="shared" si="45"/>
        <v>13625.299999999941</v>
      </c>
      <c r="G528" s="27">
        <f t="shared" si="46"/>
        <v>0</v>
      </c>
    </row>
    <row r="529" spans="1:7">
      <c r="A529" s="60">
        <v>44446.779062499962</v>
      </c>
      <c r="B529" s="61">
        <v>3.6802821522309799</v>
      </c>
      <c r="C529" s="24">
        <f t="shared" si="44"/>
        <v>642</v>
      </c>
      <c r="D529" s="25"/>
      <c r="E529" s="26">
        <f t="shared" si="43"/>
        <v>6.6802821522309799</v>
      </c>
      <c r="F529" s="31">
        <f t="shared" si="45"/>
        <v>13625.299999999941</v>
      </c>
      <c r="G529" s="27">
        <f t="shared" si="46"/>
        <v>0</v>
      </c>
    </row>
    <row r="530" spans="1:7">
      <c r="A530" s="60">
        <v>44446.779756944466</v>
      </c>
      <c r="B530" s="61">
        <v>3.643919510061238</v>
      </c>
      <c r="C530" s="24">
        <f t="shared" si="44"/>
        <v>643</v>
      </c>
      <c r="D530" s="25"/>
      <c r="E530" s="26">
        <f t="shared" si="43"/>
        <v>6.643919510061238</v>
      </c>
      <c r="F530" s="31">
        <f t="shared" si="45"/>
        <v>13625.299999999941</v>
      </c>
      <c r="G530" s="27">
        <f t="shared" si="46"/>
        <v>0</v>
      </c>
    </row>
    <row r="531" spans="1:7">
      <c r="A531" s="60">
        <v>44446.780451388862</v>
      </c>
      <c r="B531" s="61">
        <v>3.6247812773403325</v>
      </c>
      <c r="C531" s="24">
        <f t="shared" si="44"/>
        <v>644</v>
      </c>
      <c r="D531" s="25"/>
      <c r="E531" s="26">
        <f t="shared" si="43"/>
        <v>6.6247812773403325</v>
      </c>
      <c r="F531" s="31">
        <f t="shared" si="45"/>
        <v>13625.299999999941</v>
      </c>
      <c r="G531" s="27">
        <f t="shared" si="46"/>
        <v>0</v>
      </c>
    </row>
    <row r="532" spans="1:7">
      <c r="A532" s="60">
        <v>44446.781145833367</v>
      </c>
      <c r="B532" s="61">
        <v>3.5941601049868837</v>
      </c>
      <c r="C532" s="24">
        <f t="shared" si="44"/>
        <v>645</v>
      </c>
      <c r="D532" s="25"/>
      <c r="E532" s="26">
        <f t="shared" si="43"/>
        <v>6.5941601049868837</v>
      </c>
      <c r="F532" s="31">
        <f t="shared" si="45"/>
        <v>13625.299999999941</v>
      </c>
      <c r="G532" s="27">
        <f t="shared" si="46"/>
        <v>0</v>
      </c>
    </row>
    <row r="533" spans="1:7">
      <c r="A533" s="60">
        <v>44446.781840277763</v>
      </c>
      <c r="B533" s="61">
        <v>3.5635389326334277</v>
      </c>
      <c r="C533" s="24">
        <f t="shared" si="44"/>
        <v>646</v>
      </c>
      <c r="D533" s="25"/>
      <c r="E533" s="26">
        <f t="shared" si="43"/>
        <v>6.5635389326334277</v>
      </c>
      <c r="F533" s="31">
        <f t="shared" si="45"/>
        <v>13625.299999999941</v>
      </c>
      <c r="G533" s="27">
        <f t="shared" si="46"/>
        <v>0</v>
      </c>
    </row>
    <row r="534" spans="1:7">
      <c r="A534" s="60">
        <v>44446.782534722261</v>
      </c>
      <c r="B534" s="61">
        <v>3.5386592300962363</v>
      </c>
      <c r="C534" s="24">
        <f t="shared" si="44"/>
        <v>647</v>
      </c>
      <c r="D534" s="25"/>
      <c r="E534" s="26">
        <f t="shared" si="43"/>
        <v>6.5386592300962363</v>
      </c>
      <c r="F534" s="31">
        <f t="shared" si="45"/>
        <v>13625.299999999941</v>
      </c>
      <c r="G534" s="27">
        <f t="shared" si="46"/>
        <v>0</v>
      </c>
    </row>
    <row r="535" spans="1:7">
      <c r="A535" s="60">
        <v>44446.783229166664</v>
      </c>
      <c r="B535" s="61">
        <v>3.513779527559052</v>
      </c>
      <c r="C535" s="24">
        <f t="shared" si="44"/>
        <v>648</v>
      </c>
      <c r="D535" s="25"/>
      <c r="E535" s="26">
        <f t="shared" si="43"/>
        <v>6.513779527559052</v>
      </c>
      <c r="F535" s="31">
        <f t="shared" si="45"/>
        <v>13625.299999999941</v>
      </c>
      <c r="G535" s="27">
        <f t="shared" si="46"/>
        <v>0</v>
      </c>
    </row>
    <row r="536" spans="1:7">
      <c r="A536" s="60">
        <v>44446.783923611067</v>
      </c>
      <c r="B536" s="61">
        <v>3.4774168853893315</v>
      </c>
      <c r="C536" s="24">
        <f t="shared" si="44"/>
        <v>649</v>
      </c>
      <c r="D536" s="25"/>
      <c r="E536" s="26">
        <f t="shared" si="43"/>
        <v>6.4774168853893315</v>
      </c>
      <c r="F536" s="31">
        <f t="shared" si="45"/>
        <v>13625.299999999941</v>
      </c>
      <c r="G536" s="27">
        <f t="shared" si="46"/>
        <v>0</v>
      </c>
    </row>
    <row r="537" spans="1:7">
      <c r="A537" s="60">
        <v>44446.784618055564</v>
      </c>
      <c r="B537" s="61">
        <v>3.4582786526684117</v>
      </c>
      <c r="C537" s="24">
        <f t="shared" si="44"/>
        <v>650</v>
      </c>
      <c r="D537" s="25"/>
      <c r="E537" s="26">
        <f t="shared" si="43"/>
        <v>6.4582786526684117</v>
      </c>
      <c r="F537" s="31">
        <f t="shared" si="45"/>
        <v>13625.299999999941</v>
      </c>
      <c r="G537" s="27">
        <f t="shared" si="46"/>
        <v>0</v>
      </c>
    </row>
    <row r="538" spans="1:7">
      <c r="A538" s="60">
        <v>44446.785312499967</v>
      </c>
      <c r="B538" s="61">
        <v>3.4276574803149629</v>
      </c>
      <c r="C538" s="24">
        <f t="shared" si="44"/>
        <v>651</v>
      </c>
      <c r="D538" s="25"/>
      <c r="E538" s="26">
        <f t="shared" si="43"/>
        <v>6.4276574803149629</v>
      </c>
      <c r="F538" s="31">
        <f t="shared" si="45"/>
        <v>13625.299999999941</v>
      </c>
      <c r="G538" s="27">
        <f t="shared" si="46"/>
        <v>0</v>
      </c>
    </row>
    <row r="539" spans="1:7">
      <c r="A539" s="60">
        <v>44446.786006944465</v>
      </c>
      <c r="B539" s="61">
        <v>3.3970363079615069</v>
      </c>
      <c r="C539" s="24">
        <f t="shared" si="44"/>
        <v>652</v>
      </c>
      <c r="D539" s="25"/>
      <c r="E539" s="26">
        <f t="shared" si="43"/>
        <v>6.3970363079615069</v>
      </c>
      <c r="F539" s="31">
        <f t="shared" si="45"/>
        <v>13625.299999999941</v>
      </c>
      <c r="G539" s="27">
        <f t="shared" si="46"/>
        <v>0</v>
      </c>
    </row>
    <row r="540" spans="1:7">
      <c r="A540" s="60">
        <v>44446.786701388861</v>
      </c>
      <c r="B540" s="61">
        <v>3.3721566054243226</v>
      </c>
      <c r="C540" s="24">
        <f t="shared" si="44"/>
        <v>653</v>
      </c>
      <c r="D540" s="25"/>
      <c r="E540" s="26">
        <f t="shared" si="43"/>
        <v>6.3721566054243226</v>
      </c>
      <c r="F540" s="31">
        <f t="shared" si="45"/>
        <v>13625.299999999941</v>
      </c>
      <c r="G540" s="27">
        <f t="shared" si="46"/>
        <v>0</v>
      </c>
    </row>
    <row r="541" spans="1:7">
      <c r="A541" s="60">
        <v>44446.787395833366</v>
      </c>
      <c r="B541" s="61">
        <v>3.3415354330708595</v>
      </c>
      <c r="C541" s="24">
        <f t="shared" si="44"/>
        <v>654</v>
      </c>
      <c r="D541" s="25"/>
      <c r="E541" s="26">
        <f t="shared" si="43"/>
        <v>6.3415354330708595</v>
      </c>
      <c r="F541" s="31">
        <f t="shared" si="45"/>
        <v>13625.299999999941</v>
      </c>
      <c r="G541" s="27">
        <f t="shared" si="46"/>
        <v>0</v>
      </c>
    </row>
    <row r="542" spans="1:7">
      <c r="A542" s="60">
        <v>44446.788090277762</v>
      </c>
      <c r="B542" s="61">
        <v>3.3166557305336823</v>
      </c>
      <c r="C542" s="24">
        <f t="shared" si="44"/>
        <v>655</v>
      </c>
      <c r="D542" s="25"/>
      <c r="E542" s="26">
        <f t="shared" si="43"/>
        <v>6.3166557305336823</v>
      </c>
      <c r="F542" s="31">
        <f t="shared" si="45"/>
        <v>13625.299999999941</v>
      </c>
      <c r="G542" s="27">
        <f t="shared" si="46"/>
        <v>0</v>
      </c>
    </row>
    <row r="543" spans="1:7">
      <c r="A543" s="60">
        <v>44446.788784722266</v>
      </c>
      <c r="B543" s="61">
        <v>3.2860345581802264</v>
      </c>
      <c r="C543" s="24">
        <f t="shared" si="44"/>
        <v>656</v>
      </c>
      <c r="D543" s="25"/>
      <c r="E543" s="26">
        <f t="shared" si="43"/>
        <v>6.2860345581802264</v>
      </c>
      <c r="F543" s="31">
        <f t="shared" si="45"/>
        <v>13625.299999999941</v>
      </c>
      <c r="G543" s="27">
        <f t="shared" si="46"/>
        <v>0</v>
      </c>
    </row>
    <row r="544" spans="1:7">
      <c r="A544" s="60">
        <v>44446.789479166662</v>
      </c>
      <c r="B544" s="61">
        <v>3.2611548556430492</v>
      </c>
      <c r="C544" s="24">
        <f t="shared" si="44"/>
        <v>657</v>
      </c>
      <c r="D544" s="25"/>
      <c r="E544" s="26">
        <f t="shared" si="43"/>
        <v>6.2611548556430492</v>
      </c>
      <c r="F544" s="31">
        <f t="shared" si="45"/>
        <v>13625.299999999941</v>
      </c>
      <c r="G544" s="27">
        <f t="shared" si="46"/>
        <v>0</v>
      </c>
    </row>
    <row r="545" spans="1:7">
      <c r="A545" s="60">
        <v>44446.790173611065</v>
      </c>
      <c r="B545" s="61">
        <v>3.2362751531058649</v>
      </c>
      <c r="C545" s="24">
        <f t="shared" si="44"/>
        <v>658</v>
      </c>
      <c r="D545" s="25"/>
      <c r="E545" s="26">
        <f t="shared" si="43"/>
        <v>6.2362751531058649</v>
      </c>
      <c r="F545" s="31">
        <f t="shared" si="45"/>
        <v>13625.299999999941</v>
      </c>
      <c r="G545" s="27">
        <f t="shared" si="46"/>
        <v>0</v>
      </c>
    </row>
    <row r="546" spans="1:7">
      <c r="A546" s="60">
        <v>44446.790868055563</v>
      </c>
      <c r="B546" s="61">
        <v>3.2056539807524089</v>
      </c>
      <c r="C546" s="24">
        <f t="shared" si="44"/>
        <v>659</v>
      </c>
      <c r="D546" s="25"/>
      <c r="E546" s="26">
        <f t="shared" si="43"/>
        <v>6.2056539807524089</v>
      </c>
      <c r="F546" s="31">
        <f t="shared" si="45"/>
        <v>13625.299999999941</v>
      </c>
      <c r="G546" s="27">
        <f t="shared" si="46"/>
        <v>0</v>
      </c>
    </row>
    <row r="547" spans="1:7">
      <c r="A547" s="60">
        <v>44446.791562499966</v>
      </c>
      <c r="B547" s="61">
        <v>3.1807742782152246</v>
      </c>
      <c r="C547" s="24">
        <f t="shared" si="44"/>
        <v>660</v>
      </c>
      <c r="D547" s="25"/>
      <c r="E547" s="26">
        <f t="shared" si="43"/>
        <v>6.1807742782152246</v>
      </c>
      <c r="F547" s="31">
        <f t="shared" si="45"/>
        <v>13625.299999999941</v>
      </c>
      <c r="G547" s="27">
        <f t="shared" si="46"/>
        <v>0</v>
      </c>
    </row>
    <row r="548" spans="1:7">
      <c r="A548" s="60">
        <v>44446.792256944464</v>
      </c>
      <c r="B548" s="61">
        <v>3.1558945756780403</v>
      </c>
      <c r="C548" s="24">
        <f t="shared" si="44"/>
        <v>661</v>
      </c>
      <c r="D548" s="25"/>
      <c r="E548" s="26">
        <f t="shared" si="43"/>
        <v>6.1558945756780403</v>
      </c>
      <c r="F548" s="31">
        <f t="shared" si="45"/>
        <v>13625.299999999941</v>
      </c>
      <c r="G548" s="27">
        <f t="shared" si="46"/>
        <v>0</v>
      </c>
    </row>
    <row r="549" spans="1:7">
      <c r="A549" s="60">
        <v>44446.792951388867</v>
      </c>
      <c r="B549" s="61">
        <v>3.1252734033245844</v>
      </c>
      <c r="C549" s="24">
        <f t="shared" si="44"/>
        <v>662</v>
      </c>
      <c r="D549" s="25"/>
      <c r="E549" s="26">
        <f t="shared" si="43"/>
        <v>6.1252734033245844</v>
      </c>
      <c r="F549" s="31">
        <f t="shared" si="45"/>
        <v>13625.299999999941</v>
      </c>
      <c r="G549" s="27">
        <f t="shared" si="46"/>
        <v>0</v>
      </c>
    </row>
    <row r="550" spans="1:7">
      <c r="A550" s="60">
        <v>44446.793645833364</v>
      </c>
      <c r="B550" s="61">
        <v>3.1003937007874001</v>
      </c>
      <c r="C550" s="24">
        <f t="shared" si="44"/>
        <v>663</v>
      </c>
      <c r="D550" s="25"/>
      <c r="E550" s="26">
        <f t="shared" si="43"/>
        <v>6.1003937007874001</v>
      </c>
      <c r="F550" s="31">
        <f t="shared" si="45"/>
        <v>13625.299999999941</v>
      </c>
      <c r="G550" s="27">
        <f t="shared" si="46"/>
        <v>0</v>
      </c>
    </row>
    <row r="551" spans="1:7">
      <c r="A551" s="60">
        <v>44446.794340277767</v>
      </c>
      <c r="B551" s="61">
        <v>3.0697725284339441</v>
      </c>
      <c r="C551" s="24">
        <f t="shared" si="44"/>
        <v>664</v>
      </c>
      <c r="D551" s="25"/>
      <c r="E551" s="26">
        <f t="shared" si="43"/>
        <v>6.0697725284339441</v>
      </c>
      <c r="F551" s="31">
        <f t="shared" si="45"/>
        <v>13625.299999999941</v>
      </c>
      <c r="G551" s="27">
        <f t="shared" si="46"/>
        <v>0</v>
      </c>
    </row>
    <row r="552" spans="1:7">
      <c r="A552" s="60">
        <v>44446.795034722265</v>
      </c>
      <c r="B552" s="61">
        <v>3.0448928258967669</v>
      </c>
      <c r="C552" s="24">
        <f t="shared" si="44"/>
        <v>665</v>
      </c>
      <c r="D552" s="25"/>
      <c r="E552" s="26">
        <f t="shared" si="43"/>
        <v>6.0448928258967669</v>
      </c>
      <c r="F552" s="31">
        <f t="shared" si="45"/>
        <v>13625.299999999941</v>
      </c>
      <c r="G552" s="27">
        <f t="shared" si="46"/>
        <v>0</v>
      </c>
    </row>
    <row r="553" spans="1:7">
      <c r="A553" s="60">
        <v>44446.795729166661</v>
      </c>
      <c r="B553" s="61">
        <v>3.0219269466316732</v>
      </c>
      <c r="C553" s="24">
        <f t="shared" si="44"/>
        <v>666</v>
      </c>
      <c r="D553" s="25"/>
      <c r="E553" s="26">
        <f t="shared" ref="E553:E616" si="47">B553+L$9</f>
        <v>6.0219269466316732</v>
      </c>
      <c r="F553" s="31">
        <f t="shared" si="45"/>
        <v>13625.299999999941</v>
      </c>
      <c r="G553" s="27">
        <f t="shared" si="46"/>
        <v>0</v>
      </c>
    </row>
    <row r="554" spans="1:7">
      <c r="A554" s="60">
        <v>44446.796423611064</v>
      </c>
      <c r="B554" s="61">
        <v>2.9970472440944818</v>
      </c>
      <c r="C554" s="24">
        <f t="shared" si="44"/>
        <v>667</v>
      </c>
      <c r="D554" s="25"/>
      <c r="E554" s="26">
        <f t="shared" si="47"/>
        <v>5.9970472440944818</v>
      </c>
      <c r="F554" s="31">
        <f t="shared" si="45"/>
        <v>13625.299999999941</v>
      </c>
      <c r="G554" s="27">
        <f t="shared" si="46"/>
        <v>0</v>
      </c>
    </row>
    <row r="555" spans="1:7">
      <c r="A555" s="60">
        <v>44446.797118055561</v>
      </c>
      <c r="B555" s="61">
        <v>2.9721675415573117</v>
      </c>
      <c r="C555" s="24">
        <f t="shared" si="44"/>
        <v>668</v>
      </c>
      <c r="D555" s="25"/>
      <c r="E555" s="26">
        <f t="shared" si="47"/>
        <v>5.9721675415573117</v>
      </c>
      <c r="F555" s="31">
        <f t="shared" si="45"/>
        <v>13625.299999999941</v>
      </c>
      <c r="G555" s="27">
        <f t="shared" si="46"/>
        <v>0</v>
      </c>
    </row>
    <row r="556" spans="1:7">
      <c r="A556" s="60">
        <v>44446.797812499964</v>
      </c>
      <c r="B556" s="61">
        <v>2.9472878390201274</v>
      </c>
      <c r="C556" s="24">
        <f t="shared" si="44"/>
        <v>669</v>
      </c>
      <c r="D556" s="25"/>
      <c r="E556" s="26">
        <f t="shared" si="47"/>
        <v>5.9472878390201274</v>
      </c>
      <c r="F556" s="31">
        <f t="shared" si="45"/>
        <v>13625.299999999941</v>
      </c>
      <c r="G556" s="27">
        <f t="shared" si="46"/>
        <v>0</v>
      </c>
    </row>
    <row r="557" spans="1:7">
      <c r="A557" s="60">
        <v>44446.798506944462</v>
      </c>
      <c r="B557" s="61">
        <v>2.9224081364829431</v>
      </c>
      <c r="C557" s="24">
        <f t="shared" si="44"/>
        <v>670</v>
      </c>
      <c r="D557" s="25"/>
      <c r="E557" s="26">
        <f t="shared" si="47"/>
        <v>5.9224081364829431</v>
      </c>
      <c r="F557" s="31">
        <f t="shared" si="45"/>
        <v>13625.299999999941</v>
      </c>
      <c r="G557" s="27">
        <f t="shared" si="46"/>
        <v>0</v>
      </c>
    </row>
    <row r="558" spans="1:7">
      <c r="A558" s="60">
        <v>44446.799201388865</v>
      </c>
      <c r="B558" s="61">
        <v>2.8975284339457517</v>
      </c>
      <c r="C558" s="24">
        <f t="shared" si="44"/>
        <v>671</v>
      </c>
      <c r="D558" s="25"/>
      <c r="E558" s="26">
        <f t="shared" si="47"/>
        <v>5.8975284339457517</v>
      </c>
      <c r="F558" s="31">
        <f t="shared" si="45"/>
        <v>13625.299999999941</v>
      </c>
      <c r="G558" s="27">
        <f t="shared" si="46"/>
        <v>0</v>
      </c>
    </row>
    <row r="559" spans="1:7">
      <c r="A559" s="60">
        <v>44446.799895833363</v>
      </c>
      <c r="B559" s="61">
        <v>2.8669072615923028</v>
      </c>
      <c r="C559" s="24">
        <f t="shared" si="44"/>
        <v>672</v>
      </c>
      <c r="D559" s="25"/>
      <c r="E559" s="26">
        <f t="shared" si="47"/>
        <v>5.8669072615923028</v>
      </c>
      <c r="F559" s="31">
        <f t="shared" si="45"/>
        <v>13625.299999999941</v>
      </c>
      <c r="G559" s="27">
        <f t="shared" si="46"/>
        <v>0</v>
      </c>
    </row>
    <row r="560" spans="1:7">
      <c r="A560" s="60">
        <v>44446.800590277766</v>
      </c>
      <c r="B560" s="61">
        <v>2.8420275590551185</v>
      </c>
      <c r="C560" s="24">
        <f t="shared" si="44"/>
        <v>673</v>
      </c>
      <c r="D560" s="25"/>
      <c r="E560" s="26">
        <f t="shared" si="47"/>
        <v>5.8420275590551185</v>
      </c>
      <c r="F560" s="31">
        <f t="shared" si="45"/>
        <v>13625.299999999941</v>
      </c>
      <c r="G560" s="27">
        <f t="shared" si="46"/>
        <v>0</v>
      </c>
    </row>
    <row r="561" spans="1:7">
      <c r="A561" s="60">
        <v>44446.801284722264</v>
      </c>
      <c r="B561" s="61">
        <v>2.8114063867016625</v>
      </c>
      <c r="C561" s="24">
        <f t="shared" si="44"/>
        <v>674</v>
      </c>
      <c r="D561" s="25"/>
      <c r="E561" s="26">
        <f t="shared" si="47"/>
        <v>5.8114063867016625</v>
      </c>
      <c r="F561" s="31">
        <f t="shared" si="45"/>
        <v>13625.299999999941</v>
      </c>
      <c r="G561" s="27">
        <f t="shared" si="46"/>
        <v>0</v>
      </c>
    </row>
    <row r="562" spans="1:7">
      <c r="A562" s="60">
        <v>44446.801979166667</v>
      </c>
      <c r="B562" s="61">
        <v>2.7865266841644782</v>
      </c>
      <c r="C562" s="24">
        <f t="shared" si="44"/>
        <v>675</v>
      </c>
      <c r="D562" s="25"/>
      <c r="E562" s="26">
        <f t="shared" si="47"/>
        <v>5.7865266841644782</v>
      </c>
      <c r="F562" s="31">
        <f t="shared" si="45"/>
        <v>13625.299999999941</v>
      </c>
      <c r="G562" s="27">
        <f t="shared" si="46"/>
        <v>0</v>
      </c>
    </row>
    <row r="563" spans="1:7">
      <c r="A563" s="60">
        <v>44446.802673611062</v>
      </c>
      <c r="B563" s="61">
        <v>2.7673884514435656</v>
      </c>
      <c r="C563" s="24">
        <f t="shared" si="44"/>
        <v>676</v>
      </c>
      <c r="D563" s="25"/>
      <c r="E563" s="26">
        <f t="shared" si="47"/>
        <v>5.7673884514435656</v>
      </c>
      <c r="F563" s="31">
        <f t="shared" si="45"/>
        <v>13625.299999999941</v>
      </c>
      <c r="G563" s="27">
        <f t="shared" si="46"/>
        <v>0</v>
      </c>
    </row>
    <row r="564" spans="1:7">
      <c r="A564" s="60">
        <v>44446.803368055567</v>
      </c>
      <c r="B564" s="61">
        <v>2.744422572178479</v>
      </c>
      <c r="C564" s="24">
        <f t="shared" si="44"/>
        <v>677</v>
      </c>
      <c r="D564" s="25"/>
      <c r="E564" s="26">
        <f t="shared" si="47"/>
        <v>5.744422572178479</v>
      </c>
      <c r="F564" s="31">
        <f t="shared" si="45"/>
        <v>13625.299999999941</v>
      </c>
      <c r="G564" s="27">
        <f t="shared" si="46"/>
        <v>0</v>
      </c>
    </row>
    <row r="565" spans="1:7">
      <c r="A565" s="60">
        <v>44446.804062499963</v>
      </c>
      <c r="B565" s="61">
        <v>2.7118875765529324</v>
      </c>
      <c r="C565" s="24">
        <f t="shared" si="44"/>
        <v>678</v>
      </c>
      <c r="D565" s="25"/>
      <c r="E565" s="26">
        <f t="shared" si="47"/>
        <v>5.7118875765529324</v>
      </c>
      <c r="F565" s="31">
        <f t="shared" si="45"/>
        <v>13625.299999999941</v>
      </c>
      <c r="G565" s="27">
        <f t="shared" si="46"/>
        <v>0</v>
      </c>
    </row>
    <row r="566" spans="1:7">
      <c r="A566" s="60">
        <v>44446.804756944461</v>
      </c>
      <c r="B566" s="61">
        <v>2.6889216972878458</v>
      </c>
      <c r="C566" s="24">
        <f t="shared" si="44"/>
        <v>679</v>
      </c>
      <c r="D566" s="25"/>
      <c r="E566" s="26">
        <f t="shared" si="47"/>
        <v>5.6889216972878458</v>
      </c>
      <c r="F566" s="31">
        <f t="shared" si="45"/>
        <v>13625.299999999941</v>
      </c>
      <c r="G566" s="27">
        <f t="shared" si="46"/>
        <v>0</v>
      </c>
    </row>
    <row r="567" spans="1:7">
      <c r="A567" s="60">
        <v>44446.805451388864</v>
      </c>
      <c r="B567" s="61">
        <v>2.6640419947506615</v>
      </c>
      <c r="C567" s="24">
        <f t="shared" si="44"/>
        <v>680</v>
      </c>
      <c r="D567" s="25"/>
      <c r="E567" s="26">
        <f t="shared" si="47"/>
        <v>5.6640419947506615</v>
      </c>
      <c r="F567" s="31">
        <f t="shared" si="45"/>
        <v>13625.299999999941</v>
      </c>
      <c r="G567" s="27">
        <f t="shared" si="46"/>
        <v>0</v>
      </c>
    </row>
    <row r="568" spans="1:7">
      <c r="A568" s="60">
        <v>44446.806145833361</v>
      </c>
      <c r="B568" s="61">
        <v>2.6449037620297489</v>
      </c>
      <c r="C568" s="24">
        <f t="shared" si="44"/>
        <v>681</v>
      </c>
      <c r="D568" s="25"/>
      <c r="E568" s="26">
        <f t="shared" si="47"/>
        <v>5.6449037620297489</v>
      </c>
      <c r="F568" s="31">
        <f t="shared" si="45"/>
        <v>13625.299999999941</v>
      </c>
      <c r="G568" s="27">
        <f t="shared" si="46"/>
        <v>0</v>
      </c>
    </row>
    <row r="569" spans="1:7">
      <c r="A569" s="60">
        <v>44446.806840277764</v>
      </c>
      <c r="B569" s="61">
        <v>2.6142825896762929</v>
      </c>
      <c r="C569" s="24">
        <f t="shared" si="44"/>
        <v>682</v>
      </c>
      <c r="D569" s="25"/>
      <c r="E569" s="26">
        <f t="shared" si="47"/>
        <v>5.6142825896762929</v>
      </c>
      <c r="F569" s="31">
        <f t="shared" si="45"/>
        <v>13625.299999999941</v>
      </c>
      <c r="G569" s="27">
        <f t="shared" si="46"/>
        <v>0</v>
      </c>
    </row>
    <row r="570" spans="1:7">
      <c r="A570" s="60">
        <v>44446.807534722262</v>
      </c>
      <c r="B570" s="61">
        <v>2.5951443569553803</v>
      </c>
      <c r="C570" s="24">
        <f t="shared" si="44"/>
        <v>683</v>
      </c>
      <c r="D570" s="25"/>
      <c r="E570" s="26">
        <f t="shared" si="47"/>
        <v>5.5951443569553803</v>
      </c>
      <c r="F570" s="31">
        <f t="shared" si="45"/>
        <v>13625.299999999941</v>
      </c>
      <c r="G570" s="27">
        <f t="shared" si="46"/>
        <v>0</v>
      </c>
    </row>
    <row r="571" spans="1:7">
      <c r="A571" s="60">
        <v>44446.808229166665</v>
      </c>
      <c r="B571" s="61">
        <v>2.5645231846019243</v>
      </c>
      <c r="C571" s="24">
        <f t="shared" si="44"/>
        <v>684</v>
      </c>
      <c r="D571" s="25"/>
      <c r="E571" s="26">
        <f t="shared" si="47"/>
        <v>5.5645231846019243</v>
      </c>
      <c r="F571" s="31">
        <f t="shared" si="45"/>
        <v>13625.299999999941</v>
      </c>
      <c r="G571" s="27">
        <f t="shared" si="46"/>
        <v>0</v>
      </c>
    </row>
    <row r="572" spans="1:7">
      <c r="A572" s="60">
        <v>44446.808923611061</v>
      </c>
      <c r="B572" s="61">
        <v>2.5453849518810188</v>
      </c>
      <c r="C572" s="24">
        <f t="shared" si="44"/>
        <v>685</v>
      </c>
      <c r="D572" s="25"/>
      <c r="E572" s="26">
        <f t="shared" si="47"/>
        <v>5.5453849518810188</v>
      </c>
      <c r="F572" s="31">
        <f t="shared" si="45"/>
        <v>13625.299999999941</v>
      </c>
      <c r="G572" s="27">
        <f t="shared" si="46"/>
        <v>0</v>
      </c>
    </row>
    <row r="573" spans="1:7">
      <c r="A573" s="60">
        <v>44446.809618055566</v>
      </c>
      <c r="B573" s="61">
        <v>2.522419072615925</v>
      </c>
      <c r="C573" s="24">
        <f t="shared" si="44"/>
        <v>686</v>
      </c>
      <c r="D573" s="25"/>
      <c r="E573" s="26">
        <f t="shared" si="47"/>
        <v>5.522419072615925</v>
      </c>
      <c r="F573" s="31">
        <f t="shared" si="45"/>
        <v>13625.299999999941</v>
      </c>
      <c r="G573" s="27">
        <f t="shared" si="46"/>
        <v>0</v>
      </c>
    </row>
    <row r="574" spans="1:7">
      <c r="A574" s="60">
        <v>44446.810312499962</v>
      </c>
      <c r="B574" s="61">
        <v>2.4975393700787407</v>
      </c>
      <c r="C574" s="24">
        <f t="shared" si="44"/>
        <v>687</v>
      </c>
      <c r="D574" s="25"/>
      <c r="E574" s="26">
        <f t="shared" si="47"/>
        <v>5.4975393700787407</v>
      </c>
      <c r="F574" s="31">
        <f t="shared" si="45"/>
        <v>13625.299999999941</v>
      </c>
      <c r="G574" s="27">
        <f t="shared" si="46"/>
        <v>0</v>
      </c>
    </row>
    <row r="575" spans="1:7">
      <c r="A575" s="60">
        <v>44446.811006944466</v>
      </c>
      <c r="B575" s="61">
        <v>2.4784011373578352</v>
      </c>
      <c r="C575" s="24">
        <f t="shared" si="44"/>
        <v>688</v>
      </c>
      <c r="D575" s="25"/>
      <c r="E575" s="26">
        <f t="shared" si="47"/>
        <v>5.4784011373578352</v>
      </c>
      <c r="F575" s="31">
        <f t="shared" si="45"/>
        <v>13625.299999999941</v>
      </c>
      <c r="G575" s="27">
        <f t="shared" si="46"/>
        <v>0</v>
      </c>
    </row>
    <row r="576" spans="1:7">
      <c r="A576" s="60">
        <v>44446.811701388862</v>
      </c>
      <c r="B576" s="61">
        <v>2.4535214348206509</v>
      </c>
      <c r="C576" s="24">
        <f t="shared" si="44"/>
        <v>689</v>
      </c>
      <c r="D576" s="25"/>
      <c r="E576" s="26">
        <f t="shared" si="47"/>
        <v>5.4535214348206509</v>
      </c>
      <c r="F576" s="31">
        <f t="shared" si="45"/>
        <v>13625.299999999941</v>
      </c>
      <c r="G576" s="27">
        <f t="shared" si="46"/>
        <v>0</v>
      </c>
    </row>
    <row r="577" spans="1:7">
      <c r="A577" s="60">
        <v>44446.812395833367</v>
      </c>
      <c r="B577" s="61">
        <v>2.4343832020997382</v>
      </c>
      <c r="C577" s="24">
        <f t="shared" si="44"/>
        <v>690</v>
      </c>
      <c r="D577" s="25"/>
      <c r="E577" s="26">
        <f t="shared" si="47"/>
        <v>5.4343832020997382</v>
      </c>
      <c r="F577" s="31">
        <f t="shared" si="45"/>
        <v>13625.299999999941</v>
      </c>
      <c r="G577" s="27">
        <f t="shared" si="46"/>
        <v>0</v>
      </c>
    </row>
    <row r="578" spans="1:7">
      <c r="A578" s="60">
        <v>44446.813090277763</v>
      </c>
      <c r="B578" s="61">
        <v>2.4114173228346445</v>
      </c>
      <c r="C578" s="24">
        <f t="shared" si="44"/>
        <v>691</v>
      </c>
      <c r="D578" s="25"/>
      <c r="E578" s="26">
        <f t="shared" si="47"/>
        <v>5.4114173228346445</v>
      </c>
      <c r="F578" s="31">
        <f t="shared" si="45"/>
        <v>13625.299999999941</v>
      </c>
      <c r="G578" s="27">
        <f t="shared" si="46"/>
        <v>0</v>
      </c>
    </row>
    <row r="579" spans="1:7">
      <c r="A579" s="60">
        <v>44446.813784722261</v>
      </c>
      <c r="B579" s="61">
        <v>2.3788823272091051</v>
      </c>
      <c r="C579" s="24">
        <f t="shared" si="44"/>
        <v>692</v>
      </c>
      <c r="D579" s="25"/>
      <c r="E579" s="26">
        <f t="shared" si="47"/>
        <v>5.3788823272091051</v>
      </c>
      <c r="F579" s="31">
        <f t="shared" si="45"/>
        <v>13625.299999999941</v>
      </c>
      <c r="G579" s="27">
        <f t="shared" si="46"/>
        <v>0</v>
      </c>
    </row>
    <row r="580" spans="1:7">
      <c r="A580" s="60">
        <v>44446.814479166664</v>
      </c>
      <c r="B580" s="61">
        <v>2.361657917760283</v>
      </c>
      <c r="C580" s="24">
        <f t="shared" si="44"/>
        <v>693</v>
      </c>
      <c r="D580" s="25"/>
      <c r="E580" s="26">
        <f t="shared" si="47"/>
        <v>5.361657917760283</v>
      </c>
      <c r="F580" s="31">
        <f t="shared" si="45"/>
        <v>13625.299999999941</v>
      </c>
      <c r="G580" s="27">
        <f t="shared" si="46"/>
        <v>0</v>
      </c>
    </row>
    <row r="581" spans="1:7">
      <c r="A581" s="60">
        <v>44446.815173611067</v>
      </c>
      <c r="B581" s="61">
        <v>2.3425196850393775</v>
      </c>
      <c r="C581" s="24">
        <f t="shared" si="44"/>
        <v>694</v>
      </c>
      <c r="D581" s="25"/>
      <c r="E581" s="26">
        <f t="shared" si="47"/>
        <v>5.3425196850393775</v>
      </c>
      <c r="F581" s="31">
        <f t="shared" si="45"/>
        <v>13625.299999999941</v>
      </c>
      <c r="G581" s="27">
        <f t="shared" si="46"/>
        <v>0</v>
      </c>
    </row>
    <row r="582" spans="1:7">
      <c r="A582" s="60">
        <v>44446.815868055564</v>
      </c>
      <c r="B582" s="61">
        <v>2.3176399825021932</v>
      </c>
      <c r="C582" s="24">
        <f t="shared" ref="C582:C645" si="48">ROUND((A582-A$5)*24*60,0)</f>
        <v>695</v>
      </c>
      <c r="D582" s="25"/>
      <c r="E582" s="26">
        <f t="shared" si="47"/>
        <v>5.3176399825021932</v>
      </c>
      <c r="F582" s="31">
        <f t="shared" si="45"/>
        <v>13625.299999999941</v>
      </c>
      <c r="G582" s="27">
        <f t="shared" si="46"/>
        <v>0</v>
      </c>
    </row>
    <row r="583" spans="1:7">
      <c r="A583" s="60">
        <v>44446.816562499967</v>
      </c>
      <c r="B583" s="61">
        <v>2.3004155730533782</v>
      </c>
      <c r="C583" s="24">
        <f t="shared" si="48"/>
        <v>696</v>
      </c>
      <c r="D583" s="25"/>
      <c r="E583" s="26">
        <f t="shared" si="47"/>
        <v>5.3004155730533782</v>
      </c>
      <c r="F583" s="31">
        <f t="shared" si="45"/>
        <v>13625.299999999941</v>
      </c>
      <c r="G583" s="27">
        <f t="shared" si="46"/>
        <v>0</v>
      </c>
    </row>
    <row r="584" spans="1:7">
      <c r="A584" s="60">
        <v>44446.817256944465</v>
      </c>
      <c r="B584" s="61">
        <v>2.2755358705161868</v>
      </c>
      <c r="C584" s="24">
        <f t="shared" si="48"/>
        <v>697</v>
      </c>
      <c r="D584" s="25"/>
      <c r="E584" s="26">
        <f t="shared" si="47"/>
        <v>5.2755358705161868</v>
      </c>
      <c r="F584" s="31">
        <f t="shared" si="45"/>
        <v>13625.299999999941</v>
      </c>
      <c r="G584" s="27">
        <f t="shared" si="46"/>
        <v>0</v>
      </c>
    </row>
    <row r="585" spans="1:7">
      <c r="A585" s="60">
        <v>44446.817951388861</v>
      </c>
      <c r="B585" s="61">
        <v>2.2506561679790025</v>
      </c>
      <c r="C585" s="24">
        <f t="shared" si="48"/>
        <v>698</v>
      </c>
      <c r="D585" s="25"/>
      <c r="E585" s="26">
        <f t="shared" si="47"/>
        <v>5.2506561679790025</v>
      </c>
      <c r="F585" s="31">
        <f t="shared" si="45"/>
        <v>13625.299999999941</v>
      </c>
      <c r="G585" s="27">
        <f t="shared" si="46"/>
        <v>0</v>
      </c>
    </row>
    <row r="586" spans="1:7">
      <c r="A586" s="60">
        <v>44446.818645833366</v>
      </c>
      <c r="B586" s="61">
        <v>2.2257764654418182</v>
      </c>
      <c r="C586" s="24">
        <f t="shared" si="48"/>
        <v>699</v>
      </c>
      <c r="D586" s="25"/>
      <c r="E586" s="26">
        <f t="shared" si="47"/>
        <v>5.2257764654418182</v>
      </c>
      <c r="F586" s="31">
        <f t="shared" si="45"/>
        <v>13625.299999999941</v>
      </c>
      <c r="G586" s="27">
        <f t="shared" si="46"/>
        <v>0</v>
      </c>
    </row>
    <row r="587" spans="1:7">
      <c r="A587" s="60">
        <v>44446.819340277762</v>
      </c>
      <c r="B587" s="61">
        <v>2.2085520559930032</v>
      </c>
      <c r="C587" s="24">
        <f t="shared" si="48"/>
        <v>700</v>
      </c>
      <c r="D587" s="25"/>
      <c r="E587" s="26">
        <f t="shared" si="47"/>
        <v>5.2085520559930032</v>
      </c>
      <c r="F587" s="31">
        <f t="shared" si="45"/>
        <v>13625.299999999941</v>
      </c>
      <c r="G587" s="27">
        <f t="shared" si="46"/>
        <v>0</v>
      </c>
    </row>
    <row r="588" spans="1:7">
      <c r="A588" s="60">
        <v>44446.820034722266</v>
      </c>
      <c r="B588" s="61">
        <v>2.1836723534558189</v>
      </c>
      <c r="C588" s="24">
        <f t="shared" si="48"/>
        <v>701</v>
      </c>
      <c r="D588" s="25"/>
      <c r="E588" s="26">
        <f t="shared" si="47"/>
        <v>5.1836723534558189</v>
      </c>
      <c r="F588" s="31">
        <f t="shared" si="45"/>
        <v>13625.299999999941</v>
      </c>
      <c r="G588" s="27">
        <f t="shared" si="46"/>
        <v>0</v>
      </c>
    </row>
    <row r="589" spans="1:7">
      <c r="A589" s="60">
        <v>44446.820729166662</v>
      </c>
      <c r="B589" s="61">
        <v>2.1645341207349063</v>
      </c>
      <c r="C589" s="24">
        <f t="shared" si="48"/>
        <v>702</v>
      </c>
      <c r="D589" s="25"/>
      <c r="E589" s="26">
        <f t="shared" si="47"/>
        <v>5.1645341207349063</v>
      </c>
      <c r="F589" s="31">
        <f t="shared" si="45"/>
        <v>13625.299999999941</v>
      </c>
      <c r="G589" s="27">
        <f t="shared" si="46"/>
        <v>0</v>
      </c>
    </row>
    <row r="590" spans="1:7">
      <c r="A590" s="60">
        <v>44446.821423611065</v>
      </c>
      <c r="B590" s="61">
        <v>2.1396544181977291</v>
      </c>
      <c r="C590" s="24">
        <f t="shared" si="48"/>
        <v>703</v>
      </c>
      <c r="D590" s="25"/>
      <c r="E590" s="26">
        <f t="shared" si="47"/>
        <v>5.1396544181977291</v>
      </c>
      <c r="F590" s="31">
        <f t="shared" ref="F590:F653" si="49">F589+D589*(C590-C589)</f>
        <v>13625.299999999941</v>
      </c>
      <c r="G590" s="27">
        <f t="shared" ref="G590:G653" si="50">D590*60*24/7.48</f>
        <v>0</v>
      </c>
    </row>
    <row r="591" spans="1:7">
      <c r="A591" s="60">
        <v>44446.822118055563</v>
      </c>
      <c r="B591" s="61">
        <v>2.1224300087488999</v>
      </c>
      <c r="C591" s="24">
        <f t="shared" si="48"/>
        <v>704</v>
      </c>
      <c r="D591" s="25"/>
      <c r="E591" s="26">
        <f t="shared" si="47"/>
        <v>5.1224300087488999</v>
      </c>
      <c r="F591" s="31">
        <f t="shared" si="49"/>
        <v>13625.299999999941</v>
      </c>
      <c r="G591" s="27">
        <f t="shared" si="50"/>
        <v>0</v>
      </c>
    </row>
    <row r="592" spans="1:7">
      <c r="A592" s="60">
        <v>44446.822812499966</v>
      </c>
      <c r="B592" s="61">
        <v>2.0975503062117298</v>
      </c>
      <c r="C592" s="24">
        <f t="shared" si="48"/>
        <v>705</v>
      </c>
      <c r="D592" s="25"/>
      <c r="E592" s="26">
        <f t="shared" si="47"/>
        <v>5.0975503062117298</v>
      </c>
      <c r="F592" s="31">
        <f t="shared" si="49"/>
        <v>13625.299999999941</v>
      </c>
      <c r="G592" s="27">
        <f t="shared" si="50"/>
        <v>0</v>
      </c>
    </row>
    <row r="593" spans="1:7">
      <c r="A593" s="60">
        <v>44446.823506944464</v>
      </c>
      <c r="B593" s="61">
        <v>2.07841207349081</v>
      </c>
      <c r="C593" s="24">
        <f t="shared" si="48"/>
        <v>706</v>
      </c>
      <c r="D593" s="25"/>
      <c r="E593" s="26">
        <f t="shared" si="47"/>
        <v>5.07841207349081</v>
      </c>
      <c r="F593" s="31">
        <f t="shared" si="49"/>
        <v>13625.299999999941</v>
      </c>
      <c r="G593" s="27">
        <f t="shared" si="50"/>
        <v>0</v>
      </c>
    </row>
    <row r="594" spans="1:7">
      <c r="A594" s="60">
        <v>44446.824201388867</v>
      </c>
      <c r="B594" s="61">
        <v>2.061187664041995</v>
      </c>
      <c r="C594" s="24">
        <f t="shared" si="48"/>
        <v>707</v>
      </c>
      <c r="D594" s="25"/>
      <c r="E594" s="26">
        <f t="shared" si="47"/>
        <v>5.061187664041995</v>
      </c>
      <c r="F594" s="31">
        <f t="shared" si="49"/>
        <v>13625.299999999941</v>
      </c>
      <c r="G594" s="27">
        <f t="shared" si="50"/>
        <v>0</v>
      </c>
    </row>
    <row r="595" spans="1:7">
      <c r="A595" s="60">
        <v>44446.824895833364</v>
      </c>
      <c r="B595" s="61">
        <v>2.0363079615048107</v>
      </c>
      <c r="C595" s="24">
        <f t="shared" si="48"/>
        <v>708</v>
      </c>
      <c r="D595" s="25"/>
      <c r="E595" s="26">
        <f t="shared" si="47"/>
        <v>5.0363079615048107</v>
      </c>
      <c r="F595" s="31">
        <f t="shared" si="49"/>
        <v>13625.299999999941</v>
      </c>
      <c r="G595" s="27">
        <f t="shared" si="50"/>
        <v>0</v>
      </c>
    </row>
    <row r="596" spans="1:7">
      <c r="A596" s="60">
        <v>44446.825590277767</v>
      </c>
      <c r="B596" s="61">
        <v>2.0248250218722674</v>
      </c>
      <c r="C596" s="24">
        <f t="shared" si="48"/>
        <v>709</v>
      </c>
      <c r="D596" s="25"/>
      <c r="E596" s="26">
        <f t="shared" si="47"/>
        <v>5.0248250218722674</v>
      </c>
      <c r="F596" s="31">
        <f t="shared" si="49"/>
        <v>13625.299999999941</v>
      </c>
      <c r="G596" s="27">
        <f t="shared" si="50"/>
        <v>0</v>
      </c>
    </row>
    <row r="597" spans="1:7">
      <c r="A597" s="60">
        <v>44446.826284722265</v>
      </c>
      <c r="B597" s="61">
        <v>1.9999453193350831</v>
      </c>
      <c r="C597" s="24">
        <f t="shared" si="48"/>
        <v>710</v>
      </c>
      <c r="D597" s="25"/>
      <c r="E597" s="26">
        <f t="shared" si="47"/>
        <v>4.9999453193350831</v>
      </c>
      <c r="F597" s="31">
        <f t="shared" si="49"/>
        <v>13625.299999999941</v>
      </c>
      <c r="G597" s="27">
        <f t="shared" si="50"/>
        <v>0</v>
      </c>
    </row>
    <row r="598" spans="1:7">
      <c r="A598" s="60">
        <v>44446.826979166661</v>
      </c>
      <c r="B598" s="61">
        <v>1.9750656167978988</v>
      </c>
      <c r="C598" s="24">
        <f t="shared" si="48"/>
        <v>711</v>
      </c>
      <c r="D598" s="25"/>
      <c r="E598" s="26">
        <f t="shared" si="47"/>
        <v>4.9750656167978988</v>
      </c>
      <c r="F598" s="31">
        <f t="shared" si="49"/>
        <v>13625.299999999941</v>
      </c>
      <c r="G598" s="27">
        <f t="shared" si="50"/>
        <v>0</v>
      </c>
    </row>
    <row r="599" spans="1:7">
      <c r="A599" s="60">
        <v>44446.827673611064</v>
      </c>
      <c r="B599" s="61">
        <v>1.9559273840769933</v>
      </c>
      <c r="C599" s="24">
        <f t="shared" si="48"/>
        <v>712</v>
      </c>
      <c r="D599" s="25"/>
      <c r="E599" s="26">
        <f t="shared" si="47"/>
        <v>4.9559273840769933</v>
      </c>
      <c r="F599" s="31">
        <f t="shared" si="49"/>
        <v>13625.299999999941</v>
      </c>
      <c r="G599" s="27">
        <f t="shared" si="50"/>
        <v>0</v>
      </c>
    </row>
    <row r="600" spans="1:7">
      <c r="A600" s="60">
        <v>44446.828368055561</v>
      </c>
      <c r="B600" s="61">
        <v>1.94444444444445</v>
      </c>
      <c r="C600" s="24">
        <f t="shared" si="48"/>
        <v>713</v>
      </c>
      <c r="D600" s="25"/>
      <c r="E600" s="26">
        <f t="shared" si="47"/>
        <v>4.94444444444445</v>
      </c>
      <c r="F600" s="31">
        <f t="shared" si="49"/>
        <v>13625.299999999941</v>
      </c>
      <c r="G600" s="27">
        <f t="shared" si="50"/>
        <v>0</v>
      </c>
    </row>
    <row r="601" spans="1:7">
      <c r="A601" s="60">
        <v>44446.829062499964</v>
      </c>
      <c r="B601" s="61">
        <v>1.9195647419072657</v>
      </c>
      <c r="C601" s="24">
        <f t="shared" si="48"/>
        <v>714</v>
      </c>
      <c r="D601" s="25"/>
      <c r="E601" s="26">
        <f t="shared" si="47"/>
        <v>4.9195647419072657</v>
      </c>
      <c r="F601" s="31">
        <f t="shared" si="49"/>
        <v>13625.299999999941</v>
      </c>
      <c r="G601" s="27">
        <f t="shared" si="50"/>
        <v>0</v>
      </c>
    </row>
    <row r="602" spans="1:7">
      <c r="A602" s="60">
        <v>44446.829756944462</v>
      </c>
      <c r="B602" s="61">
        <v>1.8946850393700814</v>
      </c>
      <c r="C602" s="24">
        <f t="shared" si="48"/>
        <v>715</v>
      </c>
      <c r="D602" s="25"/>
      <c r="E602" s="26">
        <f t="shared" si="47"/>
        <v>4.8946850393700814</v>
      </c>
      <c r="F602" s="31">
        <f t="shared" si="49"/>
        <v>13625.299999999941</v>
      </c>
      <c r="G602" s="27">
        <f t="shared" si="50"/>
        <v>0</v>
      </c>
    </row>
    <row r="603" spans="1:7">
      <c r="A603" s="60">
        <v>44446.830451388865</v>
      </c>
      <c r="B603" s="61">
        <v>1.8774606299212593</v>
      </c>
      <c r="C603" s="24">
        <f t="shared" si="48"/>
        <v>716</v>
      </c>
      <c r="D603" s="25"/>
      <c r="E603" s="26">
        <f t="shared" si="47"/>
        <v>4.8774606299212593</v>
      </c>
      <c r="F603" s="31">
        <f t="shared" si="49"/>
        <v>13625.299999999941</v>
      </c>
      <c r="G603" s="27">
        <f t="shared" si="50"/>
        <v>0</v>
      </c>
    </row>
    <row r="604" spans="1:7">
      <c r="A604" s="60">
        <v>44446.831145833363</v>
      </c>
      <c r="B604" s="61">
        <v>1.8583223972003537</v>
      </c>
      <c r="C604" s="24">
        <f t="shared" si="48"/>
        <v>717</v>
      </c>
      <c r="D604" s="25"/>
      <c r="E604" s="26">
        <f t="shared" si="47"/>
        <v>4.8583223972003537</v>
      </c>
      <c r="F604" s="31">
        <f t="shared" si="49"/>
        <v>13625.299999999941</v>
      </c>
      <c r="G604" s="27">
        <f t="shared" si="50"/>
        <v>0</v>
      </c>
    </row>
    <row r="605" spans="1:7">
      <c r="A605" s="60">
        <v>44446.831840277766</v>
      </c>
      <c r="B605" s="61">
        <v>1.8334426946631694</v>
      </c>
      <c r="C605" s="24">
        <f t="shared" si="48"/>
        <v>718</v>
      </c>
      <c r="D605" s="25"/>
      <c r="E605" s="26">
        <f t="shared" si="47"/>
        <v>4.8334426946631694</v>
      </c>
      <c r="F605" s="31">
        <f t="shared" si="49"/>
        <v>13625.299999999941</v>
      </c>
      <c r="G605" s="27">
        <f t="shared" si="50"/>
        <v>0</v>
      </c>
    </row>
    <row r="606" spans="1:7">
      <c r="A606" s="60">
        <v>44446.832534722264</v>
      </c>
      <c r="B606" s="61">
        <v>1.8162182852143474</v>
      </c>
      <c r="C606" s="24">
        <f t="shared" si="48"/>
        <v>719</v>
      </c>
      <c r="D606" s="25"/>
      <c r="E606" s="26">
        <f t="shared" si="47"/>
        <v>4.8162182852143474</v>
      </c>
      <c r="F606" s="31">
        <f t="shared" si="49"/>
        <v>13625.299999999941</v>
      </c>
      <c r="G606" s="27">
        <f t="shared" si="50"/>
        <v>0</v>
      </c>
    </row>
    <row r="607" spans="1:7">
      <c r="A607" s="60">
        <v>44446.833229166667</v>
      </c>
      <c r="B607" s="61">
        <v>1.7913385826771631</v>
      </c>
      <c r="C607" s="24">
        <f t="shared" si="48"/>
        <v>720</v>
      </c>
      <c r="D607" s="25"/>
      <c r="E607" s="26">
        <f t="shared" si="47"/>
        <v>4.7913385826771631</v>
      </c>
      <c r="F607" s="31">
        <f t="shared" si="49"/>
        <v>13625.299999999941</v>
      </c>
      <c r="G607" s="27">
        <f t="shared" si="50"/>
        <v>0</v>
      </c>
    </row>
    <row r="608" spans="1:7">
      <c r="A608" s="60">
        <v>44446.833923611062</v>
      </c>
      <c r="B608" s="61">
        <v>1.7741141732283481</v>
      </c>
      <c r="C608" s="24">
        <f t="shared" si="48"/>
        <v>721</v>
      </c>
      <c r="D608" s="25"/>
      <c r="E608" s="26">
        <f t="shared" si="47"/>
        <v>4.7741141732283481</v>
      </c>
      <c r="F608" s="31">
        <f t="shared" si="49"/>
        <v>13625.299999999941</v>
      </c>
      <c r="G608" s="27">
        <f t="shared" si="50"/>
        <v>0</v>
      </c>
    </row>
    <row r="609" spans="1:7">
      <c r="A609" s="60">
        <v>44446.834618055567</v>
      </c>
      <c r="B609" s="61">
        <v>1.7607174103237142</v>
      </c>
      <c r="C609" s="24">
        <f t="shared" si="48"/>
        <v>722</v>
      </c>
      <c r="D609" s="25"/>
      <c r="E609" s="26">
        <f t="shared" si="47"/>
        <v>4.7607174103237142</v>
      </c>
      <c r="F609" s="31">
        <f t="shared" si="49"/>
        <v>13625.299999999941</v>
      </c>
      <c r="G609" s="27">
        <f t="shared" si="50"/>
        <v>0</v>
      </c>
    </row>
    <row r="610" spans="1:7">
      <c r="A610" s="60">
        <v>44446.835312499963</v>
      </c>
      <c r="B610" s="61">
        <v>1.7415791776028016</v>
      </c>
      <c r="C610" s="24">
        <f t="shared" si="48"/>
        <v>723</v>
      </c>
      <c r="D610" s="25"/>
      <c r="E610" s="26">
        <f t="shared" si="47"/>
        <v>4.7415791776028016</v>
      </c>
      <c r="F610" s="31">
        <f t="shared" si="49"/>
        <v>13625.299999999941</v>
      </c>
      <c r="G610" s="27">
        <f t="shared" si="50"/>
        <v>0</v>
      </c>
    </row>
    <row r="611" spans="1:7">
      <c r="A611" s="60">
        <v>44446.836006944461</v>
      </c>
      <c r="B611" s="61">
        <v>1.7186132983377149</v>
      </c>
      <c r="C611" s="24">
        <f t="shared" si="48"/>
        <v>724</v>
      </c>
      <c r="D611" s="25"/>
      <c r="E611" s="26">
        <f t="shared" si="47"/>
        <v>4.7186132983377149</v>
      </c>
      <c r="F611" s="31">
        <f t="shared" si="49"/>
        <v>13625.299999999941</v>
      </c>
      <c r="G611" s="27">
        <f t="shared" si="50"/>
        <v>0</v>
      </c>
    </row>
    <row r="612" spans="1:7">
      <c r="A612" s="60">
        <v>44446.836701388864</v>
      </c>
      <c r="B612" s="61">
        <v>1.6994750656168023</v>
      </c>
      <c r="C612" s="24">
        <f t="shared" si="48"/>
        <v>725</v>
      </c>
      <c r="D612" s="25"/>
      <c r="E612" s="26">
        <f t="shared" si="47"/>
        <v>4.6994750656168023</v>
      </c>
      <c r="F612" s="31">
        <f t="shared" si="49"/>
        <v>13625.299999999941</v>
      </c>
      <c r="G612" s="27">
        <f t="shared" si="50"/>
        <v>0</v>
      </c>
    </row>
    <row r="613" spans="1:7">
      <c r="A613" s="60">
        <v>44446.837395833361</v>
      </c>
      <c r="B613" s="61">
        <v>1.674595363079618</v>
      </c>
      <c r="C613" s="24">
        <f t="shared" si="48"/>
        <v>726</v>
      </c>
      <c r="D613" s="25"/>
      <c r="E613" s="26">
        <f t="shared" si="47"/>
        <v>4.674595363079618</v>
      </c>
      <c r="F613" s="31">
        <f t="shared" si="49"/>
        <v>13625.299999999941</v>
      </c>
      <c r="G613" s="27">
        <f t="shared" si="50"/>
        <v>0</v>
      </c>
    </row>
    <row r="614" spans="1:7">
      <c r="A614" s="60">
        <v>44446.838090277764</v>
      </c>
      <c r="B614" s="61">
        <v>1.657370953630803</v>
      </c>
      <c r="C614" s="24">
        <f t="shared" si="48"/>
        <v>727</v>
      </c>
      <c r="D614" s="25"/>
      <c r="E614" s="26">
        <f t="shared" si="47"/>
        <v>4.657370953630803</v>
      </c>
      <c r="F614" s="31">
        <f t="shared" si="49"/>
        <v>13625.299999999941</v>
      </c>
      <c r="G614" s="27">
        <f t="shared" si="50"/>
        <v>0</v>
      </c>
    </row>
    <row r="615" spans="1:7">
      <c r="A615" s="60">
        <v>44446.838784722262</v>
      </c>
      <c r="B615" s="61">
        <v>1.6382327209098904</v>
      </c>
      <c r="C615" s="24">
        <f t="shared" si="48"/>
        <v>728</v>
      </c>
      <c r="D615" s="25"/>
      <c r="E615" s="26">
        <f t="shared" si="47"/>
        <v>4.6382327209098904</v>
      </c>
      <c r="F615" s="31">
        <f t="shared" si="49"/>
        <v>13625.299999999941</v>
      </c>
      <c r="G615" s="27">
        <f t="shared" si="50"/>
        <v>0</v>
      </c>
    </row>
    <row r="616" spans="1:7">
      <c r="A616" s="60">
        <v>44446.839479166665</v>
      </c>
      <c r="B616" s="61">
        <v>1.6248359580052565</v>
      </c>
      <c r="C616" s="24">
        <f t="shared" si="48"/>
        <v>729</v>
      </c>
      <c r="D616" s="25"/>
      <c r="E616" s="26">
        <f t="shared" si="47"/>
        <v>4.6248359580052565</v>
      </c>
      <c r="F616" s="31">
        <f t="shared" si="49"/>
        <v>13625.299999999941</v>
      </c>
      <c r="G616" s="27">
        <f t="shared" si="50"/>
        <v>0</v>
      </c>
    </row>
    <row r="617" spans="1:7">
      <c r="A617" s="60">
        <v>44446.840173611061</v>
      </c>
      <c r="B617" s="61">
        <v>1.6018700787401556</v>
      </c>
      <c r="C617" s="24">
        <f t="shared" si="48"/>
        <v>730</v>
      </c>
      <c r="D617" s="25"/>
      <c r="E617" s="26">
        <f t="shared" ref="E617:E680" si="51">B617+L$9</f>
        <v>4.6018700787401556</v>
      </c>
      <c r="F617" s="31">
        <f t="shared" si="49"/>
        <v>13625.299999999941</v>
      </c>
      <c r="G617" s="27">
        <f t="shared" si="50"/>
        <v>0</v>
      </c>
    </row>
    <row r="618" spans="1:7">
      <c r="A618" s="60">
        <v>44446.840868055566</v>
      </c>
      <c r="B618" s="61">
        <v>1.5827318460192572</v>
      </c>
      <c r="C618" s="24">
        <f t="shared" si="48"/>
        <v>731</v>
      </c>
      <c r="D618" s="25"/>
      <c r="E618" s="26">
        <f t="shared" si="51"/>
        <v>4.5827318460192572</v>
      </c>
      <c r="F618" s="31">
        <f t="shared" si="49"/>
        <v>13625.299999999941</v>
      </c>
      <c r="G618" s="27">
        <f t="shared" si="50"/>
        <v>0</v>
      </c>
    </row>
    <row r="619" spans="1:7">
      <c r="A619" s="60">
        <v>44446.841562499962</v>
      </c>
      <c r="B619" s="61">
        <v>1.5635936132983375</v>
      </c>
      <c r="C619" s="24">
        <f t="shared" si="48"/>
        <v>732</v>
      </c>
      <c r="D619" s="25"/>
      <c r="E619" s="26">
        <f t="shared" si="51"/>
        <v>4.5635936132983375</v>
      </c>
      <c r="F619" s="31">
        <f t="shared" si="49"/>
        <v>13625.299999999941</v>
      </c>
      <c r="G619" s="27">
        <f t="shared" si="50"/>
        <v>0</v>
      </c>
    </row>
    <row r="620" spans="1:7">
      <c r="A620" s="60">
        <v>44446.842256944466</v>
      </c>
      <c r="B620" s="61">
        <v>1.5463692038495225</v>
      </c>
      <c r="C620" s="24">
        <f t="shared" si="48"/>
        <v>733</v>
      </c>
      <c r="D620" s="25"/>
      <c r="E620" s="26">
        <f t="shared" si="51"/>
        <v>4.5463692038495225</v>
      </c>
      <c r="F620" s="31">
        <f t="shared" si="49"/>
        <v>13625.299999999941</v>
      </c>
      <c r="G620" s="27">
        <f t="shared" si="50"/>
        <v>0</v>
      </c>
    </row>
    <row r="621" spans="1:7">
      <c r="A621" s="60">
        <v>44446.842951388862</v>
      </c>
      <c r="B621" s="61">
        <v>1.5272309711286169</v>
      </c>
      <c r="C621" s="24">
        <f t="shared" si="48"/>
        <v>734</v>
      </c>
      <c r="D621" s="25"/>
      <c r="E621" s="26">
        <f t="shared" si="51"/>
        <v>4.5272309711286169</v>
      </c>
      <c r="F621" s="31">
        <f t="shared" si="49"/>
        <v>13625.299999999941</v>
      </c>
      <c r="G621" s="27">
        <f t="shared" si="50"/>
        <v>0</v>
      </c>
    </row>
    <row r="622" spans="1:7">
      <c r="A622" s="60">
        <v>44446.843645833367</v>
      </c>
      <c r="B622" s="61">
        <v>1.5100065616797949</v>
      </c>
      <c r="C622" s="24">
        <f t="shared" si="48"/>
        <v>735</v>
      </c>
      <c r="D622" s="25"/>
      <c r="E622" s="26">
        <f t="shared" si="51"/>
        <v>4.5100065616797949</v>
      </c>
      <c r="F622" s="31">
        <f t="shared" si="49"/>
        <v>13625.299999999941</v>
      </c>
      <c r="G622" s="27">
        <f t="shared" si="50"/>
        <v>0</v>
      </c>
    </row>
    <row r="623" spans="1:7">
      <c r="A623" s="60">
        <v>44446.844340277763</v>
      </c>
      <c r="B623" s="61">
        <v>1.4908683289588822</v>
      </c>
      <c r="C623" s="24">
        <f t="shared" si="48"/>
        <v>736</v>
      </c>
      <c r="D623" s="25"/>
      <c r="E623" s="26">
        <f t="shared" si="51"/>
        <v>4.4908683289588822</v>
      </c>
      <c r="F623" s="31">
        <f t="shared" si="49"/>
        <v>13625.299999999941</v>
      </c>
      <c r="G623" s="27">
        <f t="shared" si="50"/>
        <v>0</v>
      </c>
    </row>
    <row r="624" spans="1:7">
      <c r="A624" s="60">
        <v>44446.845034722261</v>
      </c>
      <c r="B624" s="61">
        <v>1.4717300962379696</v>
      </c>
      <c r="C624" s="24">
        <f t="shared" si="48"/>
        <v>737</v>
      </c>
      <c r="D624" s="25"/>
      <c r="E624" s="26">
        <f t="shared" si="51"/>
        <v>4.4717300962379696</v>
      </c>
      <c r="F624" s="31">
        <f t="shared" si="49"/>
        <v>13625.299999999941</v>
      </c>
      <c r="G624" s="27">
        <f t="shared" si="50"/>
        <v>0</v>
      </c>
    </row>
    <row r="625" spans="1:7">
      <c r="A625" s="60">
        <v>44446.845729166664</v>
      </c>
      <c r="B625" s="61">
        <v>1.4545056867891546</v>
      </c>
      <c r="C625" s="24">
        <f t="shared" si="48"/>
        <v>738</v>
      </c>
      <c r="D625" s="25"/>
      <c r="E625" s="26">
        <f t="shared" si="51"/>
        <v>4.4545056867891546</v>
      </c>
      <c r="F625" s="31">
        <f t="shared" si="49"/>
        <v>13625.299999999941</v>
      </c>
      <c r="G625" s="27">
        <f t="shared" si="50"/>
        <v>0</v>
      </c>
    </row>
    <row r="626" spans="1:7">
      <c r="A626" s="60">
        <v>44446.846423611067</v>
      </c>
      <c r="B626" s="61">
        <v>1.435367454068242</v>
      </c>
      <c r="C626" s="24">
        <f t="shared" si="48"/>
        <v>739</v>
      </c>
      <c r="D626" s="25"/>
      <c r="E626" s="26">
        <f t="shared" si="51"/>
        <v>4.435367454068242</v>
      </c>
      <c r="F626" s="31">
        <f t="shared" si="49"/>
        <v>13625.299999999941</v>
      </c>
      <c r="G626" s="27">
        <f t="shared" si="50"/>
        <v>0</v>
      </c>
    </row>
    <row r="627" spans="1:7">
      <c r="A627" s="60">
        <v>44446.847118055564</v>
      </c>
      <c r="B627" s="61">
        <v>1.4181430446194199</v>
      </c>
      <c r="C627" s="24">
        <f t="shared" si="48"/>
        <v>740</v>
      </c>
      <c r="D627" s="25"/>
      <c r="E627" s="26">
        <f t="shared" si="51"/>
        <v>4.4181430446194199</v>
      </c>
      <c r="F627" s="31">
        <f t="shared" si="49"/>
        <v>13625.299999999941</v>
      </c>
      <c r="G627" s="27">
        <f t="shared" si="50"/>
        <v>0</v>
      </c>
    </row>
    <row r="628" spans="1:7">
      <c r="A628" s="60">
        <v>44446.847812499967</v>
      </c>
      <c r="B628" s="61">
        <v>1.3932633420822356</v>
      </c>
      <c r="C628" s="24">
        <f t="shared" si="48"/>
        <v>741</v>
      </c>
      <c r="D628" s="25"/>
      <c r="E628" s="26">
        <f t="shared" si="51"/>
        <v>4.3932633420822356</v>
      </c>
      <c r="F628" s="31">
        <f t="shared" si="49"/>
        <v>13625.299999999941</v>
      </c>
      <c r="G628" s="27">
        <f t="shared" si="50"/>
        <v>0</v>
      </c>
    </row>
    <row r="629" spans="1:7">
      <c r="A629" s="60">
        <v>44446.848506944465</v>
      </c>
      <c r="B629" s="61">
        <v>1.3741251093613371</v>
      </c>
      <c r="C629" s="24">
        <f t="shared" si="48"/>
        <v>742</v>
      </c>
      <c r="D629" s="25"/>
      <c r="E629" s="26">
        <f t="shared" si="51"/>
        <v>4.3741251093613371</v>
      </c>
      <c r="F629" s="31">
        <f t="shared" si="49"/>
        <v>13625.299999999941</v>
      </c>
      <c r="G629" s="27">
        <f t="shared" si="50"/>
        <v>0</v>
      </c>
    </row>
    <row r="630" spans="1:7">
      <c r="A630" s="60">
        <v>44446.849201388861</v>
      </c>
      <c r="B630" s="61">
        <v>1.3569006999125079</v>
      </c>
      <c r="C630" s="24">
        <f t="shared" si="48"/>
        <v>743</v>
      </c>
      <c r="D630" s="25"/>
      <c r="E630" s="26">
        <f t="shared" si="51"/>
        <v>4.3569006999125079</v>
      </c>
      <c r="F630" s="31">
        <f t="shared" si="49"/>
        <v>13625.299999999941</v>
      </c>
      <c r="G630" s="27">
        <f t="shared" si="50"/>
        <v>0</v>
      </c>
    </row>
    <row r="631" spans="1:7">
      <c r="A631" s="60">
        <v>44446.849895833366</v>
      </c>
      <c r="B631" s="61">
        <v>1.3377624671916024</v>
      </c>
      <c r="C631" s="24">
        <f t="shared" si="48"/>
        <v>744</v>
      </c>
      <c r="D631" s="25"/>
      <c r="E631" s="26">
        <f t="shared" si="51"/>
        <v>4.3377624671916024</v>
      </c>
      <c r="F631" s="31">
        <f t="shared" si="49"/>
        <v>13625.299999999941</v>
      </c>
      <c r="G631" s="27">
        <f t="shared" si="50"/>
        <v>0</v>
      </c>
    </row>
    <row r="632" spans="1:7">
      <c r="A632" s="60">
        <v>44446.850590277762</v>
      </c>
      <c r="B632" s="61">
        <v>1.3186242344706898</v>
      </c>
      <c r="C632" s="24">
        <f t="shared" si="48"/>
        <v>745</v>
      </c>
      <c r="D632" s="25"/>
      <c r="E632" s="26">
        <f t="shared" si="51"/>
        <v>4.3186242344706898</v>
      </c>
      <c r="F632" s="31">
        <f t="shared" si="49"/>
        <v>13625.299999999941</v>
      </c>
      <c r="G632" s="27">
        <f t="shared" si="50"/>
        <v>0</v>
      </c>
    </row>
    <row r="633" spans="1:7">
      <c r="A633" s="60">
        <v>44446.851284722266</v>
      </c>
      <c r="B633" s="61">
        <v>1.3013998250218748</v>
      </c>
      <c r="C633" s="24">
        <f t="shared" si="48"/>
        <v>746</v>
      </c>
      <c r="D633" s="25"/>
      <c r="E633" s="26">
        <f t="shared" si="51"/>
        <v>4.3013998250218748</v>
      </c>
      <c r="F633" s="31">
        <f t="shared" si="49"/>
        <v>13625.299999999941</v>
      </c>
      <c r="G633" s="27">
        <f t="shared" si="50"/>
        <v>0</v>
      </c>
    </row>
    <row r="634" spans="1:7">
      <c r="A634" s="60">
        <v>44446.851979166662</v>
      </c>
      <c r="B634" s="61">
        <v>1.2822615923009693</v>
      </c>
      <c r="C634" s="24">
        <f t="shared" si="48"/>
        <v>747</v>
      </c>
      <c r="D634" s="25"/>
      <c r="E634" s="26">
        <f t="shared" si="51"/>
        <v>4.2822615923009693</v>
      </c>
      <c r="F634" s="31">
        <f t="shared" si="49"/>
        <v>13625.299999999941</v>
      </c>
      <c r="G634" s="27">
        <f t="shared" si="50"/>
        <v>0</v>
      </c>
    </row>
    <row r="635" spans="1:7">
      <c r="A635" s="60">
        <v>44446.852673611065</v>
      </c>
      <c r="B635" s="61">
        <v>1.2650371828521472</v>
      </c>
      <c r="C635" s="24">
        <f t="shared" si="48"/>
        <v>748</v>
      </c>
      <c r="D635" s="25"/>
      <c r="E635" s="26">
        <f t="shared" si="51"/>
        <v>4.2650371828521472</v>
      </c>
      <c r="F635" s="31">
        <f t="shared" si="49"/>
        <v>13625.299999999941</v>
      </c>
      <c r="G635" s="27">
        <f t="shared" si="50"/>
        <v>0</v>
      </c>
    </row>
    <row r="636" spans="1:7">
      <c r="A636" s="60">
        <v>44446.853368055563</v>
      </c>
      <c r="B636" s="61">
        <v>1.2458989501312274</v>
      </c>
      <c r="C636" s="24">
        <f t="shared" si="48"/>
        <v>749</v>
      </c>
      <c r="D636" s="25"/>
      <c r="E636" s="26">
        <f t="shared" si="51"/>
        <v>4.2458989501312274</v>
      </c>
      <c r="F636" s="31">
        <f t="shared" si="49"/>
        <v>13625.299999999941</v>
      </c>
      <c r="G636" s="27">
        <f t="shared" si="50"/>
        <v>0</v>
      </c>
    </row>
    <row r="637" spans="1:7">
      <c r="A637" s="60">
        <v>44446.854062499966</v>
      </c>
      <c r="B637" s="61">
        <v>1.2210192475940502</v>
      </c>
      <c r="C637" s="24">
        <f t="shared" si="48"/>
        <v>750</v>
      </c>
      <c r="D637" s="25"/>
      <c r="E637" s="26">
        <f t="shared" si="51"/>
        <v>4.2210192475940502</v>
      </c>
      <c r="F637" s="31">
        <f t="shared" si="49"/>
        <v>13625.299999999941</v>
      </c>
      <c r="G637" s="27">
        <f t="shared" si="50"/>
        <v>0</v>
      </c>
    </row>
    <row r="638" spans="1:7">
      <c r="A638" s="60">
        <v>44446.854756944464</v>
      </c>
      <c r="B638" s="61">
        <v>1.196139545056873</v>
      </c>
      <c r="C638" s="24">
        <f t="shared" si="48"/>
        <v>751</v>
      </c>
      <c r="D638" s="25"/>
      <c r="E638" s="26">
        <f t="shared" si="51"/>
        <v>4.196139545056873</v>
      </c>
      <c r="F638" s="31">
        <f t="shared" si="49"/>
        <v>13625.299999999941</v>
      </c>
      <c r="G638" s="27">
        <f t="shared" si="50"/>
        <v>0</v>
      </c>
    </row>
    <row r="639" spans="1:7">
      <c r="A639" s="60">
        <v>44446.855451388867</v>
      </c>
      <c r="B639" s="61">
        <v>1.1846566054243226</v>
      </c>
      <c r="C639" s="24">
        <f t="shared" si="48"/>
        <v>752</v>
      </c>
      <c r="D639" s="25"/>
      <c r="E639" s="26">
        <f t="shared" si="51"/>
        <v>4.1846566054243226</v>
      </c>
      <c r="F639" s="31">
        <f t="shared" si="49"/>
        <v>13625.299999999941</v>
      </c>
      <c r="G639" s="27">
        <f t="shared" si="50"/>
        <v>0</v>
      </c>
    </row>
    <row r="640" spans="1:7">
      <c r="A640" s="60">
        <v>44446.856145833364</v>
      </c>
      <c r="B640" s="61">
        <v>1.1655183727034171</v>
      </c>
      <c r="C640" s="24">
        <f t="shared" si="48"/>
        <v>753</v>
      </c>
      <c r="D640" s="25"/>
      <c r="E640" s="26">
        <f t="shared" si="51"/>
        <v>4.1655183727034171</v>
      </c>
      <c r="F640" s="31">
        <f t="shared" si="49"/>
        <v>13625.299999999941</v>
      </c>
      <c r="G640" s="27">
        <f t="shared" si="50"/>
        <v>0</v>
      </c>
    </row>
    <row r="641" spans="1:7">
      <c r="A641" s="60">
        <v>44446.856840277767</v>
      </c>
      <c r="B641" s="61">
        <v>1.148293963254595</v>
      </c>
      <c r="C641" s="24">
        <f t="shared" si="48"/>
        <v>754</v>
      </c>
      <c r="D641" s="25"/>
      <c r="E641" s="26">
        <f t="shared" si="51"/>
        <v>4.148293963254595</v>
      </c>
      <c r="F641" s="31">
        <f t="shared" si="49"/>
        <v>13625.299999999941</v>
      </c>
      <c r="G641" s="27">
        <f t="shared" si="50"/>
        <v>0</v>
      </c>
    </row>
    <row r="642" spans="1:7">
      <c r="A642" s="60">
        <v>44446.857534722265</v>
      </c>
      <c r="B642" s="61">
        <v>1.1234142607174178</v>
      </c>
      <c r="C642" s="24">
        <f t="shared" si="48"/>
        <v>755</v>
      </c>
      <c r="D642" s="25"/>
      <c r="E642" s="26">
        <f t="shared" si="51"/>
        <v>4.1234142607174178</v>
      </c>
      <c r="F642" s="31">
        <f t="shared" si="49"/>
        <v>13625.299999999941</v>
      </c>
      <c r="G642" s="27">
        <f t="shared" si="50"/>
        <v>0</v>
      </c>
    </row>
    <row r="643" spans="1:7">
      <c r="A643" s="60">
        <v>44446.858229166661</v>
      </c>
      <c r="B643" s="61">
        <v>1.104276027996498</v>
      </c>
      <c r="C643" s="24">
        <f t="shared" si="48"/>
        <v>756</v>
      </c>
      <c r="D643" s="25"/>
      <c r="E643" s="26">
        <f t="shared" si="51"/>
        <v>4.104276027996498</v>
      </c>
      <c r="F643" s="31">
        <f t="shared" si="49"/>
        <v>13625.299999999941</v>
      </c>
      <c r="G643" s="27">
        <f t="shared" si="50"/>
        <v>0</v>
      </c>
    </row>
    <row r="644" spans="1:7">
      <c r="A644" s="60">
        <v>44446.858923611064</v>
      </c>
      <c r="B644" s="61">
        <v>1.0813101487314114</v>
      </c>
      <c r="C644" s="24">
        <f t="shared" si="48"/>
        <v>757</v>
      </c>
      <c r="D644" s="25"/>
      <c r="E644" s="26">
        <f t="shared" si="51"/>
        <v>4.0813101487314114</v>
      </c>
      <c r="F644" s="31">
        <f t="shared" si="49"/>
        <v>13625.299999999941</v>
      </c>
      <c r="G644" s="27">
        <f t="shared" si="50"/>
        <v>0</v>
      </c>
    </row>
    <row r="645" spans="1:7">
      <c r="A645" s="60">
        <v>44446.859618055561</v>
      </c>
      <c r="B645" s="61">
        <v>1.0621719160104988</v>
      </c>
      <c r="C645" s="24">
        <f t="shared" si="48"/>
        <v>758</v>
      </c>
      <c r="D645" s="25"/>
      <c r="E645" s="26">
        <f t="shared" si="51"/>
        <v>4.0621719160104988</v>
      </c>
      <c r="F645" s="31">
        <f t="shared" si="49"/>
        <v>13625.299999999941</v>
      </c>
      <c r="G645" s="27">
        <f t="shared" si="50"/>
        <v>0</v>
      </c>
    </row>
    <row r="646" spans="1:7">
      <c r="A646" s="60">
        <v>44446.860312499964</v>
      </c>
      <c r="B646" s="61">
        <v>1.0430336832895932</v>
      </c>
      <c r="C646" s="24">
        <f t="shared" ref="C646:C709" si="52">ROUND((A646-A$5)*24*60,0)</f>
        <v>759</v>
      </c>
      <c r="D646" s="25"/>
      <c r="E646" s="26">
        <f t="shared" si="51"/>
        <v>4.0430336832895932</v>
      </c>
      <c r="F646" s="31">
        <f t="shared" si="49"/>
        <v>13625.299999999941</v>
      </c>
      <c r="G646" s="27">
        <f t="shared" si="50"/>
        <v>0</v>
      </c>
    </row>
    <row r="647" spans="1:7">
      <c r="A647" s="60">
        <v>44446.861006944462</v>
      </c>
      <c r="B647" s="61">
        <v>1.0200678040244995</v>
      </c>
      <c r="C647" s="24">
        <f t="shared" si="52"/>
        <v>760</v>
      </c>
      <c r="D647" s="25"/>
      <c r="E647" s="26">
        <f t="shared" si="51"/>
        <v>4.0200678040244995</v>
      </c>
      <c r="F647" s="31">
        <f t="shared" si="49"/>
        <v>13625.299999999941</v>
      </c>
      <c r="G647" s="27">
        <f t="shared" si="50"/>
        <v>0</v>
      </c>
    </row>
    <row r="648" spans="1:7">
      <c r="A648" s="60">
        <v>44446.861701388865</v>
      </c>
      <c r="B648" s="61">
        <v>0.99518810148731518</v>
      </c>
      <c r="C648" s="24">
        <f t="shared" si="52"/>
        <v>761</v>
      </c>
      <c r="D648" s="25"/>
      <c r="E648" s="26">
        <f t="shared" si="51"/>
        <v>3.9951881014873152</v>
      </c>
      <c r="F648" s="31">
        <f t="shared" si="49"/>
        <v>13625.299999999941</v>
      </c>
      <c r="G648" s="27">
        <f t="shared" si="50"/>
        <v>0</v>
      </c>
    </row>
    <row r="649" spans="1:7">
      <c r="A649" s="60">
        <v>44446.862395833363</v>
      </c>
      <c r="B649" s="61">
        <v>0.97604986876640965</v>
      </c>
      <c r="C649" s="24">
        <f t="shared" si="52"/>
        <v>762</v>
      </c>
      <c r="D649" s="25"/>
      <c r="E649" s="26">
        <f t="shared" si="51"/>
        <v>3.9760498687664096</v>
      </c>
      <c r="F649" s="31">
        <f t="shared" si="49"/>
        <v>13625.299999999941</v>
      </c>
      <c r="G649" s="27">
        <f t="shared" si="50"/>
        <v>0</v>
      </c>
    </row>
    <row r="650" spans="1:7">
      <c r="A650" s="60">
        <v>44446.863090277766</v>
      </c>
      <c r="B650" s="61">
        <v>0.95117016622922534</v>
      </c>
      <c r="C650" s="24">
        <f t="shared" si="52"/>
        <v>763</v>
      </c>
      <c r="D650" s="25"/>
      <c r="E650" s="26">
        <f t="shared" si="51"/>
        <v>3.9511701662292253</v>
      </c>
      <c r="F650" s="31">
        <f t="shared" si="49"/>
        <v>13625.299999999941</v>
      </c>
      <c r="G650" s="27">
        <f t="shared" si="50"/>
        <v>0</v>
      </c>
    </row>
    <row r="651" spans="1:7">
      <c r="A651" s="60">
        <v>44446.863784722264</v>
      </c>
      <c r="B651" s="61">
        <v>0.93394575678040326</v>
      </c>
      <c r="C651" s="24">
        <f t="shared" si="52"/>
        <v>764</v>
      </c>
      <c r="D651" s="25"/>
      <c r="E651" s="26">
        <f t="shared" si="51"/>
        <v>3.9339457567804033</v>
      </c>
      <c r="F651" s="31">
        <f t="shared" si="49"/>
        <v>13625.299999999941</v>
      </c>
      <c r="G651" s="27">
        <f t="shared" si="50"/>
        <v>0</v>
      </c>
    </row>
    <row r="652" spans="1:7">
      <c r="A652" s="60">
        <v>44446.864479166667</v>
      </c>
      <c r="B652" s="61">
        <v>0.90715223097113551</v>
      </c>
      <c r="C652" s="24">
        <f t="shared" si="52"/>
        <v>765</v>
      </c>
      <c r="D652" s="25"/>
      <c r="E652" s="26">
        <f t="shared" si="51"/>
        <v>3.9071522309711355</v>
      </c>
      <c r="F652" s="31">
        <f t="shared" si="49"/>
        <v>13625.299999999941</v>
      </c>
      <c r="G652" s="27">
        <f t="shared" si="50"/>
        <v>0</v>
      </c>
    </row>
    <row r="653" spans="1:7">
      <c r="A653" s="60">
        <v>44446.865173611062</v>
      </c>
      <c r="B653" s="61">
        <v>0.88418635170603466</v>
      </c>
      <c r="C653" s="24">
        <f t="shared" si="52"/>
        <v>766</v>
      </c>
      <c r="D653" s="25"/>
      <c r="E653" s="26">
        <f t="shared" si="51"/>
        <v>3.8841863517060347</v>
      </c>
      <c r="F653" s="31">
        <f t="shared" si="49"/>
        <v>13625.299999999941</v>
      </c>
      <c r="G653" s="27">
        <f t="shared" si="50"/>
        <v>0</v>
      </c>
    </row>
    <row r="654" spans="1:7">
      <c r="A654" s="60">
        <v>44446.865868055567</v>
      </c>
      <c r="B654" s="61">
        <v>0.85930664916885036</v>
      </c>
      <c r="C654" s="24">
        <f t="shared" si="52"/>
        <v>767</v>
      </c>
      <c r="D654" s="25"/>
      <c r="E654" s="26">
        <f t="shared" si="51"/>
        <v>3.8593066491688504</v>
      </c>
      <c r="F654" s="31">
        <f t="shared" ref="F654:F717" si="53">F653+D653*(C654-C653)</f>
        <v>13625.299999999941</v>
      </c>
      <c r="G654" s="27">
        <f t="shared" ref="G654:G717" si="54">D654*60*24/7.48</f>
        <v>0</v>
      </c>
    </row>
    <row r="655" spans="1:7">
      <c r="A655" s="60">
        <v>44446.866562499963</v>
      </c>
      <c r="B655" s="61">
        <v>0.84016841644794482</v>
      </c>
      <c r="C655" s="24">
        <f t="shared" si="52"/>
        <v>768</v>
      </c>
      <c r="D655" s="25"/>
      <c r="E655" s="26">
        <f t="shared" si="51"/>
        <v>3.8401684164479448</v>
      </c>
      <c r="F655" s="31">
        <f t="shared" si="53"/>
        <v>13625.299999999941</v>
      </c>
      <c r="G655" s="27">
        <f t="shared" si="54"/>
        <v>0</v>
      </c>
    </row>
    <row r="656" spans="1:7">
      <c r="A656" s="60">
        <v>44446.867256944461</v>
      </c>
      <c r="B656" s="61">
        <v>0.81528871391076052</v>
      </c>
      <c r="C656" s="24">
        <f t="shared" si="52"/>
        <v>769</v>
      </c>
      <c r="D656" s="25"/>
      <c r="E656" s="26">
        <f t="shared" si="51"/>
        <v>3.8152887139107605</v>
      </c>
      <c r="F656" s="31">
        <f t="shared" si="53"/>
        <v>13625.299999999941</v>
      </c>
      <c r="G656" s="27">
        <f t="shared" si="54"/>
        <v>0</v>
      </c>
    </row>
    <row r="657" spans="1:7">
      <c r="A657" s="60">
        <v>44446.867951388864</v>
      </c>
      <c r="B657" s="61">
        <v>0.79806430446194554</v>
      </c>
      <c r="C657" s="24">
        <f t="shared" si="52"/>
        <v>770</v>
      </c>
      <c r="D657" s="25"/>
      <c r="E657" s="26">
        <f t="shared" si="51"/>
        <v>3.7980643044619455</v>
      </c>
      <c r="F657" s="31">
        <f t="shared" si="53"/>
        <v>13625.299999999941</v>
      </c>
      <c r="G657" s="27">
        <f t="shared" si="54"/>
        <v>0</v>
      </c>
    </row>
    <row r="658" spans="1:7">
      <c r="A658" s="60">
        <v>44446.868645833361</v>
      </c>
      <c r="B658" s="61">
        <v>0.77318460192476124</v>
      </c>
      <c r="C658" s="24">
        <f t="shared" si="52"/>
        <v>771</v>
      </c>
      <c r="D658" s="25"/>
      <c r="E658" s="26">
        <f t="shared" si="51"/>
        <v>3.7731846019247612</v>
      </c>
      <c r="F658" s="31">
        <f t="shared" si="53"/>
        <v>13625.299999999941</v>
      </c>
      <c r="G658" s="27">
        <f t="shared" si="54"/>
        <v>0</v>
      </c>
    </row>
    <row r="659" spans="1:7">
      <c r="A659" s="60">
        <v>44446.869340277764</v>
      </c>
      <c r="B659" s="61">
        <v>0.7540463692038486</v>
      </c>
      <c r="C659" s="24">
        <f t="shared" si="52"/>
        <v>772</v>
      </c>
      <c r="D659" s="25"/>
      <c r="E659" s="26">
        <f t="shared" si="51"/>
        <v>3.7540463692038486</v>
      </c>
      <c r="F659" s="31">
        <f t="shared" si="53"/>
        <v>13625.299999999941</v>
      </c>
      <c r="G659" s="27">
        <f t="shared" si="54"/>
        <v>0</v>
      </c>
    </row>
    <row r="660" spans="1:7">
      <c r="A660" s="60">
        <v>44446.870034722262</v>
      </c>
      <c r="B660" s="61">
        <v>0.73682195975503362</v>
      </c>
      <c r="C660" s="24">
        <f t="shared" si="52"/>
        <v>773</v>
      </c>
      <c r="D660" s="25"/>
      <c r="E660" s="26">
        <f t="shared" si="51"/>
        <v>3.7368219597550336</v>
      </c>
      <c r="F660" s="31">
        <f t="shared" si="53"/>
        <v>13625.299999999941</v>
      </c>
      <c r="G660" s="27">
        <f t="shared" si="54"/>
        <v>0</v>
      </c>
    </row>
    <row r="661" spans="1:7">
      <c r="A661" s="60">
        <v>44446.870729166665</v>
      </c>
      <c r="B661" s="61">
        <v>0.72342519685039974</v>
      </c>
      <c r="C661" s="24">
        <f t="shared" si="52"/>
        <v>774</v>
      </c>
      <c r="D661" s="25"/>
      <c r="E661" s="26">
        <f t="shared" si="51"/>
        <v>3.7234251968503997</v>
      </c>
      <c r="F661" s="31">
        <f t="shared" si="53"/>
        <v>13625.299999999941</v>
      </c>
      <c r="G661" s="27">
        <f t="shared" si="54"/>
        <v>0</v>
      </c>
    </row>
    <row r="662" spans="1:7">
      <c r="A662" s="60">
        <v>44446.871423611061</v>
      </c>
      <c r="B662" s="61">
        <v>0.71768372703412098</v>
      </c>
      <c r="C662" s="24">
        <f t="shared" si="52"/>
        <v>775</v>
      </c>
      <c r="D662" s="25"/>
      <c r="E662" s="26">
        <f t="shared" si="51"/>
        <v>3.717683727034121</v>
      </c>
      <c r="F662" s="31">
        <f t="shared" si="53"/>
        <v>13625.299999999941</v>
      </c>
      <c r="G662" s="27">
        <f t="shared" si="54"/>
        <v>0</v>
      </c>
    </row>
    <row r="663" spans="1:7">
      <c r="A663" s="60">
        <v>44446.872118055566</v>
      </c>
      <c r="B663" s="61">
        <v>0.71768372703412098</v>
      </c>
      <c r="C663" s="24">
        <f t="shared" si="52"/>
        <v>776</v>
      </c>
      <c r="D663" s="25"/>
      <c r="E663" s="26">
        <f t="shared" si="51"/>
        <v>3.717683727034121</v>
      </c>
      <c r="F663" s="31">
        <f t="shared" si="53"/>
        <v>13625.299999999941</v>
      </c>
      <c r="G663" s="27">
        <f t="shared" si="54"/>
        <v>0</v>
      </c>
    </row>
    <row r="664" spans="1:7">
      <c r="A664" s="60">
        <v>44446.872812499962</v>
      </c>
      <c r="B664" s="61">
        <v>0.71194225721784932</v>
      </c>
      <c r="C664" s="24">
        <f t="shared" si="52"/>
        <v>777</v>
      </c>
      <c r="D664" s="25"/>
      <c r="E664" s="26">
        <f t="shared" si="51"/>
        <v>3.7119422572178493</v>
      </c>
      <c r="F664" s="31">
        <f t="shared" si="53"/>
        <v>13625.299999999941</v>
      </c>
      <c r="G664" s="27">
        <f t="shared" si="54"/>
        <v>0</v>
      </c>
    </row>
    <row r="665" spans="1:7">
      <c r="A665" s="60">
        <v>44446.873506944466</v>
      </c>
      <c r="B665" s="61">
        <v>0.71194225721784932</v>
      </c>
      <c r="C665" s="24">
        <f t="shared" si="52"/>
        <v>778</v>
      </c>
      <c r="D665" s="25"/>
      <c r="E665" s="26">
        <f t="shared" si="51"/>
        <v>3.7119422572178493</v>
      </c>
      <c r="F665" s="31">
        <f t="shared" si="53"/>
        <v>13625.299999999941</v>
      </c>
      <c r="G665" s="27">
        <f t="shared" si="54"/>
        <v>0</v>
      </c>
    </row>
    <row r="666" spans="1:7">
      <c r="A666" s="60">
        <v>44446.874201388862</v>
      </c>
      <c r="B666" s="61">
        <v>0.71194225721784932</v>
      </c>
      <c r="C666" s="24">
        <f t="shared" si="52"/>
        <v>779</v>
      </c>
      <c r="D666" s="25"/>
      <c r="E666" s="26">
        <f t="shared" si="51"/>
        <v>3.7119422572178493</v>
      </c>
      <c r="F666" s="31">
        <f t="shared" si="53"/>
        <v>13625.299999999941</v>
      </c>
      <c r="G666" s="27">
        <f t="shared" si="54"/>
        <v>0</v>
      </c>
    </row>
    <row r="667" spans="1:7">
      <c r="A667" s="60">
        <v>44446.874895833367</v>
      </c>
      <c r="B667" s="61">
        <v>0.70620078740157766</v>
      </c>
      <c r="C667" s="24">
        <f t="shared" si="52"/>
        <v>780</v>
      </c>
      <c r="D667" s="25"/>
      <c r="E667" s="26">
        <f t="shared" si="51"/>
        <v>3.7062007874015777</v>
      </c>
      <c r="F667" s="31">
        <f t="shared" si="53"/>
        <v>13625.299999999941</v>
      </c>
      <c r="G667" s="27">
        <f t="shared" si="54"/>
        <v>0</v>
      </c>
    </row>
    <row r="668" spans="1:7">
      <c r="A668" s="60">
        <v>44446.875590277763</v>
      </c>
      <c r="B668" s="61">
        <v>0.70620078740157766</v>
      </c>
      <c r="C668" s="24">
        <f t="shared" si="52"/>
        <v>781</v>
      </c>
      <c r="D668" s="25"/>
      <c r="E668" s="26">
        <f t="shared" si="51"/>
        <v>3.7062007874015777</v>
      </c>
      <c r="F668" s="31">
        <f t="shared" si="53"/>
        <v>13625.299999999941</v>
      </c>
      <c r="G668" s="27">
        <f t="shared" si="54"/>
        <v>0</v>
      </c>
    </row>
    <row r="669" spans="1:7">
      <c r="A669" s="60">
        <v>44446.876284722261</v>
      </c>
      <c r="B669" s="61">
        <v>0.70620078740157766</v>
      </c>
      <c r="C669" s="24">
        <f t="shared" si="52"/>
        <v>782</v>
      </c>
      <c r="D669" s="25"/>
      <c r="E669" s="26">
        <f t="shared" si="51"/>
        <v>3.7062007874015777</v>
      </c>
      <c r="F669" s="31">
        <f t="shared" si="53"/>
        <v>13625.299999999941</v>
      </c>
      <c r="G669" s="27">
        <f t="shared" si="54"/>
        <v>0</v>
      </c>
    </row>
    <row r="670" spans="1:7">
      <c r="A670" s="60">
        <v>44446.876979166664</v>
      </c>
      <c r="B670" s="61">
        <v>0.70620078740157766</v>
      </c>
      <c r="C670" s="24">
        <f t="shared" si="52"/>
        <v>783</v>
      </c>
      <c r="D670" s="25"/>
      <c r="E670" s="26">
        <f t="shared" si="51"/>
        <v>3.7062007874015777</v>
      </c>
      <c r="F670" s="31">
        <f t="shared" si="53"/>
        <v>13625.299999999941</v>
      </c>
      <c r="G670" s="27">
        <f t="shared" si="54"/>
        <v>0</v>
      </c>
    </row>
    <row r="671" spans="1:7">
      <c r="A671" s="60">
        <v>44446.877673611067</v>
      </c>
      <c r="B671" s="61">
        <v>0.70620078740157766</v>
      </c>
      <c r="C671" s="24">
        <f t="shared" si="52"/>
        <v>784</v>
      </c>
      <c r="D671" s="25"/>
      <c r="E671" s="26">
        <f t="shared" si="51"/>
        <v>3.7062007874015777</v>
      </c>
      <c r="F671" s="31">
        <f t="shared" si="53"/>
        <v>13625.299999999941</v>
      </c>
      <c r="G671" s="27">
        <f t="shared" si="54"/>
        <v>0</v>
      </c>
    </row>
    <row r="672" spans="1:7">
      <c r="A672" s="60">
        <v>44446.878368055564</v>
      </c>
      <c r="B672" s="61">
        <v>0.70620078740157766</v>
      </c>
      <c r="C672" s="24">
        <f t="shared" si="52"/>
        <v>785</v>
      </c>
      <c r="D672" s="25"/>
      <c r="E672" s="26">
        <f t="shared" si="51"/>
        <v>3.7062007874015777</v>
      </c>
      <c r="F672" s="31">
        <f t="shared" si="53"/>
        <v>13625.299999999941</v>
      </c>
      <c r="G672" s="27">
        <f t="shared" si="54"/>
        <v>0</v>
      </c>
    </row>
    <row r="673" spans="1:7">
      <c r="A673" s="60">
        <v>44446.879062499967</v>
      </c>
      <c r="B673" s="61">
        <v>0.70620078740157766</v>
      </c>
      <c r="C673" s="24">
        <f t="shared" si="52"/>
        <v>786</v>
      </c>
      <c r="D673" s="25"/>
      <c r="E673" s="26">
        <f t="shared" si="51"/>
        <v>3.7062007874015777</v>
      </c>
      <c r="F673" s="31">
        <f t="shared" si="53"/>
        <v>13625.299999999941</v>
      </c>
      <c r="G673" s="27">
        <f t="shared" si="54"/>
        <v>0</v>
      </c>
    </row>
    <row r="674" spans="1:7">
      <c r="A674" s="60">
        <v>44446.879756944465</v>
      </c>
      <c r="B674" s="61">
        <v>0.70620078740157766</v>
      </c>
      <c r="C674" s="24">
        <f t="shared" si="52"/>
        <v>787</v>
      </c>
      <c r="D674" s="25"/>
      <c r="E674" s="26">
        <f t="shared" si="51"/>
        <v>3.7062007874015777</v>
      </c>
      <c r="F674" s="31">
        <f t="shared" si="53"/>
        <v>13625.299999999941</v>
      </c>
      <c r="G674" s="27">
        <f t="shared" si="54"/>
        <v>0</v>
      </c>
    </row>
    <row r="675" spans="1:7">
      <c r="A675" s="60">
        <v>44446.880451388861</v>
      </c>
      <c r="B675" s="61">
        <v>0.70045931758529889</v>
      </c>
      <c r="C675" s="24">
        <f t="shared" si="52"/>
        <v>788</v>
      </c>
      <c r="D675" s="25"/>
      <c r="E675" s="26">
        <f t="shared" si="51"/>
        <v>3.7004593175852989</v>
      </c>
      <c r="F675" s="31">
        <f t="shared" si="53"/>
        <v>13625.299999999941</v>
      </c>
      <c r="G675" s="27">
        <f t="shared" si="54"/>
        <v>0</v>
      </c>
    </row>
    <row r="676" spans="1:7">
      <c r="A676" s="60">
        <v>44446.881145833366</v>
      </c>
      <c r="B676" s="61">
        <v>0.70620078740157766</v>
      </c>
      <c r="C676" s="24">
        <f t="shared" si="52"/>
        <v>789</v>
      </c>
      <c r="D676" s="25"/>
      <c r="E676" s="26">
        <f t="shared" si="51"/>
        <v>3.7062007874015777</v>
      </c>
      <c r="F676" s="31">
        <f t="shared" si="53"/>
        <v>13625.299999999941</v>
      </c>
      <c r="G676" s="27">
        <f t="shared" si="54"/>
        <v>0</v>
      </c>
    </row>
    <row r="677" spans="1:7">
      <c r="A677" s="60">
        <v>44446.881840277762</v>
      </c>
      <c r="B677" s="61">
        <v>0.70045931758529889</v>
      </c>
      <c r="C677" s="24">
        <f t="shared" si="52"/>
        <v>790</v>
      </c>
      <c r="D677" s="25"/>
      <c r="E677" s="26">
        <f t="shared" si="51"/>
        <v>3.7004593175852989</v>
      </c>
      <c r="F677" s="31">
        <f t="shared" si="53"/>
        <v>13625.299999999941</v>
      </c>
      <c r="G677" s="27">
        <f t="shared" si="54"/>
        <v>0</v>
      </c>
    </row>
    <row r="678" spans="1:7">
      <c r="A678" s="60">
        <v>44446.882534722266</v>
      </c>
      <c r="B678" s="61">
        <v>0.70045931758529889</v>
      </c>
      <c r="C678" s="24">
        <f t="shared" si="52"/>
        <v>791</v>
      </c>
      <c r="D678" s="25"/>
      <c r="E678" s="26">
        <f t="shared" si="51"/>
        <v>3.7004593175852989</v>
      </c>
      <c r="F678" s="31">
        <f t="shared" si="53"/>
        <v>13625.299999999941</v>
      </c>
      <c r="G678" s="27">
        <f t="shared" si="54"/>
        <v>0</v>
      </c>
    </row>
    <row r="679" spans="1:7">
      <c r="A679" s="60">
        <v>44446.883229166662</v>
      </c>
      <c r="B679" s="61">
        <v>0.70045931758529889</v>
      </c>
      <c r="C679" s="24">
        <f t="shared" si="52"/>
        <v>792</v>
      </c>
      <c r="D679" s="25"/>
      <c r="E679" s="26">
        <f t="shared" si="51"/>
        <v>3.7004593175852989</v>
      </c>
      <c r="F679" s="31">
        <f t="shared" si="53"/>
        <v>13625.299999999941</v>
      </c>
      <c r="G679" s="27">
        <f t="shared" si="54"/>
        <v>0</v>
      </c>
    </row>
    <row r="680" spans="1:7">
      <c r="A680" s="60">
        <v>44446.883923611065</v>
      </c>
      <c r="B680" s="61">
        <v>0.69471784776903434</v>
      </c>
      <c r="C680" s="24">
        <f t="shared" si="52"/>
        <v>793</v>
      </c>
      <c r="D680" s="25"/>
      <c r="E680" s="26">
        <f t="shared" si="51"/>
        <v>3.6947178477690343</v>
      </c>
      <c r="F680" s="31">
        <f t="shared" si="53"/>
        <v>13625.299999999941</v>
      </c>
      <c r="G680" s="27">
        <f t="shared" si="54"/>
        <v>0</v>
      </c>
    </row>
    <row r="681" spans="1:7">
      <c r="A681" s="60">
        <v>44446.884618055563</v>
      </c>
      <c r="B681" s="61">
        <v>0.69280402449694378</v>
      </c>
      <c r="C681" s="24">
        <f t="shared" si="52"/>
        <v>794</v>
      </c>
      <c r="D681" s="25"/>
      <c r="E681" s="26">
        <f t="shared" ref="E681:E733" si="55">B681+L$9</f>
        <v>3.6928040244969438</v>
      </c>
      <c r="F681" s="31">
        <f t="shared" si="53"/>
        <v>13625.299999999941</v>
      </c>
      <c r="G681" s="27">
        <f t="shared" si="54"/>
        <v>0</v>
      </c>
    </row>
    <row r="682" spans="1:7">
      <c r="A682" s="60">
        <v>44446.885312499966</v>
      </c>
      <c r="B682" s="61">
        <v>0.69471784776903434</v>
      </c>
      <c r="C682" s="24">
        <f t="shared" si="52"/>
        <v>795</v>
      </c>
      <c r="D682" s="25"/>
      <c r="E682" s="26">
        <f t="shared" si="55"/>
        <v>3.6947178477690343</v>
      </c>
      <c r="F682" s="31">
        <f t="shared" si="53"/>
        <v>13625.299999999941</v>
      </c>
      <c r="G682" s="27">
        <f t="shared" si="54"/>
        <v>0</v>
      </c>
    </row>
    <row r="683" spans="1:7">
      <c r="A683" s="60">
        <v>44446.886006944464</v>
      </c>
      <c r="B683" s="61">
        <v>0.69471784776903434</v>
      </c>
      <c r="C683" s="24">
        <f t="shared" si="52"/>
        <v>796</v>
      </c>
      <c r="D683" s="25"/>
      <c r="E683" s="26">
        <f t="shared" si="55"/>
        <v>3.6947178477690343</v>
      </c>
      <c r="F683" s="31">
        <f t="shared" si="53"/>
        <v>13625.299999999941</v>
      </c>
      <c r="G683" s="27">
        <f t="shared" si="54"/>
        <v>0</v>
      </c>
    </row>
    <row r="684" spans="1:7">
      <c r="A684" s="60">
        <v>44446.886701388867</v>
      </c>
      <c r="B684" s="61">
        <v>0.69471784776903434</v>
      </c>
      <c r="C684" s="24">
        <f t="shared" si="52"/>
        <v>797</v>
      </c>
      <c r="D684" s="25"/>
      <c r="E684" s="26">
        <f t="shared" si="55"/>
        <v>3.6947178477690343</v>
      </c>
      <c r="F684" s="31">
        <f t="shared" si="53"/>
        <v>13625.299999999941</v>
      </c>
      <c r="G684" s="27">
        <f t="shared" si="54"/>
        <v>0</v>
      </c>
    </row>
    <row r="685" spans="1:7">
      <c r="A685" s="60">
        <v>44446.887395833364</v>
      </c>
      <c r="B685" s="61">
        <v>0.68897637795275557</v>
      </c>
      <c r="C685" s="24">
        <f t="shared" si="52"/>
        <v>798</v>
      </c>
      <c r="D685" s="25"/>
      <c r="E685" s="26">
        <f t="shared" si="55"/>
        <v>3.6889763779527556</v>
      </c>
      <c r="F685" s="31">
        <f t="shared" si="53"/>
        <v>13625.299999999941</v>
      </c>
      <c r="G685" s="27">
        <f t="shared" si="54"/>
        <v>0</v>
      </c>
    </row>
    <row r="686" spans="1:7">
      <c r="A686" s="60">
        <v>44446.888090277767</v>
      </c>
      <c r="B686" s="61">
        <v>0.68897637795275557</v>
      </c>
      <c r="C686" s="24">
        <f t="shared" si="52"/>
        <v>799</v>
      </c>
      <c r="D686" s="25"/>
      <c r="E686" s="26">
        <f t="shared" si="55"/>
        <v>3.6889763779527556</v>
      </c>
      <c r="F686" s="31">
        <f t="shared" si="53"/>
        <v>13625.299999999941</v>
      </c>
      <c r="G686" s="27">
        <f t="shared" si="54"/>
        <v>0</v>
      </c>
    </row>
    <row r="687" spans="1:7">
      <c r="A687" s="60">
        <v>44446.888784722265</v>
      </c>
      <c r="B687" s="61">
        <v>0.6755796150481217</v>
      </c>
      <c r="C687" s="24">
        <f t="shared" si="52"/>
        <v>800</v>
      </c>
      <c r="D687" s="25"/>
      <c r="E687" s="26">
        <f t="shared" si="55"/>
        <v>3.6755796150481217</v>
      </c>
      <c r="F687" s="31">
        <f t="shared" si="53"/>
        <v>13625.299999999941</v>
      </c>
      <c r="G687" s="27">
        <f t="shared" si="54"/>
        <v>0</v>
      </c>
    </row>
    <row r="688" spans="1:7">
      <c r="A688" s="60">
        <v>44446.889479166661</v>
      </c>
      <c r="B688" s="61">
        <v>0.68132108486440046</v>
      </c>
      <c r="C688" s="24">
        <f t="shared" si="52"/>
        <v>801</v>
      </c>
      <c r="D688" s="25"/>
      <c r="E688" s="26">
        <f t="shared" si="55"/>
        <v>3.6813210848644005</v>
      </c>
      <c r="F688" s="31">
        <f t="shared" si="53"/>
        <v>13625.299999999941</v>
      </c>
      <c r="G688" s="27">
        <f t="shared" si="54"/>
        <v>0</v>
      </c>
    </row>
    <row r="689" spans="1:7">
      <c r="A689" s="60">
        <v>44446.890173611064</v>
      </c>
      <c r="B689" s="61">
        <v>0.6755796150481217</v>
      </c>
      <c r="C689" s="24">
        <f t="shared" si="52"/>
        <v>802</v>
      </c>
      <c r="D689" s="25"/>
      <c r="E689" s="26">
        <f t="shared" si="55"/>
        <v>3.6755796150481217</v>
      </c>
      <c r="F689" s="31">
        <f t="shared" si="53"/>
        <v>13625.299999999941</v>
      </c>
      <c r="G689" s="27">
        <f t="shared" si="54"/>
        <v>0</v>
      </c>
    </row>
    <row r="690" spans="1:7">
      <c r="A690" s="60">
        <v>44446.890868055561</v>
      </c>
      <c r="B690" s="61">
        <v>0.6755796150481217</v>
      </c>
      <c r="C690" s="24">
        <f t="shared" si="52"/>
        <v>803</v>
      </c>
      <c r="D690" s="25"/>
      <c r="E690" s="26">
        <f t="shared" si="55"/>
        <v>3.6755796150481217</v>
      </c>
      <c r="F690" s="31">
        <f t="shared" si="53"/>
        <v>13625.299999999941</v>
      </c>
      <c r="G690" s="27">
        <f t="shared" si="54"/>
        <v>0</v>
      </c>
    </row>
    <row r="691" spans="1:7">
      <c r="A691" s="60">
        <v>44446.891562499964</v>
      </c>
      <c r="B691" s="61">
        <v>0.66983814523185004</v>
      </c>
      <c r="C691" s="24">
        <f t="shared" si="52"/>
        <v>804</v>
      </c>
      <c r="D691" s="25"/>
      <c r="E691" s="26">
        <f t="shared" si="55"/>
        <v>3.66983814523185</v>
      </c>
      <c r="F691" s="31">
        <f t="shared" si="53"/>
        <v>13625.299999999941</v>
      </c>
      <c r="G691" s="27">
        <f t="shared" si="54"/>
        <v>0</v>
      </c>
    </row>
    <row r="692" spans="1:7">
      <c r="A692" s="60">
        <v>44446.892256944462</v>
      </c>
      <c r="B692" s="61">
        <v>0.66983814523185004</v>
      </c>
      <c r="C692" s="24">
        <f t="shared" si="52"/>
        <v>805</v>
      </c>
      <c r="D692" s="25"/>
      <c r="E692" s="26">
        <f t="shared" si="55"/>
        <v>3.66983814523185</v>
      </c>
      <c r="F692" s="31">
        <f t="shared" si="53"/>
        <v>13625.299999999941</v>
      </c>
      <c r="G692" s="27">
        <f t="shared" si="54"/>
        <v>0</v>
      </c>
    </row>
    <row r="693" spans="1:7">
      <c r="A693" s="60">
        <v>44446.892951388865</v>
      </c>
      <c r="B693" s="61">
        <v>0.66983814523185004</v>
      </c>
      <c r="C693" s="24">
        <f t="shared" si="52"/>
        <v>806</v>
      </c>
      <c r="D693" s="25"/>
      <c r="E693" s="26">
        <f t="shared" si="55"/>
        <v>3.66983814523185</v>
      </c>
      <c r="F693" s="31">
        <f t="shared" si="53"/>
        <v>13625.299999999941</v>
      </c>
      <c r="G693" s="27">
        <f t="shared" si="54"/>
        <v>0</v>
      </c>
    </row>
    <row r="694" spans="1:7">
      <c r="A694" s="60">
        <v>44446.893645833363</v>
      </c>
      <c r="B694" s="61">
        <v>0.66983814523185004</v>
      </c>
      <c r="C694" s="24">
        <f t="shared" si="52"/>
        <v>807</v>
      </c>
      <c r="D694" s="25"/>
      <c r="E694" s="26">
        <f t="shared" si="55"/>
        <v>3.66983814523185</v>
      </c>
      <c r="F694" s="31">
        <f t="shared" si="53"/>
        <v>13625.299999999941</v>
      </c>
      <c r="G694" s="27">
        <f t="shared" si="54"/>
        <v>0</v>
      </c>
    </row>
    <row r="695" spans="1:7">
      <c r="A695" s="60">
        <v>44446.894340277766</v>
      </c>
      <c r="B695" s="61">
        <v>0.66409667541557837</v>
      </c>
      <c r="C695" s="24">
        <f t="shared" si="52"/>
        <v>808</v>
      </c>
      <c r="D695" s="25"/>
      <c r="E695" s="26">
        <f t="shared" si="55"/>
        <v>3.6640966754155784</v>
      </c>
      <c r="F695" s="31">
        <f t="shared" si="53"/>
        <v>13625.299999999941</v>
      </c>
      <c r="G695" s="27">
        <f t="shared" si="54"/>
        <v>0</v>
      </c>
    </row>
    <row r="696" spans="1:7">
      <c r="A696" s="60">
        <v>44446.895034722264</v>
      </c>
      <c r="B696" s="61">
        <v>0.66409667541557837</v>
      </c>
      <c r="C696" s="24">
        <f t="shared" si="52"/>
        <v>809</v>
      </c>
      <c r="D696" s="25"/>
      <c r="E696" s="26">
        <f t="shared" si="55"/>
        <v>3.6640966754155784</v>
      </c>
      <c r="F696" s="31">
        <f t="shared" si="53"/>
        <v>13625.299999999941</v>
      </c>
      <c r="G696" s="27">
        <f t="shared" si="54"/>
        <v>0</v>
      </c>
    </row>
    <row r="697" spans="1:7">
      <c r="A697" s="60">
        <v>44446.895729166667</v>
      </c>
      <c r="B697" s="61">
        <v>0.66409667541557837</v>
      </c>
      <c r="C697" s="24">
        <f t="shared" si="52"/>
        <v>810</v>
      </c>
      <c r="D697" s="25"/>
      <c r="E697" s="26">
        <f t="shared" si="55"/>
        <v>3.6640966754155784</v>
      </c>
      <c r="F697" s="31">
        <f t="shared" si="53"/>
        <v>13625.299999999941</v>
      </c>
      <c r="G697" s="27">
        <f t="shared" si="54"/>
        <v>0</v>
      </c>
    </row>
    <row r="698" spans="1:7">
      <c r="A698" s="60">
        <v>44446.896423611062</v>
      </c>
      <c r="B698" s="61">
        <v>0.66409667541557837</v>
      </c>
      <c r="C698" s="24">
        <f t="shared" si="52"/>
        <v>811</v>
      </c>
      <c r="D698" s="25"/>
      <c r="E698" s="26">
        <f t="shared" si="55"/>
        <v>3.6640966754155784</v>
      </c>
      <c r="F698" s="31">
        <f t="shared" si="53"/>
        <v>13625.299999999941</v>
      </c>
      <c r="G698" s="27">
        <f t="shared" si="54"/>
        <v>0</v>
      </c>
    </row>
    <row r="699" spans="1:7">
      <c r="A699" s="60">
        <v>44446.897118055567</v>
      </c>
      <c r="B699" s="61">
        <v>0.66409667541557837</v>
      </c>
      <c r="C699" s="24">
        <f t="shared" si="52"/>
        <v>812</v>
      </c>
      <c r="D699" s="25"/>
      <c r="E699" s="26">
        <f t="shared" si="55"/>
        <v>3.6640966754155784</v>
      </c>
      <c r="F699" s="31">
        <f t="shared" si="53"/>
        <v>13625.299999999941</v>
      </c>
      <c r="G699" s="27">
        <f t="shared" si="54"/>
        <v>0</v>
      </c>
    </row>
    <row r="700" spans="1:7">
      <c r="A700" s="60">
        <v>44446.897812499963</v>
      </c>
      <c r="B700" s="61">
        <v>0.65835520559929961</v>
      </c>
      <c r="C700" s="24">
        <f t="shared" si="52"/>
        <v>813</v>
      </c>
      <c r="D700" s="25"/>
      <c r="E700" s="26">
        <f t="shared" si="55"/>
        <v>3.6583552055992996</v>
      </c>
      <c r="F700" s="31">
        <f t="shared" si="53"/>
        <v>13625.299999999941</v>
      </c>
      <c r="G700" s="27">
        <f t="shared" si="54"/>
        <v>0</v>
      </c>
    </row>
    <row r="701" spans="1:7">
      <c r="A701" s="60">
        <v>44446.898506944461</v>
      </c>
      <c r="B701" s="61">
        <v>0.6506999125109445</v>
      </c>
      <c r="C701" s="24">
        <f t="shared" si="52"/>
        <v>814</v>
      </c>
      <c r="D701" s="25"/>
      <c r="E701" s="26">
        <f t="shared" si="55"/>
        <v>3.6506999125109445</v>
      </c>
      <c r="F701" s="31">
        <f t="shared" si="53"/>
        <v>13625.299999999941</v>
      </c>
      <c r="G701" s="27">
        <f t="shared" si="54"/>
        <v>0</v>
      </c>
    </row>
    <row r="702" spans="1:7">
      <c r="A702" s="60">
        <v>44446.899201388864</v>
      </c>
      <c r="B702" s="61">
        <v>0.6506999125109445</v>
      </c>
      <c r="C702" s="24">
        <f t="shared" si="52"/>
        <v>815</v>
      </c>
      <c r="D702" s="25"/>
      <c r="E702" s="26">
        <f t="shared" si="55"/>
        <v>3.6506999125109445</v>
      </c>
      <c r="F702" s="31">
        <f t="shared" si="53"/>
        <v>13625.299999999941</v>
      </c>
      <c r="G702" s="27">
        <f t="shared" si="54"/>
        <v>0</v>
      </c>
    </row>
    <row r="703" spans="1:7">
      <c r="A703" s="60">
        <v>44446.899895833361</v>
      </c>
      <c r="B703" s="61">
        <v>0.6506999125109445</v>
      </c>
      <c r="C703" s="24">
        <f t="shared" si="52"/>
        <v>816</v>
      </c>
      <c r="D703" s="25"/>
      <c r="E703" s="26">
        <f t="shared" si="55"/>
        <v>3.6506999125109445</v>
      </c>
      <c r="F703" s="31">
        <f t="shared" si="53"/>
        <v>13625.299999999941</v>
      </c>
      <c r="G703" s="27">
        <f t="shared" si="54"/>
        <v>0</v>
      </c>
    </row>
    <row r="704" spans="1:7">
      <c r="A704" s="60">
        <v>44446.900590277764</v>
      </c>
      <c r="B704" s="61">
        <v>0.64495844269465863</v>
      </c>
      <c r="C704" s="24">
        <f t="shared" si="52"/>
        <v>817</v>
      </c>
      <c r="D704" s="25"/>
      <c r="E704" s="26">
        <f t="shared" si="55"/>
        <v>3.6449584426946586</v>
      </c>
      <c r="F704" s="31">
        <f t="shared" si="53"/>
        <v>13625.299999999941</v>
      </c>
      <c r="G704" s="27">
        <f t="shared" si="54"/>
        <v>0</v>
      </c>
    </row>
    <row r="705" spans="1:7">
      <c r="A705" s="60">
        <v>44446.901284722262</v>
      </c>
      <c r="B705" s="61">
        <v>0.64495844269465863</v>
      </c>
      <c r="C705" s="24">
        <f t="shared" si="52"/>
        <v>818</v>
      </c>
      <c r="D705" s="25"/>
      <c r="E705" s="26">
        <f t="shared" si="55"/>
        <v>3.6449584426946586</v>
      </c>
      <c r="F705" s="31">
        <f t="shared" si="53"/>
        <v>13625.299999999941</v>
      </c>
      <c r="G705" s="27">
        <f t="shared" si="54"/>
        <v>0</v>
      </c>
    </row>
    <row r="706" spans="1:7">
      <c r="A706" s="60">
        <v>44446.901979166665</v>
      </c>
      <c r="B706" s="61">
        <v>0.63921697287838697</v>
      </c>
      <c r="C706" s="24">
        <f t="shared" si="52"/>
        <v>819</v>
      </c>
      <c r="D706" s="25"/>
      <c r="E706" s="26">
        <f t="shared" si="55"/>
        <v>3.639216972878387</v>
      </c>
      <c r="F706" s="31">
        <f t="shared" si="53"/>
        <v>13625.299999999941</v>
      </c>
      <c r="G706" s="27">
        <f t="shared" si="54"/>
        <v>0</v>
      </c>
    </row>
    <row r="707" spans="1:7">
      <c r="A707" s="60">
        <v>44446.902673611061</v>
      </c>
      <c r="B707" s="61">
        <v>0.63921697287838697</v>
      </c>
      <c r="C707" s="24">
        <f t="shared" si="52"/>
        <v>820</v>
      </c>
      <c r="D707" s="25"/>
      <c r="E707" s="26">
        <f t="shared" si="55"/>
        <v>3.639216972878387</v>
      </c>
      <c r="F707" s="31">
        <f t="shared" si="53"/>
        <v>13625.299999999941</v>
      </c>
      <c r="G707" s="27">
        <f t="shared" si="54"/>
        <v>0</v>
      </c>
    </row>
    <row r="708" spans="1:7">
      <c r="A708" s="60">
        <v>44446.903368055566</v>
      </c>
      <c r="B708" s="61">
        <v>0.63347550306211531</v>
      </c>
      <c r="C708" s="24">
        <f t="shared" si="52"/>
        <v>821</v>
      </c>
      <c r="D708" s="25"/>
      <c r="E708" s="26">
        <f t="shared" si="55"/>
        <v>3.6334755030621153</v>
      </c>
      <c r="F708" s="31">
        <f t="shared" si="53"/>
        <v>13625.299999999941</v>
      </c>
      <c r="G708" s="27">
        <f t="shared" si="54"/>
        <v>0</v>
      </c>
    </row>
    <row r="709" spans="1:7">
      <c r="A709" s="60">
        <v>44446.904062499962</v>
      </c>
      <c r="B709" s="61">
        <v>0.62773403324584365</v>
      </c>
      <c r="C709" s="24">
        <f t="shared" si="52"/>
        <v>822</v>
      </c>
      <c r="D709" s="25"/>
      <c r="E709" s="26">
        <f t="shared" si="55"/>
        <v>3.6277340332458436</v>
      </c>
      <c r="F709" s="31">
        <f t="shared" si="53"/>
        <v>13625.299999999941</v>
      </c>
      <c r="G709" s="27">
        <f t="shared" si="54"/>
        <v>0</v>
      </c>
    </row>
    <row r="710" spans="1:7">
      <c r="A710" s="60">
        <v>44446.904756944466</v>
      </c>
      <c r="B710" s="61">
        <v>0.62007874015748143</v>
      </c>
      <c r="C710" s="24">
        <f t="shared" ref="C710:C733" si="56">ROUND((A710-A$5)*24*60,0)</f>
        <v>823</v>
      </c>
      <c r="D710" s="25"/>
      <c r="E710" s="26">
        <f t="shared" si="55"/>
        <v>3.6200787401574814</v>
      </c>
      <c r="F710" s="31">
        <f t="shared" si="53"/>
        <v>13625.299999999941</v>
      </c>
      <c r="G710" s="27">
        <f t="shared" si="54"/>
        <v>0</v>
      </c>
    </row>
    <row r="711" spans="1:7">
      <c r="A711" s="60">
        <v>44446.905451388862</v>
      </c>
      <c r="B711" s="61">
        <v>0.61433727034120267</v>
      </c>
      <c r="C711" s="24">
        <f t="shared" si="56"/>
        <v>824</v>
      </c>
      <c r="D711" s="25"/>
      <c r="E711" s="26">
        <f t="shared" si="55"/>
        <v>3.6143372703412027</v>
      </c>
      <c r="F711" s="31">
        <f t="shared" si="53"/>
        <v>13625.299999999941</v>
      </c>
      <c r="G711" s="27">
        <f t="shared" si="54"/>
        <v>0</v>
      </c>
    </row>
    <row r="712" spans="1:7">
      <c r="A712" s="60">
        <v>44446.906145833367</v>
      </c>
      <c r="B712" s="61">
        <v>0.60859580052494522</v>
      </c>
      <c r="C712" s="24">
        <f t="shared" si="56"/>
        <v>825</v>
      </c>
      <c r="D712" s="25"/>
      <c r="E712" s="26">
        <f t="shared" si="55"/>
        <v>3.6085958005249452</v>
      </c>
      <c r="F712" s="31">
        <f t="shared" si="53"/>
        <v>13625.299999999941</v>
      </c>
      <c r="G712" s="27">
        <f t="shared" si="54"/>
        <v>0</v>
      </c>
    </row>
    <row r="713" spans="1:7">
      <c r="A713" s="60">
        <v>44446.906840277763</v>
      </c>
      <c r="B713" s="61">
        <v>0.60859580052494522</v>
      </c>
      <c r="C713" s="24">
        <f t="shared" si="56"/>
        <v>826</v>
      </c>
      <c r="D713" s="25"/>
      <c r="E713" s="26">
        <f t="shared" si="55"/>
        <v>3.6085958005249452</v>
      </c>
      <c r="F713" s="31">
        <f t="shared" si="53"/>
        <v>13625.299999999941</v>
      </c>
      <c r="G713" s="27">
        <f t="shared" si="54"/>
        <v>0</v>
      </c>
    </row>
    <row r="714" spans="1:7">
      <c r="A714" s="60">
        <v>44446.907534722261</v>
      </c>
      <c r="B714" s="61">
        <v>0.60285433070865935</v>
      </c>
      <c r="C714" s="24">
        <f t="shared" si="56"/>
        <v>827</v>
      </c>
      <c r="D714" s="25"/>
      <c r="E714" s="26">
        <f t="shared" si="55"/>
        <v>3.6028543307086593</v>
      </c>
      <c r="F714" s="31">
        <f t="shared" si="53"/>
        <v>13625.299999999941</v>
      </c>
      <c r="G714" s="27">
        <f t="shared" si="54"/>
        <v>0</v>
      </c>
    </row>
    <row r="715" spans="1:7">
      <c r="A715" s="60">
        <v>44446.908229166664</v>
      </c>
      <c r="B715" s="61">
        <v>0.59711286089238769</v>
      </c>
      <c r="C715" s="24">
        <f t="shared" si="56"/>
        <v>828</v>
      </c>
      <c r="D715" s="25"/>
      <c r="E715" s="26">
        <f t="shared" si="55"/>
        <v>3.5971128608923877</v>
      </c>
      <c r="F715" s="31">
        <f t="shared" si="53"/>
        <v>13625.299999999941</v>
      </c>
      <c r="G715" s="27">
        <f t="shared" si="54"/>
        <v>0</v>
      </c>
    </row>
    <row r="716" spans="1:7">
      <c r="A716" s="60">
        <v>44446.908923611067</v>
      </c>
      <c r="B716" s="61">
        <v>0.58945756780402547</v>
      </c>
      <c r="C716" s="24">
        <f t="shared" si="56"/>
        <v>829</v>
      </c>
      <c r="D716" s="25"/>
      <c r="E716" s="26">
        <f t="shared" si="55"/>
        <v>3.5894575678040255</v>
      </c>
      <c r="F716" s="31">
        <f t="shared" si="53"/>
        <v>13625.299999999941</v>
      </c>
      <c r="G716" s="27">
        <f t="shared" si="54"/>
        <v>0</v>
      </c>
    </row>
    <row r="717" spans="1:7">
      <c r="A717" s="60">
        <v>44446.909618055564</v>
      </c>
      <c r="B717" s="61">
        <v>0.58945756780402547</v>
      </c>
      <c r="C717" s="24">
        <f t="shared" si="56"/>
        <v>830</v>
      </c>
      <c r="D717" s="25"/>
      <c r="E717" s="26">
        <f t="shared" si="55"/>
        <v>3.5894575678040255</v>
      </c>
      <c r="F717" s="31">
        <f t="shared" si="53"/>
        <v>13625.299999999941</v>
      </c>
      <c r="G717" s="27">
        <f t="shared" si="54"/>
        <v>0</v>
      </c>
    </row>
    <row r="718" spans="1:7">
      <c r="A718" s="60">
        <v>44446.910312499967</v>
      </c>
      <c r="B718" s="61">
        <v>0.58371609798775381</v>
      </c>
      <c r="C718" s="24">
        <f t="shared" si="56"/>
        <v>831</v>
      </c>
      <c r="D718" s="25"/>
      <c r="E718" s="26">
        <f t="shared" si="55"/>
        <v>3.5837160979877538</v>
      </c>
      <c r="F718" s="31">
        <f t="shared" ref="F718:F733" si="57">F717+D717*(C718-C717)</f>
        <v>13625.299999999941</v>
      </c>
      <c r="G718" s="27">
        <f t="shared" ref="G718:G733" si="58">D718*60*24/7.48</f>
        <v>0</v>
      </c>
    </row>
    <row r="719" spans="1:7">
      <c r="A719" s="60">
        <v>44446.911006944465</v>
      </c>
      <c r="B719" s="61">
        <v>0.58371609798775381</v>
      </c>
      <c r="C719" s="24">
        <f t="shared" si="56"/>
        <v>832</v>
      </c>
      <c r="D719" s="25"/>
      <c r="E719" s="26">
        <f t="shared" si="55"/>
        <v>3.5837160979877538</v>
      </c>
      <c r="F719" s="31">
        <f t="shared" si="57"/>
        <v>13625.299999999941</v>
      </c>
      <c r="G719" s="27">
        <f t="shared" si="58"/>
        <v>0</v>
      </c>
    </row>
    <row r="720" spans="1:7">
      <c r="A720" s="60">
        <v>44446.911701388861</v>
      </c>
      <c r="B720" s="61">
        <v>0.57797462817148215</v>
      </c>
      <c r="C720" s="24">
        <f t="shared" si="56"/>
        <v>833</v>
      </c>
      <c r="D720" s="25"/>
      <c r="E720" s="26">
        <f t="shared" si="55"/>
        <v>3.5779746281714822</v>
      </c>
      <c r="F720" s="31">
        <f t="shared" si="57"/>
        <v>13625.299999999941</v>
      </c>
      <c r="G720" s="27">
        <f t="shared" si="58"/>
        <v>0</v>
      </c>
    </row>
    <row r="721" spans="1:7">
      <c r="A721" s="60">
        <v>44446.912395833366</v>
      </c>
      <c r="B721" s="61">
        <v>0.57797462817148215</v>
      </c>
      <c r="C721" s="24">
        <f t="shared" si="56"/>
        <v>834</v>
      </c>
      <c r="D721" s="25"/>
      <c r="E721" s="26">
        <f t="shared" si="55"/>
        <v>3.5779746281714822</v>
      </c>
      <c r="F721" s="31">
        <f t="shared" si="57"/>
        <v>13625.299999999941</v>
      </c>
      <c r="G721" s="27">
        <f t="shared" si="58"/>
        <v>0</v>
      </c>
    </row>
    <row r="722" spans="1:7">
      <c r="A722" s="60">
        <v>44446.913090277762</v>
      </c>
      <c r="B722" s="61">
        <v>0.57797462817148215</v>
      </c>
      <c r="C722" s="24">
        <f t="shared" si="56"/>
        <v>835</v>
      </c>
      <c r="D722" s="25"/>
      <c r="E722" s="26">
        <f t="shared" si="55"/>
        <v>3.5779746281714822</v>
      </c>
      <c r="F722" s="31">
        <f t="shared" si="57"/>
        <v>13625.299999999941</v>
      </c>
      <c r="G722" s="27">
        <f t="shared" si="58"/>
        <v>0</v>
      </c>
    </row>
    <row r="723" spans="1:7">
      <c r="A723" s="60">
        <v>44446.913784722266</v>
      </c>
      <c r="B723" s="61">
        <v>0.57223315835520339</v>
      </c>
      <c r="C723" s="24">
        <f t="shared" si="56"/>
        <v>836</v>
      </c>
      <c r="D723" s="25"/>
      <c r="E723" s="26">
        <f t="shared" si="55"/>
        <v>3.5722331583552034</v>
      </c>
      <c r="F723" s="31">
        <f t="shared" si="57"/>
        <v>13625.299999999941</v>
      </c>
      <c r="G723" s="27">
        <f t="shared" si="58"/>
        <v>0</v>
      </c>
    </row>
    <row r="724" spans="1:7">
      <c r="A724" s="60">
        <v>44446.914479166662</v>
      </c>
      <c r="B724" s="61">
        <v>0.57223315835520339</v>
      </c>
      <c r="C724" s="24">
        <f t="shared" si="56"/>
        <v>837</v>
      </c>
      <c r="D724" s="25"/>
      <c r="E724" s="26">
        <f t="shared" si="55"/>
        <v>3.5722331583552034</v>
      </c>
      <c r="F724" s="31">
        <f t="shared" si="57"/>
        <v>13625.299999999941</v>
      </c>
      <c r="G724" s="27">
        <f t="shared" si="58"/>
        <v>0</v>
      </c>
    </row>
    <row r="725" spans="1:7">
      <c r="A725" s="60">
        <v>44446.915173611065</v>
      </c>
      <c r="B725" s="61">
        <v>0.57223315835520339</v>
      </c>
      <c r="C725" s="24">
        <f t="shared" si="56"/>
        <v>838</v>
      </c>
      <c r="D725" s="25"/>
      <c r="E725" s="26">
        <f t="shared" si="55"/>
        <v>3.5722331583552034</v>
      </c>
      <c r="F725" s="31">
        <f t="shared" si="57"/>
        <v>13625.299999999941</v>
      </c>
      <c r="G725" s="27">
        <f t="shared" si="58"/>
        <v>0</v>
      </c>
    </row>
    <row r="726" spans="1:7">
      <c r="A726" s="60">
        <v>44446.915868055563</v>
      </c>
      <c r="B726" s="61">
        <v>0.56649168853893883</v>
      </c>
      <c r="C726" s="24">
        <f t="shared" si="56"/>
        <v>839</v>
      </c>
      <c r="D726" s="25"/>
      <c r="E726" s="26">
        <f t="shared" si="55"/>
        <v>3.5664916885389388</v>
      </c>
      <c r="F726" s="31">
        <f t="shared" si="57"/>
        <v>13625.299999999941</v>
      </c>
      <c r="G726" s="27">
        <f t="shared" si="58"/>
        <v>0</v>
      </c>
    </row>
    <row r="727" spans="1:7">
      <c r="A727" s="60">
        <v>44446.916562499966</v>
      </c>
      <c r="B727" s="61">
        <v>0.57223315835520339</v>
      </c>
      <c r="C727" s="24">
        <f t="shared" si="56"/>
        <v>840</v>
      </c>
      <c r="D727" s="25"/>
      <c r="E727" s="26">
        <f t="shared" si="55"/>
        <v>3.5722331583552034</v>
      </c>
      <c r="F727" s="31">
        <f t="shared" si="57"/>
        <v>13625.299999999941</v>
      </c>
      <c r="G727" s="27">
        <f t="shared" si="58"/>
        <v>0</v>
      </c>
    </row>
    <row r="728" spans="1:7">
      <c r="A728" s="60">
        <v>44446.917256944464</v>
      </c>
      <c r="B728" s="61">
        <v>0.56649168853893883</v>
      </c>
      <c r="C728" s="24">
        <f t="shared" si="56"/>
        <v>841</v>
      </c>
      <c r="D728" s="25"/>
      <c r="E728" s="26">
        <f t="shared" si="55"/>
        <v>3.5664916885389388</v>
      </c>
      <c r="F728" s="31">
        <f t="shared" si="57"/>
        <v>13625.299999999941</v>
      </c>
      <c r="G728" s="27">
        <f t="shared" si="58"/>
        <v>0</v>
      </c>
    </row>
    <row r="729" spans="1:7">
      <c r="A729" s="60">
        <v>44446.917951388867</v>
      </c>
      <c r="B729" s="61">
        <v>0.56649168853893883</v>
      </c>
      <c r="C729" s="24">
        <f t="shared" si="56"/>
        <v>842</v>
      </c>
      <c r="D729" s="25"/>
      <c r="E729" s="26">
        <f t="shared" si="55"/>
        <v>3.5664916885389388</v>
      </c>
      <c r="F729" s="31">
        <f t="shared" si="57"/>
        <v>13625.299999999941</v>
      </c>
      <c r="G729" s="27">
        <f t="shared" si="58"/>
        <v>0</v>
      </c>
    </row>
    <row r="730" spans="1:7">
      <c r="A730" s="60">
        <v>44446.918645833364</v>
      </c>
      <c r="B730" s="61">
        <v>0.56649168853893883</v>
      </c>
      <c r="C730" s="24">
        <f t="shared" si="56"/>
        <v>843</v>
      </c>
      <c r="D730" s="25"/>
      <c r="E730" s="26">
        <f t="shared" si="55"/>
        <v>3.5664916885389388</v>
      </c>
      <c r="F730" s="31">
        <f t="shared" si="57"/>
        <v>13625.299999999941</v>
      </c>
      <c r="G730" s="27">
        <f t="shared" si="58"/>
        <v>0</v>
      </c>
    </row>
    <row r="731" spans="1:7">
      <c r="A731" s="60">
        <v>44446.919340277767</v>
      </c>
      <c r="B731" s="61">
        <v>0.56649168853893883</v>
      </c>
      <c r="C731" s="24">
        <f t="shared" si="56"/>
        <v>844</v>
      </c>
      <c r="D731" s="25"/>
      <c r="E731" s="26">
        <f t="shared" si="55"/>
        <v>3.5664916885389388</v>
      </c>
      <c r="F731" s="31">
        <f t="shared" si="57"/>
        <v>13625.299999999941</v>
      </c>
      <c r="G731" s="27">
        <f t="shared" si="58"/>
        <v>0</v>
      </c>
    </row>
    <row r="732" spans="1:7">
      <c r="A732" s="60">
        <v>44446.920034722265</v>
      </c>
      <c r="B732" s="61">
        <v>0.56649168853893883</v>
      </c>
      <c r="C732" s="24">
        <f t="shared" si="56"/>
        <v>845</v>
      </c>
      <c r="D732" s="25"/>
      <c r="E732" s="26">
        <f t="shared" si="55"/>
        <v>3.5664916885389388</v>
      </c>
      <c r="F732" s="31">
        <f t="shared" si="57"/>
        <v>13625.299999999941</v>
      </c>
      <c r="G732" s="27">
        <f t="shared" si="58"/>
        <v>0</v>
      </c>
    </row>
    <row r="733" spans="1:7">
      <c r="A733" s="60">
        <v>44446.920729166661</v>
      </c>
      <c r="B733" s="61">
        <v>0.56649168853893883</v>
      </c>
      <c r="C733" s="24">
        <f t="shared" si="56"/>
        <v>846</v>
      </c>
      <c r="D733" s="25"/>
      <c r="E733" s="26">
        <f t="shared" si="55"/>
        <v>3.5664916885389388</v>
      </c>
      <c r="F733" s="31">
        <f t="shared" si="57"/>
        <v>13625.299999999941</v>
      </c>
      <c r="G733" s="27">
        <f t="shared" si="58"/>
        <v>0</v>
      </c>
    </row>
    <row r="734" spans="1:7">
      <c r="C734" s="24"/>
      <c r="D734" s="25"/>
      <c r="E734" s="26"/>
      <c r="F734" s="31"/>
      <c r="G734" s="27"/>
    </row>
    <row r="735" spans="1:7">
      <c r="C735" s="24"/>
      <c r="D735" s="25"/>
      <c r="E735" s="26"/>
      <c r="F735" s="31"/>
      <c r="G735" s="27"/>
    </row>
    <row r="736" spans="1:7">
      <c r="C736" s="24"/>
      <c r="D736" s="25"/>
      <c r="E736" s="26"/>
      <c r="F736" s="31"/>
      <c r="G736" s="27"/>
    </row>
    <row r="737" spans="3:7">
      <c r="C737" s="24"/>
      <c r="D737" s="25"/>
      <c r="E737" s="26"/>
      <c r="F737" s="31"/>
      <c r="G737" s="27"/>
    </row>
    <row r="738" spans="3:7">
      <c r="C738" s="24"/>
      <c r="D738" s="25"/>
      <c r="E738" s="26"/>
      <c r="F738" s="31"/>
      <c r="G738" s="27"/>
    </row>
    <row r="739" spans="3:7">
      <c r="C739" s="24"/>
      <c r="D739" s="25"/>
      <c r="E739" s="26"/>
      <c r="F739" s="31"/>
      <c r="G739" s="27"/>
    </row>
    <row r="740" spans="3:7">
      <c r="C740" s="24"/>
      <c r="D740" s="25"/>
      <c r="E740" s="26"/>
      <c r="F740" s="31"/>
      <c r="G740" s="27"/>
    </row>
    <row r="741" spans="3:7">
      <c r="C741" s="24"/>
      <c r="D741" s="25"/>
      <c r="E741" s="26"/>
      <c r="F741" s="31"/>
      <c r="G741" s="27"/>
    </row>
    <row r="742" spans="3:7">
      <c r="C742" s="24"/>
      <c r="D742" s="25"/>
      <c r="E742" s="26"/>
      <c r="F742" s="31"/>
      <c r="G742" s="27"/>
    </row>
    <row r="743" spans="3:7">
      <c r="C743" s="24"/>
      <c r="D743" s="25"/>
      <c r="E743" s="26"/>
      <c r="F743" s="31"/>
      <c r="G743" s="27"/>
    </row>
    <row r="744" spans="3:7">
      <c r="C744" s="24"/>
      <c r="D744" s="25"/>
      <c r="E744" s="26"/>
      <c r="F744" s="31"/>
      <c r="G744" s="27"/>
    </row>
    <row r="745" spans="3:7">
      <c r="C745" s="24"/>
      <c r="D745" s="25"/>
      <c r="E745" s="26"/>
      <c r="F745" s="31"/>
      <c r="G745" s="27"/>
    </row>
    <row r="746" spans="3:7">
      <c r="C746" s="24"/>
      <c r="D746" s="25"/>
      <c r="E746" s="26"/>
      <c r="F746" s="31"/>
      <c r="G746" s="27"/>
    </row>
    <row r="747" spans="3:7">
      <c r="C747" s="24"/>
      <c r="D747" s="25"/>
      <c r="E747" s="26"/>
      <c r="F747" s="31"/>
      <c r="G747" s="27"/>
    </row>
    <row r="748" spans="3:7">
      <c r="C748" s="24"/>
      <c r="D748" s="25"/>
      <c r="E748" s="26"/>
      <c r="F748" s="31"/>
      <c r="G748" s="27"/>
    </row>
    <row r="749" spans="3:7">
      <c r="C749" s="24"/>
      <c r="D749" s="25"/>
      <c r="E749" s="26"/>
      <c r="F749" s="31"/>
      <c r="G749" s="27"/>
    </row>
    <row r="750" spans="3:7">
      <c r="C750" s="24"/>
      <c r="D750" s="25"/>
      <c r="E750" s="26"/>
      <c r="F750" s="31"/>
      <c r="G750" s="27"/>
    </row>
    <row r="751" spans="3:7">
      <c r="C751" s="24"/>
      <c r="D751" s="25"/>
      <c r="E751" s="26"/>
      <c r="F751" s="31"/>
      <c r="G751" s="27"/>
    </row>
    <row r="752" spans="3:7">
      <c r="C752" s="24"/>
      <c r="D752" s="25"/>
      <c r="E752" s="26"/>
      <c r="F752" s="31"/>
      <c r="G752" s="27"/>
    </row>
    <row r="753" spans="3:7">
      <c r="C753" s="24"/>
      <c r="D753" s="25"/>
      <c r="E753" s="26"/>
      <c r="F753" s="31"/>
      <c r="G753" s="27"/>
    </row>
    <row r="754" spans="3:7">
      <c r="C754" s="24"/>
      <c r="D754" s="25"/>
      <c r="E754" s="26"/>
      <c r="F754" s="31"/>
      <c r="G754" s="27"/>
    </row>
    <row r="755" spans="3:7">
      <c r="C755" s="24"/>
      <c r="D755" s="25"/>
      <c r="E755" s="26"/>
      <c r="F755" s="31"/>
      <c r="G755" s="27"/>
    </row>
    <row r="756" spans="3:7">
      <c r="C756" s="24"/>
      <c r="D756" s="25"/>
      <c r="E756" s="26"/>
      <c r="F756" s="31"/>
      <c r="G756" s="27"/>
    </row>
    <row r="757" spans="3:7">
      <c r="C757" s="24"/>
      <c r="D757" s="25"/>
      <c r="E757" s="26"/>
      <c r="F757" s="31"/>
      <c r="G757" s="27"/>
    </row>
    <row r="758" spans="3:7">
      <c r="C758" s="24"/>
      <c r="D758" s="25"/>
      <c r="E758" s="26"/>
      <c r="F758" s="31"/>
      <c r="G758" s="27"/>
    </row>
    <row r="759" spans="3:7">
      <c r="C759" s="24"/>
      <c r="D759" s="25"/>
      <c r="E759" s="26"/>
      <c r="F759" s="31"/>
      <c r="G759" s="27"/>
    </row>
    <row r="760" spans="3:7">
      <c r="C760" s="24"/>
      <c r="D760" s="25"/>
      <c r="E760" s="26"/>
      <c r="F760" s="31"/>
      <c r="G760" s="27"/>
    </row>
    <row r="761" spans="3:7">
      <c r="C761" s="24"/>
      <c r="D761" s="25"/>
      <c r="E761" s="26"/>
      <c r="F761" s="31"/>
      <c r="G761" s="27"/>
    </row>
    <row r="762" spans="3:7">
      <c r="C762" s="24"/>
      <c r="D762" s="25"/>
      <c r="E762" s="26"/>
      <c r="F762" s="31"/>
      <c r="G762" s="27"/>
    </row>
    <row r="763" spans="3:7">
      <c r="C763" s="24"/>
      <c r="D763" s="25"/>
      <c r="E763" s="26"/>
      <c r="F763" s="31"/>
      <c r="G763" s="27"/>
    </row>
    <row r="764" spans="3:7">
      <c r="C764" s="24"/>
      <c r="D764" s="25"/>
      <c r="E764" s="26"/>
      <c r="F764" s="31"/>
      <c r="G764" s="27"/>
    </row>
    <row r="765" spans="3:7">
      <c r="C765" s="24"/>
      <c r="D765" s="25"/>
      <c r="E765" s="26"/>
      <c r="F765" s="31"/>
      <c r="G765" s="27"/>
    </row>
    <row r="766" spans="3:7">
      <c r="C766" s="24"/>
      <c r="D766" s="25"/>
      <c r="E766" s="26"/>
      <c r="F766" s="31"/>
      <c r="G766" s="27"/>
    </row>
    <row r="767" spans="3:7">
      <c r="C767" s="24"/>
      <c r="D767" s="25"/>
      <c r="E767" s="26"/>
      <c r="F767" s="31"/>
      <c r="G767" s="27"/>
    </row>
    <row r="768" spans="3:7">
      <c r="C768" s="24"/>
      <c r="D768" s="25"/>
      <c r="E768" s="26"/>
      <c r="F768" s="31"/>
      <c r="G768" s="27"/>
    </row>
    <row r="769" spans="3:7">
      <c r="C769" s="24"/>
      <c r="D769" s="25"/>
      <c r="E769" s="26"/>
      <c r="F769" s="31"/>
      <c r="G769" s="27"/>
    </row>
    <row r="770" spans="3:7">
      <c r="C770" s="24"/>
      <c r="D770" s="25"/>
      <c r="E770" s="26"/>
      <c r="F770" s="31"/>
      <c r="G770" s="27"/>
    </row>
    <row r="771" spans="3:7">
      <c r="C771" s="24"/>
      <c r="D771" s="25"/>
      <c r="E771" s="26"/>
      <c r="F771" s="31"/>
      <c r="G771" s="27"/>
    </row>
    <row r="772" spans="3:7">
      <c r="C772" s="24"/>
      <c r="D772" s="25"/>
      <c r="E772" s="26"/>
      <c r="F772" s="31"/>
      <c r="G772" s="27"/>
    </row>
    <row r="773" spans="3:7">
      <c r="C773" s="24"/>
      <c r="D773" s="25"/>
      <c r="E773" s="26"/>
      <c r="F773" s="31"/>
      <c r="G773" s="27"/>
    </row>
    <row r="774" spans="3:7">
      <c r="C774" s="24"/>
      <c r="D774" s="25"/>
      <c r="E774" s="26"/>
      <c r="F774" s="31"/>
      <c r="G774" s="27"/>
    </row>
    <row r="775" spans="3:7">
      <c r="C775" s="24"/>
      <c r="D775" s="25"/>
      <c r="E775" s="26"/>
      <c r="F775" s="31"/>
      <c r="G775" s="27"/>
    </row>
    <row r="776" spans="3:7">
      <c r="C776" s="24"/>
      <c r="D776" s="25"/>
      <c r="E776" s="26"/>
      <c r="F776" s="31"/>
      <c r="G776" s="27"/>
    </row>
    <row r="777" spans="3:7">
      <c r="C777" s="24"/>
      <c r="D777" s="25"/>
      <c r="E777" s="26"/>
      <c r="F777" s="31"/>
      <c r="G777" s="27"/>
    </row>
    <row r="778" spans="3:7">
      <c r="C778" s="24"/>
      <c r="D778" s="25"/>
      <c r="E778" s="26"/>
      <c r="F778" s="31"/>
      <c r="G778" s="27"/>
    </row>
    <row r="779" spans="3:7">
      <c r="C779" s="24"/>
      <c r="D779" s="25"/>
      <c r="E779" s="26"/>
      <c r="F779" s="31"/>
      <c r="G779" s="27"/>
    </row>
    <row r="780" spans="3:7">
      <c r="C780" s="24"/>
      <c r="D780" s="25"/>
      <c r="E780" s="26"/>
      <c r="F780" s="31"/>
      <c r="G780" s="27"/>
    </row>
    <row r="781" spans="3:7">
      <c r="C781" s="24"/>
      <c r="D781" s="25"/>
      <c r="E781" s="26"/>
      <c r="F781" s="31"/>
      <c r="G781" s="27"/>
    </row>
    <row r="782" spans="3:7">
      <c r="C782" s="24"/>
      <c r="D782" s="25"/>
      <c r="E782" s="26"/>
      <c r="F782" s="31"/>
      <c r="G782" s="27"/>
    </row>
    <row r="783" spans="3:7">
      <c r="C783" s="24"/>
      <c r="D783" s="25"/>
      <c r="E783" s="26"/>
      <c r="F783" s="31"/>
      <c r="G783" s="27"/>
    </row>
    <row r="784" spans="3:7">
      <c r="C784" s="24"/>
      <c r="D784" s="25"/>
      <c r="E784" s="26"/>
      <c r="F784" s="31"/>
      <c r="G784" s="27"/>
    </row>
    <row r="785" spans="3:7">
      <c r="C785" s="24"/>
      <c r="D785" s="25"/>
      <c r="E785" s="26"/>
      <c r="F785" s="31"/>
      <c r="G785" s="27"/>
    </row>
    <row r="786" spans="3:7">
      <c r="C786" s="24"/>
      <c r="D786" s="25"/>
      <c r="E786" s="26"/>
      <c r="F786" s="31"/>
      <c r="G786" s="27"/>
    </row>
    <row r="787" spans="3:7">
      <c r="C787" s="24"/>
      <c r="D787" s="25"/>
      <c r="E787" s="26"/>
      <c r="F787" s="31"/>
      <c r="G787" s="27"/>
    </row>
    <row r="788" spans="3:7">
      <c r="C788" s="24"/>
      <c r="D788" s="25"/>
      <c r="E788" s="26"/>
      <c r="F788" s="31"/>
      <c r="G788" s="27"/>
    </row>
    <row r="789" spans="3:7">
      <c r="C789" s="24"/>
      <c r="D789" s="25"/>
      <c r="E789" s="26"/>
      <c r="F789" s="31"/>
      <c r="G789" s="27"/>
    </row>
    <row r="790" spans="3:7">
      <c r="C790" s="24"/>
      <c r="D790" s="25"/>
      <c r="E790" s="26"/>
      <c r="F790" s="31"/>
      <c r="G790" s="27"/>
    </row>
    <row r="791" spans="3:7">
      <c r="C791" s="24"/>
      <c r="D791" s="25"/>
      <c r="E791" s="26"/>
      <c r="F791" s="31"/>
      <c r="G791" s="27"/>
    </row>
    <row r="792" spans="3:7">
      <c r="C792" s="24"/>
      <c r="D792" s="25"/>
      <c r="E792" s="26"/>
      <c r="F792" s="31"/>
      <c r="G792" s="27"/>
    </row>
    <row r="793" spans="3:7">
      <c r="C793" s="24"/>
      <c r="D793" s="25"/>
      <c r="E793" s="26"/>
      <c r="F793" s="31"/>
      <c r="G793" s="27"/>
    </row>
    <row r="794" spans="3:7">
      <c r="C794" s="24"/>
      <c r="D794" s="25"/>
      <c r="E794" s="26"/>
      <c r="F794" s="31"/>
      <c r="G794" s="27"/>
    </row>
    <row r="795" spans="3:7">
      <c r="C795" s="24"/>
      <c r="D795" s="25"/>
      <c r="E795" s="26"/>
      <c r="F795" s="31"/>
      <c r="G795" s="27"/>
    </row>
    <row r="796" spans="3:7">
      <c r="C796" s="24"/>
      <c r="D796" s="25"/>
      <c r="E796" s="26"/>
      <c r="F796" s="31"/>
      <c r="G796" s="27"/>
    </row>
    <row r="797" spans="3:7">
      <c r="C797" s="24"/>
      <c r="D797" s="25"/>
      <c r="E797" s="26"/>
      <c r="F797" s="31"/>
      <c r="G797" s="27"/>
    </row>
    <row r="798" spans="3:7">
      <c r="C798" s="24"/>
      <c r="D798" s="25"/>
      <c r="E798" s="26"/>
      <c r="F798" s="31"/>
      <c r="G798" s="27"/>
    </row>
    <row r="799" spans="3:7">
      <c r="C799" s="24"/>
      <c r="D799" s="25"/>
      <c r="E799" s="26"/>
      <c r="F799" s="31"/>
      <c r="G799" s="27"/>
    </row>
    <row r="800" spans="3:7">
      <c r="C800" s="24"/>
      <c r="D800" s="25"/>
      <c r="E800" s="26"/>
      <c r="F800" s="31"/>
      <c r="G800" s="27"/>
    </row>
    <row r="801" spans="3:7">
      <c r="C801" s="24"/>
      <c r="D801" s="25"/>
      <c r="E801" s="26"/>
      <c r="F801" s="31"/>
      <c r="G801" s="27"/>
    </row>
    <row r="802" spans="3:7">
      <c r="C802" s="24"/>
      <c r="D802" s="25"/>
      <c r="E802" s="26"/>
      <c r="F802" s="31"/>
      <c r="G802" s="27"/>
    </row>
    <row r="803" spans="3:7">
      <c r="C803" s="24"/>
      <c r="D803" s="25"/>
      <c r="E803" s="26"/>
      <c r="F803" s="31"/>
      <c r="G803" s="27"/>
    </row>
    <row r="804" spans="3:7">
      <c r="C804" s="24"/>
      <c r="D804" s="25"/>
      <c r="E804" s="26"/>
      <c r="F804" s="31"/>
      <c r="G804" s="27"/>
    </row>
    <row r="805" spans="3:7">
      <c r="C805" s="24"/>
      <c r="D805" s="25"/>
      <c r="E805" s="26"/>
      <c r="F805" s="31"/>
      <c r="G805" s="27"/>
    </row>
    <row r="806" spans="3:7">
      <c r="C806" s="24"/>
      <c r="D806" s="25"/>
      <c r="E806" s="26"/>
      <c r="F806" s="31"/>
      <c r="G806" s="27"/>
    </row>
    <row r="807" spans="3:7">
      <c r="C807" s="24"/>
      <c r="D807" s="25"/>
      <c r="E807" s="26"/>
      <c r="F807" s="31"/>
      <c r="G807" s="27"/>
    </row>
    <row r="808" spans="3:7">
      <c r="C808" s="24"/>
      <c r="D808" s="25"/>
      <c r="E808" s="26"/>
      <c r="F808" s="31"/>
      <c r="G808" s="27"/>
    </row>
    <row r="809" spans="3:7">
      <c r="C809" s="24"/>
      <c r="D809" s="25"/>
      <c r="E809" s="26"/>
      <c r="F809" s="31"/>
      <c r="G809" s="27"/>
    </row>
    <row r="810" spans="3:7">
      <c r="C810" s="24"/>
      <c r="D810" s="25"/>
      <c r="E810" s="26"/>
      <c r="F810" s="31"/>
      <c r="G810" s="27"/>
    </row>
    <row r="811" spans="3:7">
      <c r="C811" s="24"/>
      <c r="D811" s="25"/>
      <c r="E811" s="26"/>
      <c r="F811" s="31"/>
      <c r="G811" s="27"/>
    </row>
    <row r="812" spans="3:7">
      <c r="C812" s="24"/>
      <c r="D812" s="25"/>
      <c r="E812" s="26"/>
      <c r="F812" s="31"/>
      <c r="G812" s="27"/>
    </row>
    <row r="813" spans="3:7">
      <c r="C813" s="24"/>
      <c r="D813" s="25"/>
      <c r="E813" s="26"/>
      <c r="F813" s="31"/>
      <c r="G813" s="27"/>
    </row>
    <row r="814" spans="3:7">
      <c r="C814" s="24"/>
      <c r="D814" s="25"/>
      <c r="E814" s="26"/>
      <c r="F814" s="31"/>
      <c r="G814" s="27"/>
    </row>
    <row r="815" spans="3:7">
      <c r="C815" s="24"/>
      <c r="D815" s="25"/>
      <c r="E815" s="26"/>
      <c r="F815" s="31"/>
      <c r="G815" s="27"/>
    </row>
    <row r="816" spans="3:7">
      <c r="C816" s="24"/>
      <c r="D816" s="25"/>
      <c r="E816" s="26"/>
      <c r="F816" s="31"/>
      <c r="G816" s="27"/>
    </row>
    <row r="817" spans="3:7">
      <c r="C817" s="24"/>
      <c r="D817" s="25"/>
      <c r="E817" s="26"/>
      <c r="F817" s="31"/>
      <c r="G817" s="27"/>
    </row>
    <row r="818" spans="3:7">
      <c r="C818" s="24"/>
      <c r="D818" s="25"/>
      <c r="E818" s="26"/>
      <c r="F818" s="31"/>
      <c r="G818" s="27"/>
    </row>
    <row r="819" spans="3:7">
      <c r="C819" s="24"/>
      <c r="D819" s="25"/>
      <c r="E819" s="26"/>
      <c r="F819" s="31"/>
      <c r="G819" s="27"/>
    </row>
    <row r="820" spans="3:7">
      <c r="C820" s="24"/>
      <c r="D820" s="25"/>
      <c r="E820" s="26"/>
      <c r="F820" s="31"/>
      <c r="G820" s="27"/>
    </row>
    <row r="821" spans="3:7">
      <c r="C821" s="24"/>
      <c r="D821" s="25"/>
      <c r="E821" s="26"/>
      <c r="F821" s="31"/>
      <c r="G821" s="27"/>
    </row>
    <row r="822" spans="3:7">
      <c r="C822" s="24"/>
      <c r="D822" s="25"/>
      <c r="E822" s="26"/>
      <c r="F822" s="31"/>
      <c r="G822" s="27"/>
    </row>
    <row r="823" spans="3:7">
      <c r="C823" s="24"/>
      <c r="D823" s="25"/>
      <c r="E823" s="26"/>
      <c r="F823" s="31"/>
      <c r="G823" s="27"/>
    </row>
    <row r="824" spans="3:7">
      <c r="C824" s="24"/>
      <c r="D824" s="25"/>
      <c r="E824" s="26"/>
      <c r="F824" s="31"/>
      <c r="G824" s="27"/>
    </row>
    <row r="825" spans="3:7">
      <c r="C825" s="24"/>
      <c r="D825" s="25"/>
      <c r="E825" s="26"/>
      <c r="F825" s="31"/>
      <c r="G825" s="27"/>
    </row>
    <row r="826" spans="3:7">
      <c r="C826" s="24"/>
      <c r="D826" s="25"/>
      <c r="E826" s="26"/>
      <c r="F826" s="31"/>
      <c r="G826" s="27"/>
    </row>
    <row r="827" spans="3:7">
      <c r="C827" s="24"/>
      <c r="D827" s="25"/>
      <c r="E827" s="26"/>
      <c r="F827" s="31"/>
      <c r="G827" s="27"/>
    </row>
    <row r="828" spans="3:7">
      <c r="C828" s="24"/>
      <c r="D828" s="25"/>
      <c r="E828" s="26"/>
      <c r="F828" s="31"/>
      <c r="G828" s="27"/>
    </row>
    <row r="829" spans="3:7">
      <c r="C829" s="24"/>
      <c r="D829" s="25"/>
      <c r="E829" s="26"/>
      <c r="F829" s="31"/>
      <c r="G829" s="27"/>
    </row>
    <row r="830" spans="3:7">
      <c r="C830" s="24"/>
      <c r="D830" s="25"/>
      <c r="E830" s="26"/>
      <c r="F830" s="31"/>
      <c r="G830" s="27"/>
    </row>
    <row r="831" spans="3:7">
      <c r="C831" s="24"/>
      <c r="D831" s="25"/>
      <c r="E831" s="26"/>
      <c r="F831" s="31"/>
      <c r="G831" s="27"/>
    </row>
    <row r="832" spans="3:7">
      <c r="C832" s="24"/>
      <c r="D832" s="25"/>
      <c r="E832" s="26"/>
      <c r="F832" s="31"/>
      <c r="G832" s="27"/>
    </row>
    <row r="833" spans="3:7">
      <c r="C833" s="24"/>
      <c r="D833" s="25"/>
      <c r="E833" s="26"/>
      <c r="F833" s="31"/>
      <c r="G833" s="27"/>
    </row>
    <row r="834" spans="3:7">
      <c r="C834" s="24"/>
      <c r="D834" s="25"/>
      <c r="E834" s="26"/>
      <c r="F834" s="31"/>
      <c r="G834" s="27"/>
    </row>
    <row r="835" spans="3:7">
      <c r="C835" s="24"/>
      <c r="D835" s="25"/>
      <c r="E835" s="26"/>
      <c r="F835" s="31"/>
      <c r="G835" s="27"/>
    </row>
    <row r="836" spans="3:7">
      <c r="C836" s="24"/>
      <c r="D836" s="25"/>
      <c r="E836" s="26"/>
      <c r="F836" s="31"/>
      <c r="G836" s="27"/>
    </row>
    <row r="837" spans="3:7">
      <c r="C837" s="24"/>
      <c r="D837" s="25"/>
      <c r="E837" s="26"/>
      <c r="F837" s="31"/>
      <c r="G837" s="27"/>
    </row>
    <row r="838" spans="3:7">
      <c r="C838" s="24"/>
      <c r="D838" s="25"/>
      <c r="E838" s="26"/>
      <c r="F838" s="31"/>
      <c r="G838" s="27"/>
    </row>
    <row r="839" spans="3:7">
      <c r="C839" s="24"/>
      <c r="D839" s="25"/>
      <c r="E839" s="26"/>
      <c r="F839" s="31"/>
      <c r="G839" s="27"/>
    </row>
    <row r="840" spans="3:7">
      <c r="C840" s="24"/>
      <c r="D840" s="25"/>
      <c r="E840" s="26"/>
      <c r="F840" s="31"/>
      <c r="G840" s="27"/>
    </row>
    <row r="841" spans="3:7">
      <c r="C841" s="24"/>
      <c r="D841" s="25"/>
      <c r="E841" s="26"/>
      <c r="F841" s="31"/>
      <c r="G841" s="27"/>
    </row>
    <row r="842" spans="3:7">
      <c r="C842" s="24"/>
      <c r="D842" s="25"/>
      <c r="E842" s="26"/>
      <c r="F842" s="31"/>
      <c r="G842" s="27"/>
    </row>
    <row r="843" spans="3:7">
      <c r="C843" s="24"/>
      <c r="D843" s="25"/>
      <c r="E843" s="26"/>
      <c r="F843" s="31"/>
      <c r="G843" s="27"/>
    </row>
    <row r="844" spans="3:7">
      <c r="C844" s="24"/>
      <c r="D844" s="25"/>
      <c r="E844" s="26"/>
      <c r="F844" s="31"/>
      <c r="G844" s="27"/>
    </row>
    <row r="845" spans="3:7">
      <c r="C845" s="24"/>
      <c r="D845" s="25"/>
      <c r="E845" s="26"/>
      <c r="F845" s="31"/>
      <c r="G845" s="27"/>
    </row>
    <row r="846" spans="3:7">
      <c r="C846" s="24"/>
      <c r="D846" s="25"/>
      <c r="E846" s="26"/>
      <c r="F846" s="31"/>
      <c r="G846" s="27"/>
    </row>
    <row r="847" spans="3:7">
      <c r="C847" s="24"/>
      <c r="D847" s="25"/>
      <c r="E847" s="26"/>
      <c r="F847" s="31"/>
      <c r="G847" s="27"/>
    </row>
    <row r="848" spans="3:7">
      <c r="C848" s="24"/>
      <c r="D848" s="25"/>
      <c r="E848" s="26"/>
      <c r="F848" s="31"/>
      <c r="G848" s="27"/>
    </row>
    <row r="849" spans="3:7">
      <c r="C849" s="24"/>
      <c r="D849" s="25"/>
      <c r="E849" s="26"/>
      <c r="F849" s="31"/>
      <c r="G849" s="27"/>
    </row>
    <row r="850" spans="3:7">
      <c r="C850" s="24"/>
      <c r="D850" s="25"/>
      <c r="E850" s="26"/>
      <c r="F850" s="31"/>
      <c r="G850" s="27"/>
    </row>
    <row r="851" spans="3:7">
      <c r="C851" s="24"/>
      <c r="D851" s="25"/>
      <c r="E851" s="26"/>
      <c r="F851" s="31"/>
      <c r="G851" s="27"/>
    </row>
    <row r="852" spans="3:7">
      <c r="C852" s="24"/>
      <c r="D852" s="25"/>
      <c r="E852" s="26"/>
      <c r="F852" s="31"/>
      <c r="G852" s="27"/>
    </row>
    <row r="853" spans="3:7">
      <c r="C853" s="24"/>
      <c r="D853" s="25"/>
      <c r="E853" s="26"/>
      <c r="F853" s="31"/>
      <c r="G853" s="27"/>
    </row>
    <row r="854" spans="3:7">
      <c r="C854" s="24"/>
      <c r="D854" s="25"/>
      <c r="E854" s="26"/>
      <c r="F854" s="31"/>
      <c r="G854" s="27"/>
    </row>
    <row r="855" spans="3:7">
      <c r="C855" s="24"/>
      <c r="D855" s="25"/>
      <c r="E855" s="26"/>
      <c r="F855" s="31"/>
      <c r="G855" s="27"/>
    </row>
    <row r="856" spans="3:7">
      <c r="C856" s="24"/>
      <c r="D856" s="25"/>
      <c r="E856" s="26"/>
      <c r="F856" s="31"/>
      <c r="G856" s="27"/>
    </row>
    <row r="857" spans="3:7">
      <c r="C857" s="24"/>
      <c r="D857" s="25"/>
      <c r="E857" s="26"/>
      <c r="F857" s="31"/>
      <c r="G857" s="27"/>
    </row>
    <row r="858" spans="3:7">
      <c r="C858" s="24"/>
      <c r="D858" s="25"/>
      <c r="E858" s="26"/>
      <c r="F858" s="31"/>
      <c r="G858" s="27"/>
    </row>
    <row r="859" spans="3:7">
      <c r="C859" s="24"/>
      <c r="D859" s="25"/>
      <c r="E859" s="26"/>
      <c r="F859" s="31"/>
      <c r="G859" s="27"/>
    </row>
    <row r="860" spans="3:7">
      <c r="C860" s="24"/>
      <c r="D860" s="25"/>
      <c r="E860" s="26"/>
      <c r="F860" s="31"/>
      <c r="G860" s="27"/>
    </row>
    <row r="861" spans="3:7">
      <c r="C861" s="24"/>
      <c r="D861" s="25"/>
      <c r="E861" s="26"/>
      <c r="F861" s="31"/>
      <c r="G861" s="27"/>
    </row>
    <row r="862" spans="3:7">
      <c r="C862" s="24"/>
      <c r="D862" s="25"/>
      <c r="E862" s="26"/>
      <c r="F862" s="31"/>
      <c r="G862" s="27"/>
    </row>
    <row r="863" spans="3:7">
      <c r="C863" s="24"/>
      <c r="D863" s="25"/>
      <c r="E863" s="26"/>
      <c r="F863" s="31"/>
      <c r="G863" s="27"/>
    </row>
    <row r="864" spans="3:7">
      <c r="C864" s="24"/>
      <c r="D864" s="25"/>
      <c r="E864" s="26"/>
      <c r="F864" s="31"/>
      <c r="G864" s="27"/>
    </row>
    <row r="865" spans="3:7">
      <c r="C865" s="24"/>
      <c r="D865" s="25"/>
      <c r="E865" s="26"/>
      <c r="F865" s="31"/>
      <c r="G865" s="27"/>
    </row>
    <row r="866" spans="3:7">
      <c r="C866" s="24"/>
      <c r="D866" s="25"/>
      <c r="E866" s="26"/>
      <c r="F866" s="31"/>
      <c r="G866" s="27"/>
    </row>
    <row r="867" spans="3:7">
      <c r="C867" s="24"/>
      <c r="D867" s="25"/>
      <c r="E867" s="26"/>
      <c r="F867" s="31"/>
      <c r="G867" s="27"/>
    </row>
    <row r="868" spans="3:7">
      <c r="C868" s="24"/>
      <c r="D868" s="25"/>
      <c r="E868" s="26"/>
      <c r="F868" s="31"/>
      <c r="G868" s="27"/>
    </row>
    <row r="869" spans="3:7">
      <c r="C869" s="24"/>
      <c r="D869" s="25"/>
      <c r="E869" s="26"/>
      <c r="F869" s="31"/>
      <c r="G869" s="27"/>
    </row>
    <row r="870" spans="3:7">
      <c r="C870" s="24"/>
      <c r="D870" s="25"/>
      <c r="E870" s="26"/>
      <c r="F870" s="31"/>
      <c r="G870" s="27"/>
    </row>
    <row r="871" spans="3:7">
      <c r="C871" s="24"/>
      <c r="D871" s="25"/>
      <c r="E871" s="26"/>
      <c r="F871" s="31"/>
      <c r="G871" s="27"/>
    </row>
    <row r="872" spans="3:7">
      <c r="C872" s="24"/>
      <c r="D872" s="25"/>
      <c r="E872" s="26"/>
      <c r="F872" s="31"/>
      <c r="G872" s="27"/>
    </row>
    <row r="873" spans="3:7">
      <c r="C873" s="24"/>
      <c r="D873" s="25"/>
      <c r="E873" s="26"/>
      <c r="F873" s="31"/>
      <c r="G873" s="27"/>
    </row>
    <row r="874" spans="3:7">
      <c r="C874" s="24"/>
      <c r="D874" s="25"/>
      <c r="E874" s="26"/>
      <c r="F874" s="31"/>
      <c r="G874" s="27"/>
    </row>
    <row r="875" spans="3:7">
      <c r="C875" s="24"/>
      <c r="D875" s="25"/>
      <c r="E875" s="26"/>
      <c r="F875" s="31"/>
      <c r="G875" s="27"/>
    </row>
    <row r="876" spans="3:7">
      <c r="C876" s="24"/>
      <c r="D876" s="25"/>
      <c r="E876" s="26"/>
      <c r="F876" s="31"/>
      <c r="G876" s="27"/>
    </row>
    <row r="877" spans="3:7">
      <c r="C877" s="24"/>
      <c r="D877" s="25"/>
      <c r="E877" s="26"/>
      <c r="F877" s="31"/>
      <c r="G877" s="27"/>
    </row>
    <row r="878" spans="3:7">
      <c r="C878" s="24"/>
      <c r="D878" s="25"/>
      <c r="E878" s="26"/>
      <c r="F878" s="31"/>
      <c r="G878" s="27"/>
    </row>
    <row r="879" spans="3:7">
      <c r="C879" s="24"/>
      <c r="D879" s="25"/>
      <c r="E879" s="26"/>
      <c r="F879" s="31"/>
      <c r="G879" s="27"/>
    </row>
    <row r="880" spans="3:7">
      <c r="C880" s="24"/>
      <c r="D880" s="25"/>
      <c r="E880" s="26"/>
      <c r="F880" s="31"/>
      <c r="G880" s="27"/>
    </row>
    <row r="881" spans="3:7">
      <c r="C881" s="24"/>
      <c r="D881" s="25"/>
      <c r="E881" s="26"/>
      <c r="F881" s="31"/>
      <c r="G881" s="27"/>
    </row>
    <row r="882" spans="3:7">
      <c r="C882" s="24"/>
      <c r="D882" s="25"/>
      <c r="E882" s="26"/>
      <c r="F882" s="31"/>
      <c r="G882" s="27"/>
    </row>
    <row r="883" spans="3:7">
      <c r="C883" s="24"/>
      <c r="D883" s="25"/>
      <c r="E883" s="26"/>
      <c r="F883" s="31"/>
      <c r="G883" s="27"/>
    </row>
    <row r="884" spans="3:7">
      <c r="C884" s="24"/>
      <c r="D884" s="25"/>
      <c r="E884" s="26"/>
      <c r="F884" s="31"/>
      <c r="G884" s="27"/>
    </row>
    <row r="885" spans="3:7">
      <c r="C885" s="24"/>
      <c r="D885" s="25"/>
      <c r="E885" s="26"/>
      <c r="F885" s="31"/>
      <c r="G885" s="27"/>
    </row>
    <row r="886" spans="3:7">
      <c r="C886" s="24"/>
      <c r="D886" s="25"/>
      <c r="E886" s="26"/>
      <c r="F886" s="31"/>
      <c r="G886" s="27"/>
    </row>
    <row r="887" spans="3:7">
      <c r="C887" s="24"/>
      <c r="D887" s="25"/>
      <c r="E887" s="26"/>
      <c r="F887" s="31"/>
      <c r="G887" s="27"/>
    </row>
    <row r="888" spans="3:7">
      <c r="C888" s="24"/>
      <c r="D888" s="25"/>
      <c r="E888" s="26"/>
      <c r="F888" s="31"/>
      <c r="G888" s="27"/>
    </row>
    <row r="889" spans="3:7">
      <c r="C889" s="24"/>
      <c r="D889" s="25"/>
      <c r="E889" s="26"/>
      <c r="F889" s="31"/>
      <c r="G889" s="27"/>
    </row>
    <row r="890" spans="3:7">
      <c r="C890" s="24"/>
      <c r="D890" s="25"/>
      <c r="E890" s="26"/>
      <c r="F890" s="31"/>
      <c r="G890" s="27"/>
    </row>
    <row r="891" spans="3:7">
      <c r="C891" s="24"/>
      <c r="D891" s="25"/>
      <c r="E891" s="26"/>
      <c r="F891" s="31"/>
      <c r="G891" s="27"/>
    </row>
    <row r="892" spans="3:7">
      <c r="C892" s="24"/>
      <c r="D892" s="25"/>
      <c r="E892" s="26"/>
      <c r="F892" s="31"/>
      <c r="G892" s="27"/>
    </row>
    <row r="893" spans="3:7">
      <c r="C893" s="24"/>
      <c r="D893" s="25"/>
      <c r="E893" s="26"/>
      <c r="F893" s="31"/>
      <c r="G893" s="27"/>
    </row>
    <row r="894" spans="3:7">
      <c r="C894" s="24"/>
      <c r="D894" s="25"/>
      <c r="E894" s="26"/>
      <c r="F894" s="31"/>
      <c r="G894" s="27"/>
    </row>
    <row r="895" spans="3:7">
      <c r="C895" s="24"/>
      <c r="D895" s="25"/>
      <c r="E895" s="26"/>
      <c r="F895" s="31"/>
      <c r="G895" s="27"/>
    </row>
    <row r="896" spans="3:7">
      <c r="C896" s="24"/>
      <c r="D896" s="25"/>
      <c r="E896" s="26"/>
      <c r="F896" s="31"/>
      <c r="G896" s="27"/>
    </row>
    <row r="897" spans="3:7">
      <c r="C897" s="24"/>
      <c r="D897" s="25"/>
      <c r="E897" s="26"/>
      <c r="F897" s="31"/>
      <c r="G897" s="27"/>
    </row>
    <row r="898" spans="3:7">
      <c r="C898" s="24"/>
      <c r="D898" s="25"/>
      <c r="E898" s="26"/>
      <c r="F898" s="31"/>
      <c r="G898" s="27"/>
    </row>
    <row r="899" spans="3:7">
      <c r="C899" s="24"/>
      <c r="D899" s="25"/>
      <c r="E899" s="26"/>
      <c r="F899" s="31"/>
      <c r="G899" s="27"/>
    </row>
    <row r="900" spans="3:7">
      <c r="C900" s="24"/>
      <c r="D900" s="25"/>
      <c r="E900" s="26"/>
      <c r="F900" s="31"/>
      <c r="G900" s="27"/>
    </row>
    <row r="901" spans="3:7">
      <c r="C901" s="24"/>
      <c r="D901" s="25"/>
      <c r="E901" s="26"/>
      <c r="F901" s="31"/>
      <c r="G901" s="27"/>
    </row>
    <row r="902" spans="3:7">
      <c r="C902" s="24"/>
      <c r="D902" s="25"/>
      <c r="E902" s="26"/>
      <c r="F902" s="31"/>
      <c r="G902" s="27"/>
    </row>
    <row r="903" spans="3:7">
      <c r="C903" s="24"/>
      <c r="D903" s="25"/>
      <c r="E903" s="26"/>
      <c r="F903" s="31"/>
      <c r="G903" s="27"/>
    </row>
    <row r="904" spans="3:7">
      <c r="C904" s="24"/>
      <c r="D904" s="25"/>
      <c r="E904" s="26"/>
      <c r="F904" s="31"/>
      <c r="G904" s="27"/>
    </row>
    <row r="905" spans="3:7">
      <c r="C905" s="24"/>
      <c r="D905" s="25"/>
      <c r="E905" s="26"/>
      <c r="F905" s="31"/>
      <c r="G905" s="27"/>
    </row>
    <row r="906" spans="3:7">
      <c r="C906" s="24"/>
      <c r="D906" s="25"/>
      <c r="E906" s="26"/>
      <c r="F906" s="31"/>
      <c r="G906" s="27"/>
    </row>
    <row r="907" spans="3:7">
      <c r="C907" s="24"/>
      <c r="D907" s="25"/>
      <c r="E907" s="26"/>
      <c r="F907" s="31"/>
      <c r="G907" s="27"/>
    </row>
    <row r="908" spans="3:7">
      <c r="C908" s="24"/>
      <c r="D908" s="25"/>
      <c r="E908" s="26"/>
      <c r="F908" s="31"/>
      <c r="G908" s="27"/>
    </row>
    <row r="909" spans="3:7">
      <c r="C909" s="24"/>
      <c r="D909" s="25"/>
      <c r="E909" s="26"/>
      <c r="F909" s="31"/>
      <c r="G909" s="27"/>
    </row>
    <row r="910" spans="3:7">
      <c r="C910" s="24"/>
      <c r="D910" s="25"/>
      <c r="E910" s="26"/>
      <c r="F910" s="31"/>
      <c r="G910" s="27"/>
    </row>
    <row r="911" spans="3:7">
      <c r="C911" s="24"/>
      <c r="D911" s="25"/>
      <c r="E911" s="26"/>
      <c r="F911" s="31"/>
      <c r="G911" s="27"/>
    </row>
    <row r="912" spans="3:7">
      <c r="C912" s="24"/>
      <c r="D912" s="25"/>
      <c r="E912" s="26"/>
      <c r="F912" s="31"/>
      <c r="G912" s="27"/>
    </row>
    <row r="913" spans="3:7">
      <c r="C913" s="24"/>
      <c r="D913" s="25"/>
      <c r="E913" s="26"/>
      <c r="F913" s="31"/>
      <c r="G913" s="27"/>
    </row>
    <row r="914" spans="3:7">
      <c r="C914" s="24"/>
      <c r="D914" s="25"/>
      <c r="E914" s="26"/>
      <c r="F914" s="31"/>
      <c r="G914" s="27"/>
    </row>
    <row r="915" spans="3:7">
      <c r="C915" s="24"/>
      <c r="D915" s="25"/>
      <c r="E915" s="26"/>
      <c r="F915" s="31"/>
      <c r="G915" s="27"/>
    </row>
    <row r="916" spans="3:7">
      <c r="C916" s="24"/>
      <c r="D916" s="25"/>
      <c r="E916" s="26"/>
      <c r="F916" s="31"/>
      <c r="G916" s="27"/>
    </row>
    <row r="917" spans="3:7">
      <c r="C917" s="24"/>
      <c r="D917" s="25"/>
      <c r="E917" s="26"/>
      <c r="F917" s="31"/>
      <c r="G917" s="27"/>
    </row>
    <row r="918" spans="3:7">
      <c r="C918" s="24"/>
      <c r="D918" s="25"/>
      <c r="E918" s="26"/>
      <c r="F918" s="31"/>
      <c r="G918" s="27"/>
    </row>
    <row r="919" spans="3:7">
      <c r="C919" s="24"/>
      <c r="D919" s="25"/>
      <c r="E919" s="26"/>
      <c r="F919" s="31"/>
      <c r="G919" s="27"/>
    </row>
    <row r="920" spans="3:7">
      <c r="C920" s="24"/>
      <c r="D920" s="25"/>
      <c r="E920" s="26"/>
      <c r="F920" s="31"/>
      <c r="G920" s="27"/>
    </row>
    <row r="921" spans="3:7">
      <c r="C921" s="24"/>
      <c r="D921" s="25"/>
      <c r="E921" s="26"/>
      <c r="F921" s="31"/>
      <c r="G921" s="27"/>
    </row>
    <row r="922" spans="3:7">
      <c r="C922" s="24"/>
      <c r="D922" s="25"/>
      <c r="E922" s="26"/>
      <c r="F922" s="31"/>
      <c r="G922" s="27"/>
    </row>
    <row r="923" spans="3:7">
      <c r="C923" s="24"/>
      <c r="D923" s="25"/>
      <c r="E923" s="26"/>
      <c r="F923" s="31"/>
      <c r="G923" s="27"/>
    </row>
    <row r="924" spans="3:7">
      <c r="C924" s="24"/>
      <c r="D924" s="25"/>
      <c r="E924" s="26"/>
      <c r="F924" s="31"/>
      <c r="G924" s="27"/>
    </row>
    <row r="925" spans="3:7">
      <c r="C925" s="24"/>
      <c r="D925" s="25"/>
      <c r="E925" s="26"/>
      <c r="F925" s="31"/>
      <c r="G925" s="27"/>
    </row>
    <row r="926" spans="3:7">
      <c r="C926" s="24"/>
      <c r="D926" s="25"/>
      <c r="E926" s="26"/>
      <c r="F926" s="31"/>
      <c r="G926" s="27"/>
    </row>
    <row r="927" spans="3:7">
      <c r="C927" s="24"/>
      <c r="D927" s="25"/>
      <c r="E927" s="26"/>
      <c r="F927" s="31"/>
      <c r="G927" s="27"/>
    </row>
    <row r="928" spans="3:7">
      <c r="C928" s="24"/>
      <c r="D928" s="25"/>
      <c r="E928" s="26"/>
      <c r="F928" s="31"/>
      <c r="G928" s="27"/>
    </row>
    <row r="929" spans="3:7">
      <c r="C929" s="24"/>
      <c r="D929" s="25"/>
      <c r="E929" s="26"/>
      <c r="F929" s="31"/>
      <c r="G929" s="27"/>
    </row>
    <row r="930" spans="3:7">
      <c r="C930" s="24"/>
      <c r="D930" s="25"/>
      <c r="E930" s="26"/>
      <c r="F930" s="31"/>
      <c r="G930" s="27"/>
    </row>
    <row r="931" spans="3:7">
      <c r="C931" s="24"/>
      <c r="D931" s="25"/>
      <c r="E931" s="26"/>
      <c r="F931" s="31"/>
      <c r="G931" s="27"/>
    </row>
    <row r="932" spans="3:7">
      <c r="C932" s="24"/>
      <c r="D932" s="25"/>
      <c r="E932" s="26"/>
      <c r="F932" s="31"/>
      <c r="G932" s="27"/>
    </row>
    <row r="933" spans="3:7">
      <c r="C933" s="24"/>
      <c r="D933" s="25"/>
      <c r="E933" s="26"/>
      <c r="F933" s="31"/>
      <c r="G933" s="27"/>
    </row>
    <row r="934" spans="3:7">
      <c r="C934" s="24"/>
      <c r="D934" s="25"/>
      <c r="E934" s="26"/>
      <c r="F934" s="31"/>
      <c r="G934" s="27"/>
    </row>
    <row r="935" spans="3:7">
      <c r="C935" s="24"/>
      <c r="D935" s="25"/>
      <c r="E935" s="26"/>
      <c r="F935" s="31"/>
      <c r="G935" s="27"/>
    </row>
    <row r="936" spans="3:7">
      <c r="C936" s="24"/>
      <c r="D936" s="25"/>
      <c r="E936" s="26"/>
      <c r="F936" s="31"/>
      <c r="G936" s="27"/>
    </row>
    <row r="937" spans="3:7">
      <c r="C937" s="24"/>
      <c r="D937" s="25"/>
      <c r="E937" s="26"/>
      <c r="F937" s="31"/>
      <c r="G937" s="27"/>
    </row>
    <row r="938" spans="3:7">
      <c r="C938" s="24"/>
      <c r="D938" s="25"/>
      <c r="E938" s="26"/>
      <c r="F938" s="31"/>
      <c r="G938" s="27"/>
    </row>
    <row r="939" spans="3:7">
      <c r="C939" s="24"/>
      <c r="D939" s="25"/>
      <c r="E939" s="26"/>
      <c r="F939" s="31"/>
      <c r="G939" s="27"/>
    </row>
    <row r="940" spans="3:7">
      <c r="C940" s="24"/>
      <c r="D940" s="25"/>
      <c r="E940" s="26"/>
      <c r="F940" s="31"/>
      <c r="G940" s="27"/>
    </row>
    <row r="941" spans="3:7">
      <c r="C941" s="24"/>
      <c r="D941" s="25"/>
      <c r="E941" s="26"/>
      <c r="F941" s="31"/>
      <c r="G941" s="27"/>
    </row>
    <row r="942" spans="3:7">
      <c r="C942" s="24"/>
      <c r="D942" s="25"/>
      <c r="E942" s="26"/>
      <c r="F942" s="31"/>
      <c r="G942" s="27"/>
    </row>
    <row r="943" spans="3:7">
      <c r="C943" s="24"/>
      <c r="D943" s="25"/>
      <c r="E943" s="26"/>
      <c r="F943" s="31"/>
      <c r="G943" s="27"/>
    </row>
    <row r="944" spans="3:7">
      <c r="C944" s="24"/>
      <c r="D944" s="25"/>
      <c r="E944" s="26"/>
      <c r="F944" s="31"/>
      <c r="G944" s="27"/>
    </row>
    <row r="945" spans="3:7">
      <c r="C945" s="24"/>
      <c r="D945" s="25"/>
      <c r="E945" s="26"/>
      <c r="F945" s="31"/>
      <c r="G945" s="27"/>
    </row>
    <row r="946" spans="3:7">
      <c r="C946" s="24"/>
      <c r="D946" s="25"/>
      <c r="E946" s="26"/>
      <c r="F946" s="31"/>
      <c r="G946" s="27"/>
    </row>
    <row r="947" spans="3:7">
      <c r="C947" s="24"/>
      <c r="D947" s="25"/>
      <c r="E947" s="26"/>
      <c r="F947" s="31"/>
      <c r="G947" s="27"/>
    </row>
    <row r="948" spans="3:7">
      <c r="C948" s="24"/>
      <c r="D948" s="25"/>
      <c r="E948" s="26"/>
      <c r="F948" s="31"/>
      <c r="G948" s="27"/>
    </row>
    <row r="949" spans="3:7">
      <c r="C949" s="24"/>
      <c r="D949" s="25"/>
      <c r="E949" s="26"/>
      <c r="F949" s="31"/>
      <c r="G949" s="27"/>
    </row>
    <row r="950" spans="3:7">
      <c r="C950" s="24"/>
      <c r="D950" s="25"/>
      <c r="E950" s="26"/>
      <c r="F950" s="31"/>
      <c r="G950" s="27"/>
    </row>
    <row r="951" spans="3:7">
      <c r="C951" s="24"/>
      <c r="D951" s="25"/>
      <c r="E951" s="26"/>
      <c r="F951" s="31"/>
      <c r="G951" s="27"/>
    </row>
    <row r="952" spans="3:7">
      <c r="C952" s="24"/>
      <c r="D952" s="25"/>
      <c r="E952" s="26"/>
      <c r="F952" s="31"/>
      <c r="G952" s="27"/>
    </row>
    <row r="953" spans="3:7">
      <c r="C953" s="24"/>
      <c r="D953" s="25"/>
      <c r="E953" s="26"/>
      <c r="F953" s="31"/>
      <c r="G953" s="27"/>
    </row>
    <row r="954" spans="3:7">
      <c r="C954" s="24"/>
      <c r="D954" s="25"/>
      <c r="E954" s="26"/>
      <c r="F954" s="31"/>
      <c r="G954" s="27"/>
    </row>
    <row r="955" spans="3:7">
      <c r="C955" s="24"/>
      <c r="D955" s="25"/>
      <c r="E955" s="26"/>
      <c r="F955" s="31"/>
      <c r="G955" s="27"/>
    </row>
    <row r="956" spans="3:7">
      <c r="C956" s="24"/>
      <c r="D956" s="25"/>
      <c r="E956" s="26"/>
      <c r="F956" s="31"/>
      <c r="G956" s="27"/>
    </row>
    <row r="957" spans="3:7">
      <c r="C957" s="24"/>
      <c r="D957" s="25"/>
      <c r="E957" s="26"/>
      <c r="F957" s="31"/>
      <c r="G957" s="27"/>
    </row>
    <row r="958" spans="3:7">
      <c r="C958" s="24"/>
      <c r="D958" s="25"/>
      <c r="E958" s="26"/>
      <c r="F958" s="31"/>
      <c r="G958" s="27"/>
    </row>
    <row r="959" spans="3:7">
      <c r="C959" s="24"/>
      <c r="D959" s="25"/>
      <c r="E959" s="26"/>
      <c r="F959" s="31"/>
      <c r="G959" s="27"/>
    </row>
    <row r="960" spans="3:7">
      <c r="C960" s="24"/>
      <c r="D960" s="25"/>
      <c r="E960" s="26"/>
      <c r="F960" s="31"/>
      <c r="G960" s="27"/>
    </row>
    <row r="961" spans="3:7">
      <c r="C961" s="24"/>
      <c r="D961" s="25"/>
      <c r="E961" s="26"/>
      <c r="F961" s="31"/>
      <c r="G961" s="27"/>
    </row>
    <row r="962" spans="3:7">
      <c r="C962" s="24"/>
      <c r="D962" s="25"/>
      <c r="E962" s="26"/>
      <c r="F962" s="31"/>
      <c r="G962" s="27"/>
    </row>
    <row r="963" spans="3:7">
      <c r="C963" s="24"/>
      <c r="D963" s="25"/>
      <c r="E963" s="26"/>
      <c r="F963" s="31"/>
      <c r="G963" s="27"/>
    </row>
    <row r="964" spans="3:7">
      <c r="C964" s="24"/>
      <c r="D964" s="25"/>
      <c r="E964" s="26"/>
      <c r="F964" s="31"/>
      <c r="G964" s="27"/>
    </row>
    <row r="965" spans="3:7">
      <c r="C965" s="24"/>
      <c r="D965" s="25"/>
      <c r="E965" s="26"/>
      <c r="F965" s="31"/>
      <c r="G965" s="27"/>
    </row>
    <row r="966" spans="3:7">
      <c r="C966" s="24"/>
      <c r="D966" s="25"/>
      <c r="E966" s="26"/>
      <c r="F966" s="31"/>
      <c r="G966" s="27"/>
    </row>
    <row r="967" spans="3:7">
      <c r="C967" s="24"/>
      <c r="D967" s="25"/>
      <c r="E967" s="26"/>
      <c r="F967" s="31"/>
      <c r="G967" s="27"/>
    </row>
    <row r="968" spans="3:7">
      <c r="C968" s="24"/>
      <c r="D968" s="25"/>
      <c r="E968" s="26"/>
      <c r="F968" s="31"/>
      <c r="G968" s="27"/>
    </row>
    <row r="969" spans="3:7">
      <c r="C969" s="24"/>
      <c r="D969" s="25"/>
      <c r="E969" s="26"/>
      <c r="F969" s="31"/>
      <c r="G969" s="27"/>
    </row>
    <row r="970" spans="3:7">
      <c r="C970" s="24"/>
      <c r="D970" s="25"/>
      <c r="E970" s="26"/>
      <c r="F970" s="31"/>
      <c r="G970" s="27"/>
    </row>
    <row r="971" spans="3:7">
      <c r="C971" s="24"/>
      <c r="D971" s="25"/>
      <c r="E971" s="26"/>
      <c r="F971" s="31"/>
      <c r="G971" s="27"/>
    </row>
    <row r="972" spans="3:7">
      <c r="C972" s="24"/>
      <c r="D972" s="25"/>
      <c r="E972" s="26"/>
      <c r="F972" s="31"/>
      <c r="G972" s="27"/>
    </row>
    <row r="973" spans="3:7">
      <c r="C973" s="24"/>
      <c r="D973" s="25"/>
      <c r="E973" s="26"/>
      <c r="F973" s="31"/>
      <c r="G973" s="27"/>
    </row>
    <row r="974" spans="3:7">
      <c r="C974" s="24"/>
      <c r="D974" s="25"/>
      <c r="E974" s="26"/>
      <c r="F974" s="31"/>
      <c r="G974" s="27"/>
    </row>
    <row r="975" spans="3:7">
      <c r="C975" s="24"/>
      <c r="D975" s="25"/>
      <c r="E975" s="26"/>
      <c r="F975" s="31"/>
      <c r="G975" s="27"/>
    </row>
    <row r="976" spans="3:7">
      <c r="C976" s="24"/>
      <c r="D976" s="25"/>
      <c r="E976" s="26"/>
      <c r="F976" s="31"/>
      <c r="G976" s="27"/>
    </row>
    <row r="977" spans="3:7">
      <c r="C977" s="24"/>
      <c r="D977" s="25"/>
      <c r="E977" s="26"/>
      <c r="F977" s="31"/>
      <c r="G977" s="27"/>
    </row>
    <row r="978" spans="3:7">
      <c r="C978" s="24"/>
      <c r="D978" s="25"/>
      <c r="E978" s="26"/>
      <c r="F978" s="31"/>
      <c r="G978" s="27"/>
    </row>
    <row r="979" spans="3:7">
      <c r="C979" s="24"/>
      <c r="D979" s="25"/>
      <c r="E979" s="26"/>
      <c r="F979" s="31"/>
      <c r="G979" s="27"/>
    </row>
    <row r="980" spans="3:7">
      <c r="C980" s="24"/>
      <c r="D980" s="25"/>
      <c r="E980" s="26"/>
      <c r="F980" s="31"/>
      <c r="G980" s="27"/>
    </row>
    <row r="981" spans="3:7">
      <c r="C981" s="24"/>
      <c r="D981" s="25"/>
      <c r="E981" s="26"/>
      <c r="F981" s="31"/>
      <c r="G981" s="27"/>
    </row>
    <row r="982" spans="3:7">
      <c r="C982" s="24"/>
      <c r="D982" s="25"/>
      <c r="E982" s="26"/>
      <c r="F982" s="31"/>
      <c r="G982" s="27"/>
    </row>
    <row r="983" spans="3:7">
      <c r="C983" s="24"/>
      <c r="D983" s="25"/>
      <c r="E983" s="26"/>
      <c r="F983" s="31"/>
      <c r="G983" s="27"/>
    </row>
    <row r="984" spans="3:7">
      <c r="C984" s="24"/>
      <c r="D984" s="25"/>
      <c r="E984" s="26"/>
      <c r="F984" s="31"/>
      <c r="G984" s="27"/>
    </row>
    <row r="985" spans="3:7">
      <c r="C985" s="24"/>
      <c r="D985" s="25"/>
      <c r="E985" s="26"/>
      <c r="F985" s="31"/>
      <c r="G985" s="27"/>
    </row>
    <row r="986" spans="3:7">
      <c r="C986" s="24"/>
      <c r="D986" s="25"/>
      <c r="E986" s="26"/>
      <c r="F986" s="31"/>
      <c r="G986" s="27"/>
    </row>
    <row r="987" spans="3:7">
      <c r="C987" s="24"/>
      <c r="D987" s="25"/>
      <c r="E987" s="26"/>
      <c r="F987" s="31"/>
      <c r="G987" s="27"/>
    </row>
    <row r="988" spans="3:7">
      <c r="C988" s="24"/>
      <c r="D988" s="25"/>
      <c r="E988" s="26"/>
      <c r="F988" s="31"/>
      <c r="G988" s="27"/>
    </row>
    <row r="989" spans="3:7">
      <c r="C989" s="24"/>
      <c r="D989" s="25"/>
      <c r="E989" s="26"/>
      <c r="F989" s="31"/>
      <c r="G989" s="27"/>
    </row>
    <row r="990" spans="3:7">
      <c r="C990" s="24"/>
      <c r="D990" s="25"/>
      <c r="E990" s="26"/>
      <c r="F990" s="31"/>
      <c r="G990" s="27"/>
    </row>
    <row r="991" spans="3:7">
      <c r="C991" s="24"/>
      <c r="D991" s="25"/>
      <c r="E991" s="26"/>
      <c r="F991" s="31"/>
      <c r="G991" s="27"/>
    </row>
    <row r="992" spans="3:7">
      <c r="C992" s="24"/>
      <c r="D992" s="25"/>
      <c r="E992" s="26"/>
      <c r="F992" s="31"/>
      <c r="G992" s="27"/>
    </row>
    <row r="993" spans="3:7">
      <c r="C993" s="24"/>
      <c r="D993" s="25"/>
      <c r="E993" s="26"/>
      <c r="F993" s="31"/>
      <c r="G993" s="27"/>
    </row>
    <row r="994" spans="3:7">
      <c r="C994" s="24"/>
      <c r="D994" s="25"/>
      <c r="E994" s="26"/>
      <c r="F994" s="31"/>
      <c r="G994" s="27"/>
    </row>
    <row r="995" spans="3:7">
      <c r="C995" s="24"/>
      <c r="D995" s="25"/>
      <c r="E995" s="26"/>
      <c r="F995" s="31"/>
      <c r="G995" s="27"/>
    </row>
    <row r="996" spans="3:7">
      <c r="C996" s="24"/>
      <c r="D996" s="25"/>
      <c r="E996" s="26"/>
      <c r="F996" s="31"/>
      <c r="G996" s="27"/>
    </row>
    <row r="997" spans="3:7">
      <c r="C997" s="24"/>
      <c r="D997" s="25"/>
      <c r="E997" s="26"/>
      <c r="F997" s="31"/>
      <c r="G997" s="27"/>
    </row>
    <row r="998" spans="3:7">
      <c r="C998" s="24"/>
      <c r="D998" s="25"/>
      <c r="E998" s="26"/>
      <c r="F998" s="31"/>
      <c r="G998" s="27"/>
    </row>
    <row r="999" spans="3:7">
      <c r="C999" s="24"/>
      <c r="D999" s="25"/>
      <c r="E999" s="26"/>
      <c r="F999" s="31"/>
      <c r="G999" s="27"/>
    </row>
    <row r="1000" spans="3:7">
      <c r="C1000" s="24"/>
      <c r="D1000" s="25"/>
      <c r="E1000" s="26"/>
      <c r="F1000" s="31"/>
      <c r="G1000" s="27"/>
    </row>
    <row r="1001" spans="3:7">
      <c r="C1001" s="24"/>
      <c r="D1001" s="25"/>
      <c r="E1001" s="26"/>
      <c r="F1001" s="31"/>
      <c r="G1001" s="27"/>
    </row>
    <row r="1002" spans="3:7">
      <c r="C1002" s="24"/>
      <c r="D1002" s="25"/>
      <c r="E1002" s="26"/>
      <c r="F1002" s="31"/>
      <c r="G1002" s="27"/>
    </row>
    <row r="1003" spans="3:7">
      <c r="C1003" s="24"/>
      <c r="D1003" s="25"/>
      <c r="E1003" s="26"/>
      <c r="F1003" s="31"/>
      <c r="G1003" s="27"/>
    </row>
    <row r="1004" spans="3:7">
      <c r="C1004" s="24"/>
      <c r="D1004" s="25"/>
      <c r="E1004" s="26"/>
      <c r="F1004" s="31"/>
      <c r="G1004" s="27"/>
    </row>
    <row r="1005" spans="3:7">
      <c r="C1005" s="24"/>
      <c r="D1005" s="25"/>
      <c r="E1005" s="26"/>
      <c r="F1005" s="31"/>
      <c r="G1005" s="27"/>
    </row>
    <row r="1006" spans="3:7">
      <c r="C1006" s="24"/>
      <c r="D1006" s="25"/>
      <c r="E1006" s="26"/>
      <c r="F1006" s="31"/>
      <c r="G1006" s="27"/>
    </row>
    <row r="1007" spans="3:7">
      <c r="C1007" s="24"/>
      <c r="D1007" s="25"/>
      <c r="E1007" s="26"/>
      <c r="F1007" s="31"/>
      <c r="G1007" s="27"/>
    </row>
    <row r="1008" spans="3:7">
      <c r="C1008" s="24"/>
      <c r="D1008" s="25"/>
      <c r="E1008" s="26"/>
      <c r="F1008" s="31"/>
      <c r="G1008" s="27"/>
    </row>
    <row r="1009" spans="3:7">
      <c r="C1009" s="24"/>
      <c r="D1009" s="25"/>
      <c r="E1009" s="26"/>
      <c r="F1009" s="31"/>
      <c r="G1009" s="27"/>
    </row>
    <row r="1010" spans="3:7">
      <c r="C1010" s="24"/>
      <c r="D1010" s="25"/>
      <c r="E1010" s="26"/>
      <c r="F1010" s="31"/>
      <c r="G1010" s="27"/>
    </row>
    <row r="1011" spans="3:7">
      <c r="C1011" s="24"/>
      <c r="D1011" s="25"/>
      <c r="E1011" s="26"/>
      <c r="F1011" s="31"/>
      <c r="G1011" s="27"/>
    </row>
    <row r="1012" spans="3:7">
      <c r="C1012" s="24"/>
      <c r="D1012" s="25"/>
      <c r="E1012" s="26"/>
      <c r="F1012" s="31"/>
      <c r="G1012" s="27"/>
    </row>
    <row r="1013" spans="3:7">
      <c r="C1013" s="24"/>
      <c r="D1013" s="25"/>
      <c r="E1013" s="26"/>
      <c r="F1013" s="31"/>
      <c r="G1013" s="27"/>
    </row>
    <row r="1014" spans="3:7">
      <c r="C1014" s="24"/>
      <c r="D1014" s="25"/>
      <c r="E1014" s="26"/>
      <c r="F1014" s="31"/>
      <c r="G1014" s="27"/>
    </row>
    <row r="1015" spans="3:7">
      <c r="C1015" s="24"/>
      <c r="D1015" s="25"/>
      <c r="E1015" s="26"/>
      <c r="F1015" s="31"/>
      <c r="G1015" s="27"/>
    </row>
    <row r="1016" spans="3:7">
      <c r="C1016" s="24"/>
      <c r="D1016" s="25"/>
      <c r="E1016" s="26"/>
      <c r="F1016" s="31"/>
      <c r="G1016" s="27"/>
    </row>
    <row r="1017" spans="3:7">
      <c r="C1017" s="24"/>
      <c r="D1017" s="25"/>
      <c r="E1017" s="26"/>
      <c r="F1017" s="31"/>
      <c r="G1017" s="27"/>
    </row>
    <row r="1018" spans="3:7">
      <c r="C1018" s="24"/>
      <c r="D1018" s="25"/>
      <c r="E1018" s="26"/>
      <c r="F1018" s="31"/>
      <c r="G1018" s="27"/>
    </row>
    <row r="1019" spans="3:7">
      <c r="C1019" s="24"/>
      <c r="D1019" s="25"/>
      <c r="E1019" s="26"/>
      <c r="F1019" s="31"/>
      <c r="G1019" s="27"/>
    </row>
    <row r="1020" spans="3:7">
      <c r="C1020" s="24"/>
      <c r="D1020" s="25"/>
      <c r="E1020" s="26"/>
      <c r="F1020" s="31"/>
      <c r="G1020" s="27"/>
    </row>
    <row r="1021" spans="3:7">
      <c r="C1021" s="24"/>
      <c r="D1021" s="25"/>
      <c r="E1021" s="26"/>
      <c r="F1021" s="31"/>
      <c r="G1021" s="27"/>
    </row>
    <row r="1022" spans="3:7">
      <c r="C1022" s="24"/>
      <c r="D1022" s="25"/>
      <c r="E1022" s="26"/>
      <c r="F1022" s="31"/>
      <c r="G1022" s="27"/>
    </row>
    <row r="1023" spans="3:7">
      <c r="C1023" s="24"/>
      <c r="D1023" s="25"/>
      <c r="E1023" s="26"/>
      <c r="F1023" s="31"/>
      <c r="G1023" s="27"/>
    </row>
    <row r="1024" spans="3:7">
      <c r="C1024" s="24"/>
      <c r="D1024" s="25"/>
      <c r="E1024" s="26"/>
      <c r="F1024" s="31"/>
      <c r="G1024" s="27"/>
    </row>
    <row r="1025" spans="3:7">
      <c r="C1025" s="24"/>
      <c r="D1025" s="25"/>
      <c r="E1025" s="26"/>
      <c r="F1025" s="31"/>
      <c r="G1025" s="27"/>
    </row>
    <row r="1026" spans="3:7">
      <c r="C1026" s="24"/>
      <c r="D1026" s="25"/>
      <c r="E1026" s="26"/>
      <c r="F1026" s="31"/>
      <c r="G1026" s="27"/>
    </row>
    <row r="1027" spans="3:7">
      <c r="C1027" s="24"/>
      <c r="D1027" s="25"/>
      <c r="E1027" s="26"/>
      <c r="F1027" s="31"/>
      <c r="G1027" s="27"/>
    </row>
    <row r="1028" spans="3:7">
      <c r="C1028" s="24"/>
      <c r="D1028" s="25"/>
      <c r="E1028" s="26"/>
      <c r="F1028" s="31"/>
      <c r="G1028" s="27"/>
    </row>
    <row r="1029" spans="3:7">
      <c r="C1029" s="24"/>
      <c r="D1029" s="25"/>
      <c r="E1029" s="26"/>
      <c r="F1029" s="31"/>
      <c r="G1029" s="27"/>
    </row>
    <row r="1030" spans="3:7">
      <c r="C1030" s="24"/>
      <c r="D1030" s="25"/>
      <c r="E1030" s="26"/>
      <c r="F1030" s="31"/>
      <c r="G1030" s="27"/>
    </row>
    <row r="1031" spans="3:7">
      <c r="C1031" s="24"/>
      <c r="D1031" s="25"/>
      <c r="E1031" s="26"/>
      <c r="F1031" s="31"/>
      <c r="G1031" s="27"/>
    </row>
    <row r="1032" spans="3:7">
      <c r="C1032" s="24"/>
      <c r="D1032" s="25"/>
      <c r="E1032" s="26"/>
      <c r="F1032" s="31"/>
      <c r="G1032" s="27"/>
    </row>
    <row r="1033" spans="3:7">
      <c r="C1033" s="24"/>
      <c r="D1033" s="25"/>
      <c r="E1033" s="26"/>
      <c r="F1033" s="31"/>
      <c r="G1033" s="27"/>
    </row>
    <row r="1034" spans="3:7">
      <c r="C1034" s="24"/>
      <c r="D1034" s="25"/>
      <c r="E1034" s="26"/>
      <c r="F1034" s="31"/>
      <c r="G1034" s="27"/>
    </row>
    <row r="1035" spans="3:7">
      <c r="C1035" s="24"/>
      <c r="D1035" s="25"/>
      <c r="E1035" s="26"/>
      <c r="F1035" s="31"/>
      <c r="G1035" s="27"/>
    </row>
    <row r="1036" spans="3:7">
      <c r="C1036" s="24"/>
      <c r="D1036" s="25"/>
      <c r="E1036" s="26"/>
      <c r="F1036" s="31"/>
      <c r="G1036" s="27"/>
    </row>
    <row r="1037" spans="3:7">
      <c r="C1037" s="24"/>
      <c r="D1037" s="25"/>
      <c r="E1037" s="26"/>
      <c r="F1037" s="31"/>
      <c r="G1037" s="27"/>
    </row>
    <row r="1038" spans="3:7">
      <c r="C1038" s="24"/>
      <c r="D1038" s="25"/>
      <c r="E1038" s="26"/>
      <c r="F1038" s="31"/>
      <c r="G1038" s="27"/>
    </row>
    <row r="1039" spans="3:7">
      <c r="C1039" s="24"/>
      <c r="D1039" s="25"/>
      <c r="E1039" s="26"/>
      <c r="F1039" s="31"/>
      <c r="G1039" s="27"/>
    </row>
    <row r="1040" spans="3:7">
      <c r="C1040" s="24"/>
      <c r="D1040" s="25"/>
      <c r="E1040" s="26"/>
      <c r="F1040" s="31"/>
      <c r="G1040" s="27"/>
    </row>
    <row r="1041" spans="3:7">
      <c r="C1041" s="24"/>
      <c r="D1041" s="25"/>
      <c r="E1041" s="26"/>
      <c r="F1041" s="31"/>
      <c r="G1041" s="27"/>
    </row>
    <row r="1042" spans="3:7">
      <c r="C1042" s="24"/>
      <c r="D1042" s="25"/>
      <c r="E1042" s="26"/>
      <c r="F1042" s="31"/>
      <c r="G1042" s="27"/>
    </row>
    <row r="1043" spans="3:7">
      <c r="C1043" s="24"/>
      <c r="D1043" s="25"/>
      <c r="E1043" s="26"/>
      <c r="F1043" s="31"/>
      <c r="G1043" s="27"/>
    </row>
    <row r="1044" spans="3:7">
      <c r="C1044" s="24"/>
      <c r="D1044" s="25"/>
      <c r="E1044" s="26"/>
      <c r="F1044" s="31"/>
      <c r="G1044" s="27"/>
    </row>
    <row r="1045" spans="3:7">
      <c r="C1045" s="24"/>
      <c r="D1045" s="25"/>
      <c r="E1045" s="26"/>
      <c r="F1045" s="31"/>
      <c r="G1045" s="27"/>
    </row>
    <row r="1046" spans="3:7">
      <c r="C1046" s="24"/>
      <c r="D1046" s="25"/>
      <c r="E1046" s="26"/>
      <c r="F1046" s="31"/>
      <c r="G1046" s="27"/>
    </row>
    <row r="1047" spans="3:7">
      <c r="C1047" s="24"/>
      <c r="D1047" s="25"/>
      <c r="E1047" s="26"/>
      <c r="F1047" s="31"/>
      <c r="G1047" s="27"/>
    </row>
    <row r="1048" spans="3:7">
      <c r="C1048" s="24"/>
      <c r="D1048" s="25"/>
      <c r="E1048" s="26"/>
      <c r="F1048" s="31"/>
      <c r="G1048" s="27"/>
    </row>
    <row r="1049" spans="3:7">
      <c r="C1049" s="24"/>
      <c r="D1049" s="25"/>
      <c r="E1049" s="26"/>
      <c r="F1049" s="31"/>
      <c r="G1049" s="27"/>
    </row>
    <row r="1050" spans="3:7">
      <c r="C1050" s="24"/>
      <c r="D1050" s="25"/>
      <c r="E1050" s="26"/>
      <c r="F1050" s="31"/>
      <c r="G1050" s="27"/>
    </row>
    <row r="1051" spans="3:7">
      <c r="C1051" s="24"/>
      <c r="D1051" s="25"/>
      <c r="E1051" s="26"/>
      <c r="F1051" s="31"/>
      <c r="G1051" s="27"/>
    </row>
    <row r="1052" spans="3:7">
      <c r="C1052" s="24"/>
      <c r="D1052" s="25"/>
      <c r="E1052" s="26"/>
      <c r="F1052" s="31"/>
      <c r="G1052" s="27"/>
    </row>
    <row r="1053" spans="3:7">
      <c r="C1053" s="24"/>
      <c r="D1053" s="25"/>
      <c r="E1053" s="26"/>
      <c r="F1053" s="31"/>
      <c r="G1053" s="27"/>
    </row>
    <row r="1054" spans="3:7">
      <c r="C1054" s="24"/>
      <c r="D1054" s="25"/>
      <c r="E1054" s="26"/>
      <c r="F1054" s="31"/>
      <c r="G1054" s="27"/>
    </row>
    <row r="1055" spans="3:7">
      <c r="C1055" s="24"/>
      <c r="D1055" s="25"/>
      <c r="E1055" s="26"/>
      <c r="F1055" s="31"/>
      <c r="G1055" s="27"/>
    </row>
    <row r="1056" spans="3:7">
      <c r="C1056" s="24"/>
      <c r="D1056" s="25"/>
      <c r="E1056" s="26"/>
      <c r="F1056" s="31"/>
      <c r="G1056" s="27"/>
    </row>
    <row r="1057" spans="3:7">
      <c r="C1057" s="24"/>
      <c r="D1057" s="25"/>
      <c r="E1057" s="26"/>
      <c r="F1057" s="31"/>
      <c r="G1057" s="27"/>
    </row>
    <row r="1058" spans="3:7">
      <c r="C1058" s="24"/>
      <c r="D1058" s="25"/>
      <c r="E1058" s="26"/>
      <c r="F1058" s="31"/>
      <c r="G1058" s="27"/>
    </row>
    <row r="1059" spans="3:7">
      <c r="C1059" s="24"/>
      <c r="D1059" s="25"/>
      <c r="E1059" s="26"/>
      <c r="F1059" s="31"/>
      <c r="G1059" s="27"/>
    </row>
    <row r="1060" spans="3:7">
      <c r="C1060" s="24"/>
      <c r="D1060" s="25"/>
      <c r="E1060" s="26"/>
      <c r="F1060" s="31"/>
      <c r="G1060" s="27"/>
    </row>
    <row r="1061" spans="3:7">
      <c r="C1061" s="24"/>
      <c r="D1061" s="25"/>
      <c r="E1061" s="26"/>
      <c r="F1061" s="31"/>
      <c r="G1061" s="27"/>
    </row>
    <row r="1062" spans="3:7">
      <c r="C1062" s="24"/>
      <c r="D1062" s="25"/>
      <c r="E1062" s="26"/>
      <c r="F1062" s="31"/>
      <c r="G1062" s="27"/>
    </row>
    <row r="1063" spans="3:7">
      <c r="C1063" s="24"/>
      <c r="D1063" s="25"/>
      <c r="E1063" s="26"/>
      <c r="F1063" s="31"/>
      <c r="G1063" s="27"/>
    </row>
    <row r="1064" spans="3:7">
      <c r="C1064" s="24"/>
      <c r="D1064" s="25"/>
      <c r="E1064" s="26"/>
      <c r="F1064" s="31"/>
      <c r="G1064" s="27"/>
    </row>
    <row r="1065" spans="3:7">
      <c r="C1065" s="24"/>
      <c r="D1065" s="25"/>
      <c r="E1065" s="26"/>
      <c r="F1065" s="31"/>
      <c r="G1065" s="27"/>
    </row>
    <row r="1066" spans="3:7">
      <c r="C1066" s="24"/>
      <c r="D1066" s="25"/>
      <c r="E1066" s="26"/>
      <c r="F1066" s="31"/>
      <c r="G1066" s="27"/>
    </row>
    <row r="1067" spans="3:7">
      <c r="C1067" s="24"/>
      <c r="D1067" s="25"/>
      <c r="E1067" s="26"/>
      <c r="F1067" s="31"/>
      <c r="G1067" s="27"/>
    </row>
    <row r="1068" spans="3:7">
      <c r="C1068" s="24"/>
      <c r="D1068" s="25"/>
      <c r="E1068" s="26"/>
      <c r="F1068" s="31"/>
      <c r="G1068" s="27"/>
    </row>
    <row r="1069" spans="3:7">
      <c r="C1069" s="24"/>
      <c r="D1069" s="25"/>
      <c r="E1069" s="26"/>
      <c r="F1069" s="31"/>
      <c r="G1069" s="27"/>
    </row>
    <row r="1070" spans="3:7">
      <c r="C1070" s="24"/>
      <c r="D1070" s="25"/>
      <c r="E1070" s="26"/>
      <c r="F1070" s="31"/>
      <c r="G1070" s="27"/>
    </row>
    <row r="1071" spans="3:7">
      <c r="C1071" s="24"/>
      <c r="D1071" s="25"/>
      <c r="E1071" s="26"/>
      <c r="F1071" s="31"/>
      <c r="G1071" s="27"/>
    </row>
    <row r="1072" spans="3:7">
      <c r="C1072" s="24"/>
      <c r="D1072" s="25"/>
      <c r="E1072" s="26"/>
      <c r="F1072" s="31"/>
      <c r="G1072" s="27"/>
    </row>
    <row r="1073" spans="3:7">
      <c r="C1073" s="24"/>
      <c r="D1073" s="25"/>
      <c r="E1073" s="26"/>
      <c r="F1073" s="31"/>
      <c r="G1073" s="27"/>
    </row>
    <row r="1074" spans="3:7">
      <c r="C1074" s="24"/>
      <c r="D1074" s="25"/>
      <c r="E1074" s="26"/>
      <c r="F1074" s="31"/>
      <c r="G1074" s="27"/>
    </row>
    <row r="1075" spans="3:7">
      <c r="C1075" s="24"/>
      <c r="D1075" s="25"/>
      <c r="E1075" s="26"/>
      <c r="F1075" s="31"/>
      <c r="G1075" s="27"/>
    </row>
    <row r="1076" spans="3:7">
      <c r="C1076" s="24"/>
      <c r="D1076" s="25"/>
      <c r="E1076" s="26"/>
      <c r="F1076" s="31"/>
      <c r="G1076" s="27"/>
    </row>
    <row r="1077" spans="3:7">
      <c r="C1077" s="24"/>
      <c r="D1077" s="25"/>
      <c r="E1077" s="26"/>
      <c r="F1077" s="31"/>
      <c r="G1077" s="27"/>
    </row>
    <row r="1078" spans="3:7">
      <c r="C1078" s="24"/>
      <c r="D1078" s="25"/>
      <c r="E1078" s="26"/>
      <c r="F1078" s="31"/>
      <c r="G1078" s="27"/>
    </row>
    <row r="1079" spans="3:7">
      <c r="C1079" s="24"/>
      <c r="D1079" s="25"/>
      <c r="E1079" s="26"/>
      <c r="F1079" s="31"/>
      <c r="G1079" s="27"/>
    </row>
    <row r="1080" spans="3:7">
      <c r="C1080" s="24"/>
      <c r="D1080" s="25"/>
      <c r="E1080" s="26"/>
      <c r="F1080" s="31"/>
      <c r="G1080" s="27"/>
    </row>
    <row r="1081" spans="3:7">
      <c r="C1081" s="24"/>
      <c r="D1081" s="25"/>
      <c r="E1081" s="26"/>
      <c r="F1081" s="31"/>
      <c r="G1081" s="27"/>
    </row>
    <row r="1082" spans="3:7">
      <c r="C1082" s="24"/>
      <c r="D1082" s="25"/>
      <c r="E1082" s="26"/>
      <c r="F1082" s="31"/>
      <c r="G1082" s="27"/>
    </row>
    <row r="1083" spans="3:7">
      <c r="C1083" s="24"/>
      <c r="D1083" s="25"/>
      <c r="E1083" s="26"/>
      <c r="F1083" s="31"/>
      <c r="G1083" s="27"/>
    </row>
    <row r="1084" spans="3:7">
      <c r="C1084" s="24"/>
      <c r="D1084" s="25"/>
      <c r="E1084" s="26"/>
      <c r="F1084" s="31"/>
      <c r="G1084" s="27"/>
    </row>
    <row r="1085" spans="3:7">
      <c r="C1085" s="24"/>
      <c r="D1085" s="25"/>
      <c r="E1085" s="26"/>
      <c r="F1085" s="31"/>
      <c r="G1085" s="27"/>
    </row>
    <row r="1086" spans="3:7">
      <c r="C1086" s="24"/>
      <c r="D1086" s="25"/>
      <c r="E1086" s="26"/>
      <c r="F1086" s="31"/>
      <c r="G1086" s="27"/>
    </row>
    <row r="1087" spans="3:7">
      <c r="C1087" s="24"/>
      <c r="D1087" s="25"/>
      <c r="E1087" s="26"/>
      <c r="F1087" s="31"/>
      <c r="G1087" s="27"/>
    </row>
    <row r="1088" spans="3:7">
      <c r="C1088" s="24"/>
      <c r="D1088" s="25"/>
      <c r="E1088" s="26"/>
      <c r="F1088" s="31"/>
      <c r="G1088" s="27"/>
    </row>
    <row r="1089" spans="3:7">
      <c r="C1089" s="24"/>
      <c r="D1089" s="25"/>
      <c r="E1089" s="26"/>
      <c r="F1089" s="31"/>
      <c r="G1089" s="27"/>
    </row>
    <row r="1090" spans="3:7">
      <c r="C1090" s="24"/>
      <c r="D1090" s="25"/>
      <c r="E1090" s="26"/>
      <c r="F1090" s="31"/>
      <c r="G1090" s="27"/>
    </row>
    <row r="1091" spans="3:7">
      <c r="C1091" s="24"/>
      <c r="D1091" s="25"/>
      <c r="E1091" s="26"/>
      <c r="F1091" s="31"/>
      <c r="G1091" s="27"/>
    </row>
    <row r="1092" spans="3:7">
      <c r="C1092" s="24"/>
      <c r="D1092" s="25"/>
      <c r="E1092" s="26"/>
      <c r="F1092" s="31"/>
      <c r="G1092" s="27"/>
    </row>
    <row r="1093" spans="3:7">
      <c r="C1093" s="24"/>
      <c r="D1093" s="25"/>
      <c r="E1093" s="26"/>
      <c r="F1093" s="31"/>
      <c r="G1093" s="27"/>
    </row>
    <row r="1094" spans="3:7">
      <c r="C1094" s="24"/>
      <c r="D1094" s="25"/>
      <c r="E1094" s="26"/>
      <c r="F1094" s="31"/>
      <c r="G1094" s="27"/>
    </row>
    <row r="1095" spans="3:7">
      <c r="C1095" s="24"/>
      <c r="D1095" s="25"/>
      <c r="E1095" s="26"/>
      <c r="F1095" s="31"/>
      <c r="G1095" s="27"/>
    </row>
    <row r="1096" spans="3:7">
      <c r="C1096" s="24"/>
      <c r="D1096" s="25"/>
      <c r="E1096" s="26"/>
      <c r="F1096" s="31"/>
      <c r="G1096" s="27"/>
    </row>
    <row r="1097" spans="3:7">
      <c r="C1097" s="24"/>
      <c r="D1097" s="25"/>
      <c r="E1097" s="26"/>
      <c r="F1097" s="31"/>
      <c r="G1097" s="27"/>
    </row>
    <row r="1098" spans="3:7">
      <c r="C1098" s="24"/>
      <c r="D1098" s="25"/>
      <c r="E1098" s="26"/>
      <c r="F1098" s="31"/>
      <c r="G1098" s="27"/>
    </row>
    <row r="1099" spans="3:7">
      <c r="C1099" s="24"/>
      <c r="D1099" s="25"/>
      <c r="E1099" s="26"/>
      <c r="F1099" s="31"/>
      <c r="G1099" s="27"/>
    </row>
    <row r="1100" spans="3:7">
      <c r="C1100" s="24"/>
      <c r="D1100" s="25"/>
      <c r="E1100" s="26"/>
      <c r="F1100" s="31"/>
      <c r="G1100" s="27"/>
    </row>
    <row r="1101" spans="3:7">
      <c r="C1101" s="24"/>
      <c r="D1101" s="25"/>
      <c r="E1101" s="26"/>
      <c r="F1101" s="31"/>
      <c r="G1101" s="27"/>
    </row>
    <row r="1102" spans="3:7">
      <c r="C1102" s="24"/>
      <c r="D1102" s="25"/>
      <c r="E1102" s="26"/>
      <c r="F1102" s="31"/>
      <c r="G1102" s="27"/>
    </row>
    <row r="1103" spans="3:7">
      <c r="C1103" s="24"/>
      <c r="D1103" s="25"/>
      <c r="E1103" s="26"/>
      <c r="F1103" s="31"/>
      <c r="G1103" s="27"/>
    </row>
    <row r="1104" spans="3:7">
      <c r="C1104" s="24"/>
      <c r="D1104" s="25"/>
      <c r="E1104" s="26"/>
      <c r="F1104" s="31"/>
      <c r="G1104" s="27"/>
    </row>
    <row r="1105" spans="3:7">
      <c r="C1105" s="24"/>
      <c r="D1105" s="25"/>
      <c r="E1105" s="26"/>
      <c r="F1105" s="31"/>
      <c r="G1105" s="27"/>
    </row>
    <row r="1106" spans="3:7">
      <c r="C1106" s="24"/>
      <c r="D1106" s="25"/>
      <c r="E1106" s="26"/>
      <c r="F1106" s="31"/>
      <c r="G1106" s="27"/>
    </row>
    <row r="1107" spans="3:7">
      <c r="C1107" s="24"/>
      <c r="D1107" s="25"/>
      <c r="E1107" s="26"/>
      <c r="F1107" s="31"/>
      <c r="G1107" s="27"/>
    </row>
    <row r="1108" spans="3:7">
      <c r="C1108" s="24"/>
      <c r="D1108" s="25"/>
      <c r="E1108" s="26"/>
      <c r="F1108" s="31"/>
      <c r="G1108" s="27"/>
    </row>
    <row r="1109" spans="3:7">
      <c r="C1109" s="24"/>
      <c r="D1109" s="25"/>
      <c r="E1109" s="26"/>
      <c r="F1109" s="31"/>
      <c r="G1109" s="27"/>
    </row>
    <row r="1110" spans="3:7">
      <c r="C1110" s="24"/>
      <c r="D1110" s="25"/>
      <c r="E1110" s="26"/>
      <c r="F1110" s="31"/>
      <c r="G1110" s="27"/>
    </row>
    <row r="1111" spans="3:7">
      <c r="C1111" s="24"/>
      <c r="D1111" s="25"/>
      <c r="E1111" s="26"/>
      <c r="F1111" s="31"/>
      <c r="G1111" s="27"/>
    </row>
    <row r="1112" spans="3:7">
      <c r="C1112" s="24"/>
      <c r="D1112" s="25"/>
      <c r="E1112" s="26"/>
      <c r="F1112" s="31"/>
      <c r="G1112" s="27"/>
    </row>
    <row r="1113" spans="3:7">
      <c r="C1113" s="24"/>
      <c r="D1113" s="25"/>
      <c r="E1113" s="26"/>
      <c r="F1113" s="31"/>
      <c r="G1113" s="27"/>
    </row>
    <row r="1114" spans="3:7">
      <c r="C1114" s="24"/>
      <c r="D1114" s="25"/>
      <c r="E1114" s="26"/>
      <c r="F1114" s="31"/>
      <c r="G1114" s="27"/>
    </row>
    <row r="1115" spans="3:7">
      <c r="C1115" s="24"/>
      <c r="D1115" s="25"/>
      <c r="E1115" s="26"/>
      <c r="F1115" s="31"/>
      <c r="G1115" s="27"/>
    </row>
    <row r="1116" spans="3:7">
      <c r="C1116" s="24"/>
      <c r="D1116" s="25"/>
      <c r="E1116" s="26"/>
      <c r="F1116" s="31"/>
      <c r="G1116" s="27"/>
    </row>
    <row r="1117" spans="3:7">
      <c r="C1117" s="24"/>
      <c r="D1117" s="25"/>
      <c r="E1117" s="26"/>
      <c r="F1117" s="31"/>
      <c r="G1117" s="27"/>
    </row>
    <row r="1118" spans="3:7">
      <c r="C1118" s="24"/>
      <c r="D1118" s="25"/>
      <c r="E1118" s="26"/>
      <c r="F1118" s="31"/>
      <c r="G1118" s="27"/>
    </row>
    <row r="1119" spans="3:7">
      <c r="C1119" s="24"/>
      <c r="D1119" s="25"/>
      <c r="E1119" s="26"/>
      <c r="F1119" s="31"/>
      <c r="G1119" s="27"/>
    </row>
    <row r="1120" spans="3:7">
      <c r="C1120" s="24"/>
      <c r="D1120" s="25"/>
      <c r="E1120" s="26"/>
      <c r="F1120" s="31"/>
      <c r="G1120" s="27"/>
    </row>
    <row r="1121" spans="3:7">
      <c r="C1121" s="24"/>
      <c r="D1121" s="25"/>
      <c r="E1121" s="26"/>
      <c r="F1121" s="31"/>
      <c r="G1121" s="27"/>
    </row>
    <row r="1122" spans="3:7">
      <c r="C1122" s="24"/>
      <c r="D1122" s="25"/>
      <c r="E1122" s="26"/>
      <c r="F1122" s="31"/>
      <c r="G1122" s="27"/>
    </row>
    <row r="1123" spans="3:7">
      <c r="C1123" s="24"/>
      <c r="D1123" s="25"/>
      <c r="E1123" s="26"/>
      <c r="F1123" s="31"/>
      <c r="G1123" s="27"/>
    </row>
    <row r="1124" spans="3:7">
      <c r="C1124" s="24"/>
      <c r="D1124" s="25"/>
      <c r="E1124" s="26"/>
      <c r="F1124" s="31"/>
      <c r="G1124" s="27"/>
    </row>
    <row r="1125" spans="3:7">
      <c r="C1125" s="24"/>
      <c r="D1125" s="25"/>
      <c r="E1125" s="26"/>
      <c r="F1125" s="31"/>
      <c r="G1125" s="27"/>
    </row>
    <row r="1126" spans="3:7">
      <c r="C1126" s="24"/>
      <c r="D1126" s="25"/>
      <c r="E1126" s="26"/>
      <c r="F1126" s="31"/>
      <c r="G1126" s="27"/>
    </row>
    <row r="1127" spans="3:7">
      <c r="C1127" s="24"/>
      <c r="D1127" s="25"/>
      <c r="E1127" s="26"/>
      <c r="F1127" s="31"/>
      <c r="G1127" s="27"/>
    </row>
    <row r="1128" spans="3:7">
      <c r="C1128" s="24"/>
      <c r="D1128" s="25"/>
      <c r="E1128" s="26"/>
      <c r="F1128" s="31"/>
      <c r="G1128" s="27"/>
    </row>
    <row r="1129" spans="3:7">
      <c r="C1129" s="24"/>
      <c r="D1129" s="25"/>
      <c r="E1129" s="26"/>
      <c r="F1129" s="31"/>
      <c r="G1129" s="27"/>
    </row>
    <row r="1130" spans="3:7">
      <c r="C1130" s="24"/>
      <c r="D1130" s="25"/>
      <c r="E1130" s="26"/>
      <c r="F1130" s="31"/>
      <c r="G1130" s="27"/>
    </row>
    <row r="1131" spans="3:7">
      <c r="C1131" s="24"/>
      <c r="D1131" s="25"/>
      <c r="E1131" s="26"/>
      <c r="F1131" s="31"/>
      <c r="G1131" s="27"/>
    </row>
    <row r="1132" spans="3:7">
      <c r="C1132" s="24"/>
      <c r="D1132" s="25"/>
      <c r="E1132" s="26"/>
      <c r="F1132" s="31"/>
      <c r="G1132" s="27"/>
    </row>
    <row r="1133" spans="3:7">
      <c r="C1133" s="24"/>
      <c r="D1133" s="25"/>
      <c r="E1133" s="26"/>
      <c r="F1133" s="31"/>
      <c r="G1133" s="27"/>
    </row>
    <row r="1134" spans="3:7">
      <c r="C1134" s="24"/>
      <c r="D1134" s="25"/>
      <c r="E1134" s="26"/>
      <c r="F1134" s="31"/>
      <c r="G1134" s="27"/>
    </row>
    <row r="1135" spans="3:7">
      <c r="C1135" s="24"/>
      <c r="D1135" s="25"/>
      <c r="E1135" s="26"/>
      <c r="F1135" s="31"/>
      <c r="G1135" s="27"/>
    </row>
    <row r="1136" spans="3:7">
      <c r="C1136" s="24"/>
      <c r="D1136" s="25"/>
      <c r="E1136" s="26"/>
      <c r="F1136" s="31"/>
      <c r="G1136" s="27"/>
    </row>
    <row r="1137" spans="3:7">
      <c r="C1137" s="24"/>
      <c r="D1137" s="25"/>
      <c r="E1137" s="26"/>
      <c r="F1137" s="31"/>
      <c r="G1137" s="27"/>
    </row>
    <row r="1138" spans="3:7">
      <c r="C1138" s="24"/>
      <c r="D1138" s="25"/>
      <c r="E1138" s="26"/>
      <c r="F1138" s="31"/>
      <c r="G1138" s="27"/>
    </row>
    <row r="1139" spans="3:7">
      <c r="C1139" s="24"/>
      <c r="D1139" s="25"/>
      <c r="E1139" s="26"/>
      <c r="F1139" s="31"/>
      <c r="G1139" s="27"/>
    </row>
    <row r="1140" spans="3:7">
      <c r="C1140" s="24"/>
      <c r="D1140" s="25"/>
      <c r="E1140" s="26"/>
      <c r="F1140" s="31"/>
      <c r="G1140" s="27"/>
    </row>
    <row r="1141" spans="3:7">
      <c r="C1141" s="24"/>
      <c r="D1141" s="25"/>
      <c r="E1141" s="26"/>
      <c r="F1141" s="31"/>
      <c r="G1141" s="27"/>
    </row>
    <row r="1142" spans="3:7">
      <c r="C1142" s="24"/>
      <c r="D1142" s="25"/>
      <c r="E1142" s="26"/>
      <c r="F1142" s="31"/>
      <c r="G1142" s="27"/>
    </row>
    <row r="1143" spans="3:7">
      <c r="C1143" s="24"/>
      <c r="D1143" s="25"/>
      <c r="E1143" s="26"/>
      <c r="F1143" s="31"/>
      <c r="G1143" s="27"/>
    </row>
    <row r="1144" spans="3:7">
      <c r="C1144" s="24"/>
      <c r="D1144" s="25"/>
      <c r="E1144" s="26"/>
      <c r="F1144" s="31"/>
      <c r="G1144" s="27"/>
    </row>
    <row r="1145" spans="3:7">
      <c r="C1145" s="24"/>
      <c r="D1145" s="25"/>
      <c r="E1145" s="26"/>
      <c r="F1145" s="31"/>
      <c r="G1145" s="27"/>
    </row>
    <row r="1146" spans="3:7">
      <c r="C1146" s="24"/>
      <c r="D1146" s="25"/>
      <c r="E1146" s="26"/>
      <c r="F1146" s="31"/>
      <c r="G1146" s="27"/>
    </row>
    <row r="1147" spans="3:7">
      <c r="C1147" s="24"/>
      <c r="D1147" s="25"/>
      <c r="E1147" s="26"/>
      <c r="F1147" s="31"/>
      <c r="G1147" s="27"/>
    </row>
    <row r="1148" spans="3:7">
      <c r="C1148" s="24"/>
      <c r="D1148" s="25"/>
      <c r="E1148" s="26"/>
      <c r="F1148" s="31"/>
      <c r="G1148" s="27"/>
    </row>
    <row r="1149" spans="3:7">
      <c r="C1149" s="24"/>
      <c r="D1149" s="25"/>
      <c r="E1149" s="26"/>
      <c r="F1149" s="31"/>
      <c r="G1149" s="27"/>
    </row>
    <row r="1150" spans="3:7">
      <c r="C1150" s="24"/>
      <c r="D1150" s="25"/>
      <c r="E1150" s="26"/>
      <c r="F1150" s="31"/>
      <c r="G1150" s="27"/>
    </row>
    <row r="1151" spans="3:7">
      <c r="C1151" s="24"/>
      <c r="D1151" s="25"/>
      <c r="E1151" s="26"/>
      <c r="F1151" s="31"/>
      <c r="G1151" s="27"/>
    </row>
    <row r="1152" spans="3:7">
      <c r="C1152" s="24"/>
      <c r="D1152" s="25"/>
      <c r="E1152" s="26"/>
      <c r="F1152" s="31"/>
      <c r="G1152" s="27"/>
    </row>
    <row r="1153" spans="3:7">
      <c r="C1153" s="24"/>
      <c r="D1153" s="25"/>
      <c r="E1153" s="26"/>
      <c r="F1153" s="31"/>
      <c r="G1153" s="27"/>
    </row>
    <row r="1154" spans="3:7">
      <c r="C1154" s="24"/>
      <c r="D1154" s="25"/>
      <c r="E1154" s="26"/>
      <c r="F1154" s="31"/>
      <c r="G1154" s="27"/>
    </row>
    <row r="1155" spans="3:7">
      <c r="C1155" s="24"/>
      <c r="D1155" s="25"/>
      <c r="E1155" s="26"/>
      <c r="F1155" s="31"/>
      <c r="G1155" s="27"/>
    </row>
    <row r="1156" spans="3:7">
      <c r="C1156" s="24"/>
      <c r="D1156" s="25"/>
      <c r="E1156" s="26"/>
      <c r="F1156" s="31"/>
      <c r="G1156" s="27"/>
    </row>
    <row r="1157" spans="3:7">
      <c r="C1157" s="24"/>
      <c r="D1157" s="25"/>
      <c r="E1157" s="26"/>
      <c r="F1157" s="31"/>
      <c r="G1157" s="27"/>
    </row>
    <row r="1158" spans="3:7">
      <c r="C1158" s="24"/>
      <c r="D1158" s="25"/>
      <c r="E1158" s="26"/>
      <c r="F1158" s="31"/>
      <c r="G1158" s="27"/>
    </row>
    <row r="1159" spans="3:7">
      <c r="C1159" s="24"/>
      <c r="D1159" s="25"/>
      <c r="E1159" s="26"/>
      <c r="F1159" s="31"/>
      <c r="G1159" s="27"/>
    </row>
    <row r="1160" spans="3:7">
      <c r="C1160" s="24"/>
      <c r="D1160" s="25"/>
      <c r="E1160" s="26"/>
      <c r="F1160" s="31"/>
      <c r="G1160" s="27"/>
    </row>
    <row r="1161" spans="3:7">
      <c r="C1161" s="24"/>
      <c r="D1161" s="25"/>
      <c r="E1161" s="26"/>
      <c r="F1161" s="31"/>
      <c r="G1161" s="27"/>
    </row>
    <row r="1162" spans="3:7">
      <c r="C1162" s="24"/>
      <c r="D1162" s="25"/>
      <c r="E1162" s="26"/>
      <c r="F1162" s="31"/>
      <c r="G1162" s="27"/>
    </row>
    <row r="1163" spans="3:7">
      <c r="C1163" s="24"/>
      <c r="D1163" s="25"/>
      <c r="E1163" s="26"/>
      <c r="F1163" s="31"/>
      <c r="G1163" s="27"/>
    </row>
    <row r="1164" spans="3:7">
      <c r="C1164" s="24"/>
      <c r="D1164" s="25"/>
      <c r="E1164" s="26"/>
      <c r="F1164" s="31"/>
      <c r="G1164" s="27"/>
    </row>
    <row r="1165" spans="3:7">
      <c r="C1165" s="24"/>
      <c r="D1165" s="25"/>
      <c r="E1165" s="26"/>
      <c r="F1165" s="31"/>
      <c r="G1165" s="27"/>
    </row>
    <row r="1166" spans="3:7">
      <c r="C1166" s="24"/>
      <c r="D1166" s="25"/>
      <c r="E1166" s="26"/>
      <c r="F1166" s="31"/>
      <c r="G1166" s="27"/>
    </row>
    <row r="1167" spans="3:7">
      <c r="C1167" s="24"/>
      <c r="D1167" s="25"/>
      <c r="E1167" s="26"/>
      <c r="F1167" s="31"/>
      <c r="G1167" s="27"/>
    </row>
    <row r="1168" spans="3:7">
      <c r="C1168" s="24"/>
      <c r="D1168" s="25"/>
      <c r="E1168" s="26"/>
      <c r="F1168" s="31"/>
      <c r="G1168" s="27"/>
    </row>
    <row r="1169" spans="3:7">
      <c r="C1169" s="24"/>
      <c r="D1169" s="25"/>
      <c r="E1169" s="26"/>
      <c r="F1169" s="31"/>
      <c r="G1169" s="27"/>
    </row>
    <row r="1170" spans="3:7">
      <c r="C1170" s="24"/>
      <c r="D1170" s="25"/>
      <c r="E1170" s="26"/>
      <c r="F1170" s="31"/>
      <c r="G1170" s="27"/>
    </row>
    <row r="1171" spans="3:7">
      <c r="C1171" s="24"/>
      <c r="D1171" s="25"/>
      <c r="E1171" s="26"/>
      <c r="F1171" s="31"/>
      <c r="G1171" s="27"/>
    </row>
    <row r="1172" spans="3:7">
      <c r="C1172" s="24"/>
      <c r="D1172" s="25"/>
      <c r="E1172" s="26"/>
      <c r="F1172" s="31"/>
      <c r="G1172" s="27"/>
    </row>
    <row r="1173" spans="3:7">
      <c r="C1173" s="24"/>
      <c r="D1173" s="25"/>
      <c r="E1173" s="26"/>
      <c r="F1173" s="31"/>
      <c r="G1173" s="27"/>
    </row>
    <row r="1174" spans="3:7">
      <c r="C1174" s="24"/>
      <c r="D1174" s="25"/>
      <c r="E1174" s="26"/>
      <c r="F1174" s="31"/>
      <c r="G1174" s="27"/>
    </row>
    <row r="1175" spans="3:7">
      <c r="C1175" s="24"/>
      <c r="D1175" s="25"/>
      <c r="E1175" s="26"/>
      <c r="F1175" s="31"/>
      <c r="G1175" s="27"/>
    </row>
    <row r="1176" spans="3:7">
      <c r="C1176" s="24"/>
      <c r="D1176" s="25"/>
      <c r="E1176" s="26"/>
      <c r="F1176" s="31"/>
      <c r="G1176" s="27"/>
    </row>
    <row r="1177" spans="3:7">
      <c r="C1177" s="24"/>
      <c r="D1177" s="25"/>
      <c r="E1177" s="26"/>
      <c r="F1177" s="31"/>
      <c r="G1177" s="27"/>
    </row>
    <row r="1178" spans="3:7">
      <c r="C1178" s="24"/>
      <c r="D1178" s="25"/>
      <c r="E1178" s="26"/>
      <c r="F1178" s="31"/>
      <c r="G1178" s="27"/>
    </row>
    <row r="1179" spans="3:7">
      <c r="C1179" s="24"/>
      <c r="D1179" s="25"/>
      <c r="E1179" s="26"/>
      <c r="F1179" s="31"/>
      <c r="G1179" s="27"/>
    </row>
    <row r="1180" spans="3:7">
      <c r="C1180" s="24"/>
      <c r="D1180" s="25"/>
      <c r="E1180" s="26"/>
      <c r="F1180" s="31"/>
      <c r="G1180" s="27"/>
    </row>
    <row r="1181" spans="3:7">
      <c r="C1181" s="24"/>
      <c r="D1181" s="25"/>
      <c r="E1181" s="26"/>
      <c r="F1181" s="31"/>
      <c r="G1181" s="27"/>
    </row>
    <row r="1182" spans="3:7">
      <c r="C1182" s="24"/>
      <c r="D1182" s="25"/>
      <c r="E1182" s="26"/>
      <c r="F1182" s="31"/>
      <c r="G1182" s="27"/>
    </row>
    <row r="1183" spans="3:7">
      <c r="C1183" s="24"/>
      <c r="D1183" s="25"/>
      <c r="E1183" s="26"/>
      <c r="F1183" s="31"/>
      <c r="G1183" s="27"/>
    </row>
    <row r="1184" spans="3:7">
      <c r="C1184" s="24"/>
      <c r="D1184" s="25"/>
      <c r="E1184" s="26"/>
      <c r="F1184" s="31"/>
      <c r="G1184" s="27"/>
    </row>
    <row r="1185" spans="3:7">
      <c r="C1185" s="24"/>
      <c r="D1185" s="25"/>
      <c r="E1185" s="26"/>
      <c r="F1185" s="31"/>
      <c r="G1185" s="27"/>
    </row>
    <row r="1186" spans="3:7">
      <c r="C1186" s="24"/>
      <c r="D1186" s="25"/>
      <c r="E1186" s="26"/>
      <c r="F1186" s="31"/>
      <c r="G1186" s="27"/>
    </row>
    <row r="1187" spans="3:7">
      <c r="C1187" s="24"/>
      <c r="D1187" s="25"/>
      <c r="E1187" s="26"/>
      <c r="F1187" s="31"/>
      <c r="G1187" s="27"/>
    </row>
    <row r="1188" spans="3:7">
      <c r="C1188" s="24"/>
      <c r="D1188" s="25"/>
      <c r="E1188" s="26"/>
      <c r="F1188" s="31"/>
      <c r="G1188" s="27"/>
    </row>
    <row r="1189" spans="3:7">
      <c r="C1189" s="24"/>
      <c r="D1189" s="25"/>
      <c r="E1189" s="26"/>
      <c r="F1189" s="31"/>
      <c r="G1189" s="27"/>
    </row>
    <row r="1190" spans="3:7">
      <c r="C1190" s="24"/>
      <c r="D1190" s="25"/>
      <c r="E1190" s="26"/>
      <c r="F1190" s="31"/>
      <c r="G1190" s="27"/>
    </row>
    <row r="1191" spans="3:7">
      <c r="C1191" s="24"/>
      <c r="D1191" s="25"/>
      <c r="E1191" s="26"/>
      <c r="F1191" s="31"/>
      <c r="G1191" s="27"/>
    </row>
    <row r="1192" spans="3:7">
      <c r="C1192" s="24"/>
      <c r="D1192" s="25"/>
      <c r="E1192" s="26"/>
      <c r="F1192" s="31"/>
      <c r="G1192" s="27"/>
    </row>
    <row r="1193" spans="3:7">
      <c r="C1193" s="24"/>
      <c r="D1193" s="25"/>
      <c r="E1193" s="26"/>
      <c r="F1193" s="31"/>
      <c r="G1193" s="27"/>
    </row>
    <row r="1194" spans="3:7">
      <c r="C1194" s="24"/>
      <c r="D1194" s="25"/>
      <c r="E1194" s="26"/>
      <c r="F1194" s="31"/>
      <c r="G1194" s="27"/>
    </row>
    <row r="1195" spans="3:7">
      <c r="C1195" s="24"/>
      <c r="D1195" s="25"/>
      <c r="E1195" s="26"/>
      <c r="F1195" s="31"/>
      <c r="G1195" s="27"/>
    </row>
    <row r="1196" spans="3:7">
      <c r="C1196" s="24"/>
      <c r="D1196" s="25"/>
      <c r="E1196" s="26"/>
      <c r="F1196" s="31"/>
      <c r="G1196" s="27"/>
    </row>
    <row r="1197" spans="3:7">
      <c r="C1197" s="24"/>
      <c r="D1197" s="25"/>
      <c r="E1197" s="26"/>
      <c r="F1197" s="31"/>
      <c r="G1197" s="27"/>
    </row>
    <row r="1198" spans="3:7">
      <c r="C1198" s="24"/>
      <c r="D1198" s="25"/>
      <c r="E1198" s="26"/>
      <c r="F1198" s="31"/>
      <c r="G1198" s="27"/>
    </row>
    <row r="1199" spans="3:7">
      <c r="C1199" s="24"/>
      <c r="D1199" s="25"/>
      <c r="E1199" s="26"/>
      <c r="F1199" s="31"/>
      <c r="G1199" s="27"/>
    </row>
    <row r="1200" spans="3:7">
      <c r="C1200" s="24"/>
      <c r="D1200" s="25"/>
      <c r="E1200" s="26"/>
      <c r="F1200" s="31"/>
      <c r="G1200" s="27"/>
    </row>
    <row r="1201" spans="3:7">
      <c r="C1201" s="24"/>
      <c r="D1201" s="25"/>
      <c r="E1201" s="26"/>
      <c r="F1201" s="31"/>
      <c r="G1201" s="27"/>
    </row>
    <row r="1202" spans="3:7">
      <c r="C1202" s="24"/>
      <c r="D1202" s="25"/>
      <c r="E1202" s="26"/>
      <c r="F1202" s="31"/>
      <c r="G1202" s="27"/>
    </row>
    <row r="1203" spans="3:7">
      <c r="C1203" s="24"/>
      <c r="D1203" s="25"/>
      <c r="E1203" s="26"/>
      <c r="F1203" s="31"/>
      <c r="G1203" s="27"/>
    </row>
    <row r="1204" spans="3:7">
      <c r="C1204" s="24"/>
      <c r="D1204" s="25"/>
      <c r="E1204" s="26"/>
      <c r="F1204" s="31"/>
      <c r="G1204" s="27"/>
    </row>
    <row r="1205" spans="3:7">
      <c r="C1205" s="24"/>
      <c r="D1205" s="25"/>
      <c r="E1205" s="26"/>
      <c r="F1205" s="31"/>
      <c r="G1205" s="27"/>
    </row>
    <row r="1206" spans="3:7">
      <c r="C1206" s="24"/>
      <c r="D1206" s="25"/>
      <c r="E1206" s="26"/>
      <c r="F1206" s="31"/>
      <c r="G1206" s="27"/>
    </row>
    <row r="1207" spans="3:7">
      <c r="C1207" s="24"/>
      <c r="D1207" s="25"/>
      <c r="E1207" s="26"/>
      <c r="F1207" s="31"/>
      <c r="G1207" s="27"/>
    </row>
    <row r="1208" spans="3:7">
      <c r="C1208" s="24"/>
      <c r="D1208" s="25"/>
      <c r="E1208" s="26"/>
      <c r="F1208" s="31"/>
      <c r="G1208" s="27"/>
    </row>
    <row r="1209" spans="3:7">
      <c r="C1209" s="24"/>
      <c r="D1209" s="25"/>
      <c r="E1209" s="26"/>
      <c r="F1209" s="31"/>
      <c r="G1209" s="27"/>
    </row>
    <row r="1210" spans="3:7">
      <c r="C1210" s="24"/>
      <c r="D1210" s="25"/>
      <c r="E1210" s="26"/>
      <c r="F1210" s="31"/>
      <c r="G1210" s="27"/>
    </row>
    <row r="1211" spans="3:7">
      <c r="C1211" s="24"/>
      <c r="D1211" s="25"/>
      <c r="E1211" s="26"/>
      <c r="F1211" s="31"/>
      <c r="G1211" s="27"/>
    </row>
    <row r="1212" spans="3:7">
      <c r="C1212" s="24"/>
      <c r="D1212" s="25"/>
      <c r="E1212" s="26"/>
      <c r="F1212" s="31"/>
      <c r="G1212" s="27"/>
    </row>
    <row r="1213" spans="3:7">
      <c r="C1213" s="24"/>
      <c r="D1213" s="25"/>
      <c r="E1213" s="26"/>
      <c r="F1213" s="31"/>
      <c r="G1213" s="27"/>
    </row>
    <row r="1214" spans="3:7">
      <c r="C1214" s="24"/>
      <c r="D1214" s="25"/>
      <c r="E1214" s="26"/>
      <c r="F1214" s="31"/>
      <c r="G1214" s="27"/>
    </row>
    <row r="1215" spans="3:7">
      <c r="C1215" s="24"/>
      <c r="D1215" s="25"/>
      <c r="E1215" s="26"/>
      <c r="F1215" s="31"/>
      <c r="G1215" s="27"/>
    </row>
    <row r="1216" spans="3:7">
      <c r="C1216" s="24"/>
      <c r="D1216" s="25"/>
      <c r="E1216" s="26"/>
      <c r="F1216" s="31"/>
      <c r="G1216" s="27"/>
    </row>
    <row r="1217" spans="3:7">
      <c r="C1217" s="24"/>
      <c r="D1217" s="25"/>
      <c r="E1217" s="26"/>
      <c r="F1217" s="31"/>
      <c r="G1217" s="27"/>
    </row>
    <row r="1218" spans="3:7">
      <c r="C1218" s="24"/>
      <c r="D1218" s="25"/>
      <c r="E1218" s="26"/>
      <c r="F1218" s="31"/>
      <c r="G1218" s="27"/>
    </row>
    <row r="1219" spans="3:7">
      <c r="C1219" s="24"/>
      <c r="D1219" s="25"/>
      <c r="E1219" s="26"/>
      <c r="F1219" s="31"/>
      <c r="G1219" s="27"/>
    </row>
    <row r="1220" spans="3:7">
      <c r="C1220" s="24"/>
      <c r="D1220" s="25"/>
      <c r="E1220" s="26"/>
      <c r="F1220" s="31"/>
      <c r="G1220" s="27"/>
    </row>
    <row r="1221" spans="3:7">
      <c r="C1221" s="24"/>
      <c r="D1221" s="25"/>
      <c r="E1221" s="26"/>
      <c r="F1221" s="31"/>
      <c r="G1221" s="27"/>
    </row>
    <row r="1222" spans="3:7">
      <c r="C1222" s="24"/>
      <c r="D1222" s="25"/>
      <c r="E1222" s="26"/>
      <c r="F1222" s="31"/>
      <c r="G1222" s="27"/>
    </row>
    <row r="1223" spans="3:7">
      <c r="C1223" s="24"/>
      <c r="D1223" s="25"/>
      <c r="E1223" s="26"/>
      <c r="F1223" s="31"/>
      <c r="G1223" s="27"/>
    </row>
    <row r="1224" spans="3:7">
      <c r="C1224" s="24"/>
      <c r="D1224" s="25"/>
      <c r="E1224" s="26"/>
      <c r="F1224" s="31"/>
      <c r="G1224" s="27"/>
    </row>
    <row r="1225" spans="3:7">
      <c r="C1225" s="24"/>
      <c r="D1225" s="25"/>
      <c r="E1225" s="26"/>
      <c r="F1225" s="31"/>
      <c r="G1225" s="27"/>
    </row>
    <row r="1226" spans="3:7">
      <c r="C1226" s="24"/>
      <c r="D1226" s="25"/>
      <c r="E1226" s="26"/>
      <c r="F1226" s="31"/>
      <c r="G1226" s="27"/>
    </row>
    <row r="1227" spans="3:7">
      <c r="C1227" s="24"/>
      <c r="D1227" s="25"/>
      <c r="E1227" s="26"/>
      <c r="F1227" s="31"/>
      <c r="G1227" s="27"/>
    </row>
    <row r="1228" spans="3:7">
      <c r="C1228" s="24"/>
      <c r="D1228" s="25"/>
      <c r="E1228" s="26"/>
      <c r="F1228" s="31"/>
      <c r="G1228" s="27"/>
    </row>
    <row r="1229" spans="3:7">
      <c r="C1229" s="24"/>
      <c r="D1229" s="25"/>
      <c r="E1229" s="26"/>
      <c r="F1229" s="31"/>
      <c r="G1229" s="27"/>
    </row>
    <row r="1230" spans="3:7">
      <c r="C1230" s="24"/>
      <c r="D1230" s="25"/>
      <c r="E1230" s="26"/>
      <c r="F1230" s="31"/>
      <c r="G1230" s="27"/>
    </row>
    <row r="1231" spans="3:7">
      <c r="C1231" s="24"/>
      <c r="D1231" s="25"/>
      <c r="E1231" s="26"/>
      <c r="F1231" s="31"/>
      <c r="G1231" s="27"/>
    </row>
    <row r="1232" spans="3:7">
      <c r="C1232" s="24"/>
      <c r="D1232" s="25"/>
      <c r="E1232" s="26"/>
      <c r="F1232" s="31"/>
      <c r="G1232" s="27"/>
    </row>
    <row r="1233" spans="3:7">
      <c r="C1233" s="24"/>
      <c r="D1233" s="25"/>
      <c r="E1233" s="26"/>
      <c r="F1233" s="31"/>
      <c r="G1233" s="27"/>
    </row>
    <row r="1234" spans="3:7">
      <c r="C1234" s="24"/>
      <c r="D1234" s="25"/>
      <c r="E1234" s="26"/>
      <c r="F1234" s="31"/>
      <c r="G1234" s="27"/>
    </row>
    <row r="1235" spans="3:7">
      <c r="C1235" s="24"/>
      <c r="D1235" s="25"/>
      <c r="E1235" s="26"/>
      <c r="F1235" s="31"/>
      <c r="G1235" s="27"/>
    </row>
    <row r="1236" spans="3:7">
      <c r="C1236" s="24"/>
      <c r="D1236" s="25"/>
      <c r="E1236" s="26"/>
      <c r="F1236" s="31"/>
      <c r="G1236" s="27"/>
    </row>
    <row r="1237" spans="3:7">
      <c r="C1237" s="24"/>
      <c r="D1237" s="25"/>
      <c r="E1237" s="26"/>
      <c r="F1237" s="31"/>
      <c r="G1237" s="27"/>
    </row>
    <row r="1238" spans="3:7">
      <c r="C1238" s="24"/>
      <c r="D1238" s="25"/>
      <c r="E1238" s="26"/>
      <c r="F1238" s="31"/>
      <c r="G1238" s="27"/>
    </row>
    <row r="1239" spans="3:7">
      <c r="C1239" s="24"/>
      <c r="D1239" s="25"/>
      <c r="E1239" s="26"/>
      <c r="F1239" s="31"/>
      <c r="G1239" s="27"/>
    </row>
    <row r="1240" spans="3:7">
      <c r="C1240" s="24"/>
      <c r="D1240" s="25"/>
      <c r="E1240" s="26"/>
      <c r="F1240" s="31"/>
      <c r="G1240" s="27"/>
    </row>
    <row r="1241" spans="3:7">
      <c r="C1241" s="24"/>
      <c r="D1241" s="25"/>
      <c r="E1241" s="26"/>
      <c r="F1241" s="31"/>
      <c r="G1241" s="27"/>
    </row>
    <row r="1242" spans="3:7">
      <c r="C1242" s="24"/>
      <c r="D1242" s="25"/>
      <c r="E1242" s="26"/>
      <c r="F1242" s="31"/>
      <c r="G1242" s="27"/>
    </row>
    <row r="1243" spans="3:7">
      <c r="C1243" s="24"/>
      <c r="D1243" s="25"/>
      <c r="E1243" s="26"/>
      <c r="F1243" s="31"/>
      <c r="G1243" s="27"/>
    </row>
    <row r="1244" spans="3:7">
      <c r="C1244" s="24"/>
      <c r="D1244" s="25"/>
      <c r="E1244" s="26"/>
      <c r="F1244" s="31"/>
      <c r="G1244" s="27"/>
    </row>
    <row r="1245" spans="3:7">
      <c r="C1245" s="24"/>
      <c r="D1245" s="25"/>
      <c r="E1245" s="26"/>
      <c r="F1245" s="31"/>
      <c r="G1245" s="27"/>
    </row>
    <row r="1246" spans="3:7">
      <c r="C1246" s="24"/>
      <c r="D1246" s="25"/>
      <c r="E1246" s="26"/>
      <c r="F1246" s="31"/>
      <c r="G1246" s="27"/>
    </row>
    <row r="1247" spans="3:7">
      <c r="C1247" s="24"/>
      <c r="D1247" s="25"/>
      <c r="E1247" s="26"/>
      <c r="F1247" s="31"/>
      <c r="G1247" s="27"/>
    </row>
    <row r="1248" spans="3:7">
      <c r="C1248" s="24"/>
      <c r="D1248" s="25"/>
      <c r="E1248" s="26"/>
      <c r="F1248" s="31"/>
      <c r="G1248" s="27"/>
    </row>
    <row r="1249" spans="3:7">
      <c r="C1249" s="24"/>
      <c r="D1249" s="25"/>
      <c r="E1249" s="26"/>
      <c r="F1249" s="31"/>
      <c r="G1249" s="27"/>
    </row>
    <row r="1250" spans="3:7">
      <c r="C1250" s="24"/>
      <c r="D1250" s="25"/>
      <c r="E1250" s="26"/>
      <c r="F1250" s="31"/>
      <c r="G1250" s="27"/>
    </row>
    <row r="1251" spans="3:7">
      <c r="C1251" s="24"/>
      <c r="D1251" s="25"/>
      <c r="E1251" s="26"/>
      <c r="F1251" s="31"/>
      <c r="G1251" s="27"/>
    </row>
    <row r="1252" spans="3:7">
      <c r="C1252" s="24"/>
      <c r="D1252" s="25"/>
      <c r="E1252" s="26"/>
      <c r="F1252" s="31"/>
      <c r="G1252" s="27"/>
    </row>
    <row r="1253" spans="3:7">
      <c r="C1253" s="24"/>
      <c r="D1253" s="25"/>
      <c r="E1253" s="26"/>
      <c r="F1253" s="31"/>
      <c r="G1253" s="27"/>
    </row>
    <row r="1254" spans="3:7">
      <c r="C1254" s="24"/>
      <c r="D1254" s="25"/>
      <c r="E1254" s="26"/>
      <c r="F1254" s="31"/>
      <c r="G1254" s="27"/>
    </row>
    <row r="1255" spans="3:7">
      <c r="C1255" s="24"/>
      <c r="D1255" s="25"/>
      <c r="E1255" s="26"/>
      <c r="F1255" s="31"/>
      <c r="G1255" s="27"/>
    </row>
    <row r="1256" spans="3:7">
      <c r="C1256" s="24"/>
      <c r="D1256" s="25"/>
      <c r="E1256" s="26"/>
      <c r="F1256" s="31"/>
      <c r="G1256" s="27"/>
    </row>
    <row r="1257" spans="3:7">
      <c r="C1257" s="24"/>
      <c r="D1257" s="25"/>
      <c r="E1257" s="26"/>
      <c r="F1257" s="31"/>
      <c r="G1257" s="27"/>
    </row>
    <row r="1258" spans="3:7">
      <c r="C1258" s="24"/>
      <c r="D1258" s="25"/>
      <c r="E1258" s="26"/>
      <c r="F1258" s="31"/>
      <c r="G1258" s="27"/>
    </row>
    <row r="1259" spans="3:7">
      <c r="C1259" s="24"/>
      <c r="D1259" s="25"/>
      <c r="E1259" s="26"/>
      <c r="F1259" s="31"/>
      <c r="G1259" s="27"/>
    </row>
    <row r="1260" spans="3:7">
      <c r="C1260" s="24"/>
      <c r="D1260" s="25"/>
      <c r="E1260" s="26"/>
      <c r="F1260" s="31"/>
      <c r="G1260" s="27"/>
    </row>
    <row r="1261" spans="3:7">
      <c r="C1261" s="24"/>
      <c r="D1261" s="25"/>
      <c r="E1261" s="26"/>
      <c r="F1261" s="31"/>
      <c r="G1261" s="27"/>
    </row>
    <row r="1262" spans="3:7">
      <c r="C1262" s="24"/>
      <c r="D1262" s="25"/>
      <c r="E1262" s="26"/>
      <c r="F1262" s="31"/>
      <c r="G1262" s="27"/>
    </row>
    <row r="1263" spans="3:7">
      <c r="C1263" s="24"/>
      <c r="D1263" s="25"/>
      <c r="E1263" s="26"/>
      <c r="F1263" s="31"/>
      <c r="G1263" s="27"/>
    </row>
    <row r="1264" spans="3:7">
      <c r="C1264" s="24"/>
      <c r="D1264" s="25"/>
      <c r="E1264" s="26"/>
      <c r="F1264" s="31"/>
      <c r="G1264" s="27"/>
    </row>
    <row r="1265" spans="3:7">
      <c r="C1265" s="24"/>
      <c r="D1265" s="25"/>
      <c r="E1265" s="26"/>
      <c r="F1265" s="31"/>
      <c r="G1265" s="27"/>
    </row>
    <row r="1266" spans="3:7">
      <c r="C1266" s="24"/>
      <c r="D1266" s="25"/>
      <c r="E1266" s="26"/>
      <c r="F1266" s="31"/>
      <c r="G1266" s="27"/>
    </row>
    <row r="1267" spans="3:7">
      <c r="C1267" s="24"/>
      <c r="D1267" s="25"/>
      <c r="E1267" s="26"/>
      <c r="F1267" s="31"/>
      <c r="G1267" s="27"/>
    </row>
    <row r="1268" spans="3:7">
      <c r="C1268" s="24"/>
      <c r="D1268" s="25"/>
      <c r="E1268" s="26"/>
      <c r="F1268" s="31"/>
      <c r="G1268" s="27"/>
    </row>
    <row r="1269" spans="3:7">
      <c r="C1269" s="24"/>
      <c r="D1269" s="25"/>
      <c r="E1269" s="26"/>
      <c r="F1269" s="31"/>
      <c r="G1269" s="27"/>
    </row>
    <row r="1270" spans="3:7">
      <c r="C1270" s="24"/>
      <c r="D1270" s="25"/>
      <c r="E1270" s="26"/>
      <c r="F1270" s="31"/>
      <c r="G1270" s="27"/>
    </row>
    <row r="1271" spans="3:7">
      <c r="C1271" s="24"/>
      <c r="D1271" s="25"/>
      <c r="E1271" s="26"/>
      <c r="F1271" s="31"/>
      <c r="G1271" s="27"/>
    </row>
    <row r="1272" spans="3:7">
      <c r="C1272" s="24"/>
      <c r="D1272" s="25"/>
      <c r="E1272" s="26"/>
      <c r="F1272" s="31"/>
      <c r="G1272" s="27"/>
    </row>
    <row r="1273" spans="3:7">
      <c r="C1273" s="24"/>
      <c r="D1273" s="25"/>
      <c r="E1273" s="26"/>
      <c r="F1273" s="31"/>
      <c r="G1273" s="27"/>
    </row>
    <row r="1274" spans="3:7">
      <c r="C1274" s="24"/>
      <c r="D1274" s="25"/>
      <c r="E1274" s="26"/>
      <c r="F1274" s="31"/>
      <c r="G1274" s="27"/>
    </row>
    <row r="1275" spans="3:7">
      <c r="C1275" s="24"/>
      <c r="D1275" s="25"/>
      <c r="E1275" s="26"/>
      <c r="F1275" s="31"/>
      <c r="G1275" s="27"/>
    </row>
    <row r="1276" spans="3:7">
      <c r="C1276" s="24"/>
      <c r="D1276" s="25"/>
      <c r="E1276" s="26"/>
      <c r="F1276" s="31"/>
      <c r="G1276" s="27"/>
    </row>
    <row r="1277" spans="3:7">
      <c r="C1277" s="24"/>
      <c r="D1277" s="25"/>
      <c r="E1277" s="26"/>
      <c r="F1277" s="31"/>
      <c r="G1277" s="27"/>
    </row>
    <row r="1278" spans="3:7">
      <c r="C1278" s="24"/>
      <c r="D1278" s="25"/>
      <c r="E1278" s="26"/>
      <c r="F1278" s="31"/>
      <c r="G1278" s="27"/>
    </row>
    <row r="1279" spans="3:7">
      <c r="C1279" s="24"/>
      <c r="D1279" s="25"/>
      <c r="E1279" s="26"/>
      <c r="F1279" s="31"/>
      <c r="G1279" s="27"/>
    </row>
    <row r="1280" spans="3:7">
      <c r="C1280" s="24"/>
      <c r="D1280" s="25"/>
      <c r="E1280" s="26"/>
      <c r="F1280" s="31"/>
      <c r="G1280" s="27"/>
    </row>
    <row r="1281" spans="3:7">
      <c r="C1281" s="24"/>
      <c r="D1281" s="25"/>
      <c r="E1281" s="26"/>
      <c r="F1281" s="31"/>
      <c r="G1281" s="27"/>
    </row>
    <row r="1282" spans="3:7">
      <c r="C1282" s="24"/>
      <c r="D1282" s="25"/>
      <c r="E1282" s="26"/>
      <c r="F1282" s="31"/>
      <c r="G1282" s="27"/>
    </row>
    <row r="1283" spans="3:7">
      <c r="C1283" s="24"/>
      <c r="D1283" s="25"/>
      <c r="E1283" s="26"/>
      <c r="F1283" s="31"/>
      <c r="G1283" s="27"/>
    </row>
    <row r="1284" spans="3:7">
      <c r="C1284" s="24"/>
      <c r="D1284" s="25"/>
      <c r="E1284" s="26"/>
      <c r="F1284" s="31"/>
      <c r="G1284" s="27"/>
    </row>
    <row r="1285" spans="3:7">
      <c r="C1285" s="24"/>
      <c r="D1285" s="25"/>
      <c r="E1285" s="26"/>
      <c r="F1285" s="31"/>
      <c r="G1285" s="27"/>
    </row>
    <row r="1286" spans="3:7">
      <c r="C1286" s="24"/>
      <c r="D1286" s="25"/>
      <c r="E1286" s="26"/>
      <c r="F1286" s="31"/>
      <c r="G1286" s="27"/>
    </row>
    <row r="1287" spans="3:7">
      <c r="C1287" s="24"/>
      <c r="D1287" s="25"/>
      <c r="E1287" s="26"/>
      <c r="F1287" s="31"/>
      <c r="G1287" s="27"/>
    </row>
    <row r="1288" spans="3:7">
      <c r="C1288" s="24"/>
      <c r="D1288" s="25"/>
      <c r="E1288" s="26"/>
      <c r="F1288" s="31"/>
      <c r="G1288" s="27"/>
    </row>
    <row r="1289" spans="3:7">
      <c r="C1289" s="24"/>
      <c r="D1289" s="25"/>
      <c r="E1289" s="26"/>
      <c r="F1289" s="31"/>
      <c r="G1289" s="27"/>
    </row>
    <row r="1290" spans="3:7">
      <c r="C1290" s="24"/>
      <c r="D1290" s="25"/>
      <c r="E1290" s="26"/>
      <c r="F1290" s="31"/>
      <c r="G1290" s="27"/>
    </row>
    <row r="1291" spans="3:7">
      <c r="C1291" s="24"/>
      <c r="D1291" s="25"/>
      <c r="E1291" s="26"/>
      <c r="F1291" s="31"/>
      <c r="G1291" s="27"/>
    </row>
    <row r="1292" spans="3:7">
      <c r="C1292" s="24"/>
      <c r="D1292" s="25"/>
      <c r="E1292" s="26"/>
      <c r="F1292" s="31"/>
      <c r="G1292" s="27"/>
    </row>
    <row r="1293" spans="3:7">
      <c r="C1293" s="24"/>
      <c r="D1293" s="25"/>
      <c r="E1293" s="26"/>
      <c r="F1293" s="31"/>
      <c r="G1293" s="27"/>
    </row>
    <row r="1294" spans="3:7">
      <c r="C1294" s="24"/>
      <c r="D1294" s="25"/>
      <c r="E1294" s="26"/>
      <c r="F1294" s="31"/>
      <c r="G1294" s="27"/>
    </row>
    <row r="1295" spans="3:7">
      <c r="C1295" s="24"/>
      <c r="D1295" s="25"/>
      <c r="E1295" s="26"/>
      <c r="F1295" s="31"/>
      <c r="G1295" s="27"/>
    </row>
    <row r="1296" spans="3:7">
      <c r="C1296" s="24"/>
      <c r="D1296" s="25"/>
      <c r="E1296" s="26"/>
      <c r="F1296" s="31"/>
      <c r="G1296" s="27"/>
    </row>
    <row r="1297" spans="3:7">
      <c r="C1297" s="24"/>
      <c r="D1297" s="25"/>
      <c r="E1297" s="26"/>
      <c r="F1297" s="31"/>
      <c r="G1297" s="27"/>
    </row>
    <row r="1298" spans="3:7">
      <c r="C1298" s="24"/>
      <c r="D1298" s="25"/>
      <c r="E1298" s="26"/>
      <c r="F1298" s="31"/>
      <c r="G1298" s="27"/>
    </row>
    <row r="1299" spans="3:7">
      <c r="C1299" s="24"/>
      <c r="D1299" s="25"/>
      <c r="E1299" s="26"/>
      <c r="F1299" s="31"/>
      <c r="G1299" s="27"/>
    </row>
    <row r="1300" spans="3:7">
      <c r="C1300" s="24"/>
      <c r="D1300" s="25"/>
      <c r="E1300" s="26"/>
      <c r="F1300" s="31"/>
      <c r="G1300" s="27"/>
    </row>
    <row r="1301" spans="3:7">
      <c r="C1301" s="24"/>
      <c r="D1301" s="25"/>
      <c r="E1301" s="26"/>
      <c r="F1301" s="31"/>
      <c r="G1301" s="27"/>
    </row>
    <row r="1302" spans="3:7">
      <c r="C1302" s="24"/>
      <c r="D1302" s="25"/>
      <c r="E1302" s="26"/>
      <c r="F1302" s="31"/>
      <c r="G1302" s="27"/>
    </row>
    <row r="1303" spans="3:7">
      <c r="C1303" s="24"/>
      <c r="D1303" s="25"/>
      <c r="E1303" s="26"/>
      <c r="F1303" s="31"/>
      <c r="G1303" s="27"/>
    </row>
    <row r="1304" spans="3:7">
      <c r="C1304" s="24"/>
      <c r="D1304" s="25"/>
      <c r="E1304" s="26"/>
      <c r="F1304" s="31"/>
      <c r="G1304" s="27"/>
    </row>
  </sheetData>
  <mergeCells count="15">
    <mergeCell ref="A1:N1"/>
    <mergeCell ref="K67:N67"/>
    <mergeCell ref="K68:N68"/>
    <mergeCell ref="K69:N69"/>
    <mergeCell ref="K62:N62"/>
    <mergeCell ref="K63:N63"/>
    <mergeCell ref="K64:N64"/>
    <mergeCell ref="K65:N65"/>
    <mergeCell ref="K66:N66"/>
    <mergeCell ref="A2:H2"/>
    <mergeCell ref="A3:B3"/>
    <mergeCell ref="C3:D3"/>
    <mergeCell ref="K60:N60"/>
    <mergeCell ref="K61:N61"/>
    <mergeCell ref="K58:N58"/>
  </mergeCells>
  <phoneticPr fontId="25" type="noConversion"/>
  <pageMargins left="0.75" right="0.75" top="1" bottom="1" header="0.5" footer="0.5"/>
  <pageSetup scale="10" orientation="portrait" r:id="rId1"/>
  <headerFooter alignWithMargins="0">
    <oddFooter xml:space="preserve">&amp;L&amp;"Arial,Regular"Kindred Hydro, Inc.
&amp;D
&amp;F&amp;R&amp;"Arial,Bold"&amp;14&amp;A Borehole Infiltration Test&amp;"Arial,Regular"&amp;10
</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1C61D0D-6319-44D4-B665-509A6DFDCE01}">
          <x14:formula1>
            <xm:f>'Drop Down Lists'!$A$3:$A$12</xm:f>
          </x14:formula1>
          <xm:sqref>L19:N19</xm:sqref>
        </x14:dataValidation>
        <x14:dataValidation type="list" allowBlank="1" showInputMessage="1" showErrorMessage="1" xr:uid="{39D7D34B-7E6E-4AAD-9478-CDA542CC0D44}">
          <x14:formula1>
            <xm:f>'Drop Down Lists'!$A$16:$A$25</xm:f>
          </x14:formula1>
          <xm:sqref>L20:N20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5723-F63C-4748-BEAC-1F08FD13A522}">
  <sheetPr>
    <pageSetUpPr fitToPage="1"/>
  </sheetPr>
  <dimension ref="A1:P1298"/>
  <sheetViews>
    <sheetView tabSelected="1" zoomScaleNormal="100" workbookViewId="0">
      <selection activeCell="B14" sqref="B14"/>
    </sheetView>
  </sheetViews>
  <sheetFormatPr defaultRowHeight="15"/>
  <cols>
    <col min="1" max="1" width="51.42578125" style="6" customWidth="1"/>
    <col min="2" max="2" width="28" style="7" customWidth="1"/>
    <col min="3" max="3" width="24.7109375" style="6" customWidth="1"/>
    <col min="4" max="4" width="20.42578125" style="8" customWidth="1"/>
    <col min="5" max="16384" width="9.140625" style="8"/>
  </cols>
  <sheetData>
    <row r="1" spans="1:14" ht="31.5" customHeight="1">
      <c r="A1" s="228" t="s">
        <v>205</v>
      </c>
      <c r="B1" s="228"/>
      <c r="C1" s="228"/>
      <c r="D1" s="228"/>
      <c r="E1" s="212"/>
      <c r="F1" s="212"/>
      <c r="G1" s="212"/>
      <c r="H1" s="212"/>
      <c r="I1" s="212"/>
      <c r="J1" s="212"/>
      <c r="K1" s="212"/>
      <c r="L1" s="212"/>
      <c r="M1" s="212"/>
      <c r="N1" s="212"/>
    </row>
    <row r="2" spans="1:14" ht="15" customHeight="1">
      <c r="A2" s="112" t="s">
        <v>30</v>
      </c>
      <c r="B2" s="112"/>
      <c r="C2" s="112"/>
      <c r="D2" s="112"/>
      <c r="E2" s="58"/>
      <c r="F2" s="58"/>
      <c r="G2" s="58"/>
      <c r="H2" s="58"/>
    </row>
    <row r="3" spans="1:14" s="211" customFormat="1" ht="15" customHeight="1">
      <c r="A3" s="162" t="s">
        <v>149</v>
      </c>
      <c r="B3" s="161" t="s">
        <v>197</v>
      </c>
      <c r="C3" s="161" t="s">
        <v>198</v>
      </c>
      <c r="D3" s="161" t="s">
        <v>199</v>
      </c>
      <c r="E3" s="158"/>
      <c r="F3" s="158"/>
      <c r="G3" s="158"/>
      <c r="H3" s="158"/>
    </row>
    <row r="4" spans="1:14" ht="14.25">
      <c r="A4" s="49" t="s">
        <v>79</v>
      </c>
      <c r="B4" s="72">
        <v>1.5</v>
      </c>
      <c r="C4" s="72"/>
      <c r="D4" s="72"/>
    </row>
    <row r="5" spans="1:14" ht="12.75">
      <c r="A5" s="207" t="s">
        <v>214</v>
      </c>
      <c r="B5" s="41" t="s">
        <v>212</v>
      </c>
      <c r="C5" s="41"/>
      <c r="D5" s="41"/>
    </row>
    <row r="6" spans="1:14" ht="14.25">
      <c r="A6" s="224" t="s">
        <v>237</v>
      </c>
      <c r="B6" s="183">
        <f>IF(B5="yes",1,IF(B5="no",0.9,"?"))</f>
        <v>0.9</v>
      </c>
      <c r="C6" s="183"/>
      <c r="D6" s="183"/>
    </row>
    <row r="7" spans="1:14" ht="14.25">
      <c r="A7" s="207" t="s">
        <v>257</v>
      </c>
      <c r="B7" s="72">
        <v>1</v>
      </c>
      <c r="C7" s="72"/>
      <c r="D7" s="72"/>
    </row>
    <row r="8" spans="1:14" ht="14.25">
      <c r="A8" s="207" t="s">
        <v>232</v>
      </c>
      <c r="B8" s="72">
        <v>3</v>
      </c>
      <c r="C8" s="72"/>
      <c r="D8" s="72"/>
    </row>
    <row r="9" spans="1:14" ht="14.25">
      <c r="A9" s="207" t="s">
        <v>258</v>
      </c>
      <c r="B9" s="42">
        <f t="shared" ref="B9:D9" si="0">B7/B8</f>
        <v>0.33333333333333331</v>
      </c>
      <c r="C9" s="42"/>
      <c r="D9" s="42"/>
    </row>
    <row r="10" spans="1:14" ht="14.25">
      <c r="A10" s="207" t="s">
        <v>241</v>
      </c>
      <c r="B10" s="39">
        <f>IF(B9&lt;0.3,2,IF(B9&lt;3,3,4))</f>
        <v>3</v>
      </c>
      <c r="C10" s="39"/>
      <c r="D10" s="39"/>
    </row>
    <row r="11" spans="1:14" ht="12.75">
      <c r="A11" s="207" t="s">
        <v>231</v>
      </c>
      <c r="B11" s="41" t="s">
        <v>5</v>
      </c>
      <c r="C11" s="41"/>
      <c r="D11" s="41"/>
    </row>
    <row r="12" spans="1:14" ht="13.5">
      <c r="A12" s="224" t="s">
        <v>238</v>
      </c>
      <c r="B12" s="183">
        <f>VLOOKUP(B11,'Drop Down Lists'!$A$16:$D$25,'Correction Factors'!B10,FALSE)</f>
        <v>0.8</v>
      </c>
      <c r="C12" s="183"/>
      <c r="D12" s="183"/>
    </row>
    <row r="13" spans="1:14" ht="12.75">
      <c r="A13" s="49" t="s">
        <v>188</v>
      </c>
      <c r="B13" s="41" t="s">
        <v>256</v>
      </c>
      <c r="C13" s="41"/>
      <c r="D13" s="41"/>
    </row>
    <row r="14" spans="1:14" ht="12.75">
      <c r="A14" s="207" t="s">
        <v>126</v>
      </c>
      <c r="B14" s="41" t="s">
        <v>182</v>
      </c>
      <c r="C14" s="41"/>
      <c r="D14" s="41"/>
    </row>
    <row r="15" spans="1:14" ht="14.25">
      <c r="A15" s="73" t="s">
        <v>240</v>
      </c>
      <c r="B15" s="74">
        <f>IF(B$13="Pit",1,IF(VLOOKUP(B$14,'Drop Down Lists'!$F$9:$G$16,2,FALSE)="Drywell",1,0.5))</f>
        <v>1</v>
      </c>
      <c r="C15" s="74"/>
      <c r="D15" s="74"/>
    </row>
    <row r="16" spans="1:14">
      <c r="A16" s="207" t="s">
        <v>213</v>
      </c>
      <c r="B16" s="51">
        <v>1500</v>
      </c>
      <c r="C16" s="51"/>
      <c r="D16" s="51"/>
    </row>
    <row r="17" spans="1:4">
      <c r="A17" s="207" t="s">
        <v>196</v>
      </c>
      <c r="B17" s="51">
        <v>10</v>
      </c>
      <c r="C17" s="51"/>
      <c r="D17" s="51"/>
    </row>
    <row r="18" spans="1:4" ht="14.25">
      <c r="A18" s="181" t="s">
        <v>195</v>
      </c>
      <c r="B18" s="40">
        <v>0.95</v>
      </c>
      <c r="C18" s="40"/>
      <c r="D18" s="40"/>
    </row>
    <row r="19" spans="1:4" ht="14.25">
      <c r="A19" s="182" t="s">
        <v>86</v>
      </c>
      <c r="B19" s="42">
        <f>IF(B$4&lt;2,1,IF($B$4&lt;10,0.95,0.9))</f>
        <v>1</v>
      </c>
      <c r="C19" s="42"/>
      <c r="D19" s="42"/>
    </row>
    <row r="20" spans="1:4" ht="14.25">
      <c r="A20" s="182" t="s">
        <v>87</v>
      </c>
      <c r="B20" s="42">
        <f>IF(B$16&lt;2000,1,IF(B$16&lt;5000,0.95,IF(B$16&lt;10000,0.8,"Mounding Assessment")))</f>
        <v>1</v>
      </c>
      <c r="C20" s="42"/>
      <c r="D20" s="42"/>
    </row>
    <row r="21" spans="1:4" ht="14.25">
      <c r="A21" s="182" t="s">
        <v>88</v>
      </c>
      <c r="B21" s="42">
        <f>IF(B$17&gt;10,1,IF(B$17&gt;5,0.9,0.8))</f>
        <v>0.9</v>
      </c>
      <c r="C21" s="42"/>
      <c r="D21" s="42"/>
    </row>
    <row r="22" spans="1:4" ht="12.75">
      <c r="A22" s="73" t="s">
        <v>76</v>
      </c>
      <c r="B22" s="183">
        <f>IF(B16&lt;10000,B18*B19*B20*B21,"Mounding Assessment")</f>
        <v>0.85499999999999998</v>
      </c>
      <c r="C22" s="183"/>
      <c r="D22" s="183"/>
    </row>
    <row r="23" spans="1:4" ht="12.75">
      <c r="A23" s="207" t="s">
        <v>184</v>
      </c>
      <c r="B23" s="41" t="s">
        <v>81</v>
      </c>
      <c r="C23" s="41"/>
      <c r="D23" s="41"/>
    </row>
    <row r="24" spans="1:4" ht="12.75">
      <c r="A24" s="181" t="s">
        <v>180</v>
      </c>
      <c r="B24" s="206">
        <v>5</v>
      </c>
      <c r="C24" s="206"/>
      <c r="D24" s="206"/>
    </row>
    <row r="25" spans="1:4" ht="14.25">
      <c r="A25" s="181" t="s">
        <v>84</v>
      </c>
      <c r="B25" s="42">
        <f>IF(B24&lt;100,1,IF(B24&lt;1000,0.9,0.8))</f>
        <v>1</v>
      </c>
      <c r="C25" s="42"/>
      <c r="D25" s="42"/>
    </row>
    <row r="26" spans="1:4" ht="14.25">
      <c r="A26" s="182" t="s">
        <v>90</v>
      </c>
      <c r="B26" s="42">
        <f>IF(OR(B$14='Drop Down Lists'!$F$9,B$14='Drop Down Lists'!$F$10),1,VLOOKUP(B$23,'Drop Down Lists'!$F$3:$G$6,2,FALSE))</f>
        <v>0.8</v>
      </c>
      <c r="C26" s="42"/>
      <c r="D26" s="42"/>
    </row>
    <row r="27" spans="1:4" ht="12.75">
      <c r="A27" s="181" t="s">
        <v>181</v>
      </c>
      <c r="B27" s="206">
        <v>1</v>
      </c>
      <c r="C27" s="206"/>
      <c r="D27" s="206"/>
    </row>
    <row r="28" spans="1:4" ht="14.25">
      <c r="A28" s="182" t="s">
        <v>89</v>
      </c>
      <c r="B28" s="42">
        <f>IF(OR(B$27&lt;=1,B$14='Drop Down Lists'!$F$10),1,IF(B$27&lt;=3,0.9,0.8))</f>
        <v>1</v>
      </c>
      <c r="C28" s="42"/>
      <c r="D28" s="42"/>
    </row>
    <row r="29" spans="1:4" ht="12.75">
      <c r="A29" s="181" t="s">
        <v>201</v>
      </c>
      <c r="B29" s="206"/>
      <c r="C29" s="206"/>
      <c r="D29" s="206"/>
    </row>
    <row r="30" spans="1:4" ht="14.25">
      <c r="A30" s="182" t="s">
        <v>200</v>
      </c>
      <c r="B30" s="42">
        <f>IF(VLOOKUP(B$14,'Drop Down Lists'!$F$9:$G$16,2,FALSE)="horizontal",1,IF('Correction Factors'!B$29&gt;3,1,0.8))</f>
        <v>0.8</v>
      </c>
      <c r="C30" s="42"/>
      <c r="D30" s="42"/>
    </row>
    <row r="31" spans="1:4" ht="12.75">
      <c r="A31" s="73" t="s">
        <v>77</v>
      </c>
      <c r="B31" s="226">
        <f>B25*B26*B28*B30</f>
        <v>0.64000000000000012</v>
      </c>
      <c r="C31" s="226"/>
      <c r="D31" s="226"/>
    </row>
    <row r="32" spans="1:4" ht="13.5">
      <c r="A32" s="73" t="s">
        <v>239</v>
      </c>
      <c r="B32" s="225">
        <v>1</v>
      </c>
      <c r="C32" s="225"/>
      <c r="D32" s="225"/>
    </row>
    <row r="33" spans="1:4" ht="14.25">
      <c r="A33" s="73" t="s">
        <v>158</v>
      </c>
      <c r="B33" s="183">
        <f>B4*IF(B16&lt;10000,B12*B32*B15*B22*B31,B12*B32*B15*1*B31)</f>
        <v>0.65664000000000011</v>
      </c>
      <c r="C33" s="183"/>
      <c r="D33" s="183"/>
    </row>
    <row r="34" spans="1:4">
      <c r="B34" s="52"/>
    </row>
    <row r="35" spans="1:4" s="12" customFormat="1">
      <c r="A35" s="6"/>
      <c r="B35" s="7"/>
      <c r="C35" s="6"/>
      <c r="D35" s="8"/>
    </row>
    <row r="36" spans="1:4" s="12" customFormat="1">
      <c r="A36" s="6"/>
      <c r="B36" s="7"/>
      <c r="C36" s="6"/>
      <c r="D36" s="8"/>
    </row>
    <row r="44" spans="1:4" ht="15" customHeight="1"/>
    <row r="56" spans="5:5">
      <c r="E56" s="58"/>
    </row>
    <row r="57" spans="5:5" ht="15.75" customHeight="1">
      <c r="E57" s="58"/>
    </row>
    <row r="58" spans="5:5">
      <c r="E58" s="58"/>
    </row>
    <row r="59" spans="5:5">
      <c r="E59" s="58"/>
    </row>
    <row r="60" spans="5:5">
      <c r="E60" s="58"/>
    </row>
    <row r="61" spans="5:5">
      <c r="E61" s="58"/>
    </row>
    <row r="62" spans="5:5">
      <c r="E62" s="58"/>
    </row>
    <row r="63" spans="5:5">
      <c r="E63" s="58"/>
    </row>
    <row r="64" spans="5:5">
      <c r="E64" s="58"/>
    </row>
    <row r="65" spans="2:5">
      <c r="E65" s="58"/>
    </row>
    <row r="66" spans="2:5">
      <c r="E66" s="58"/>
    </row>
    <row r="67" spans="2:5">
      <c r="E67" s="58"/>
    </row>
    <row r="68" spans="2:5">
      <c r="E68" s="58"/>
    </row>
    <row r="69" spans="2:5">
      <c r="E69" s="58"/>
    </row>
    <row r="70" spans="2:5">
      <c r="E70" s="58"/>
    </row>
    <row r="71" spans="2:5">
      <c r="E71" s="58"/>
    </row>
    <row r="72" spans="2:5">
      <c r="E72" s="58"/>
    </row>
    <row r="73" spans="2:5">
      <c r="E73" s="58"/>
    </row>
    <row r="74" spans="2:5">
      <c r="E74" s="58"/>
    </row>
    <row r="75" spans="2:5" s="6" customFormat="1">
      <c r="B75" s="7"/>
      <c r="D75" s="8"/>
      <c r="E75" s="58"/>
    </row>
    <row r="76" spans="2:5" s="6" customFormat="1">
      <c r="B76" s="7"/>
      <c r="D76" s="8"/>
      <c r="E76" s="58"/>
    </row>
    <row r="77" spans="2:5" s="6" customFormat="1">
      <c r="B77" s="7"/>
      <c r="D77" s="8"/>
      <c r="E77" s="58"/>
    </row>
    <row r="78" spans="2:5" s="6" customFormat="1">
      <c r="B78" s="7"/>
      <c r="D78" s="8"/>
      <c r="E78" s="58"/>
    </row>
    <row r="79" spans="2:5" s="6" customFormat="1">
      <c r="B79" s="7"/>
      <c r="D79" s="8"/>
      <c r="E79" s="58"/>
    </row>
    <row r="80" spans="2:5" s="6" customFormat="1">
      <c r="B80" s="7"/>
      <c r="D80" s="8"/>
      <c r="E80" s="58"/>
    </row>
    <row r="81" spans="1:5" s="6" customFormat="1">
      <c r="B81" s="7"/>
      <c r="D81" s="8"/>
      <c r="E81" s="58"/>
    </row>
    <row r="82" spans="1:5" s="6" customFormat="1">
      <c r="B82" s="7"/>
      <c r="D82" s="8"/>
      <c r="E82" s="58"/>
    </row>
    <row r="83" spans="1:5" s="6" customFormat="1">
      <c r="B83" s="7"/>
      <c r="D83" s="8"/>
      <c r="E83" s="58"/>
    </row>
    <row r="84" spans="1:5" s="6" customFormat="1">
      <c r="B84" s="7"/>
      <c r="D84" s="8"/>
      <c r="E84" s="58"/>
    </row>
    <row r="85" spans="1:5" s="6" customFormat="1">
      <c r="B85" s="7"/>
      <c r="D85" s="8"/>
      <c r="E85" s="58"/>
    </row>
    <row r="86" spans="1:5" s="6" customFormat="1">
      <c r="B86" s="7"/>
      <c r="D86" s="8"/>
      <c r="E86" s="58"/>
    </row>
    <row r="87" spans="1:5" s="6" customFormat="1">
      <c r="B87" s="7"/>
      <c r="D87" s="8"/>
      <c r="E87" s="58"/>
    </row>
    <row r="88" spans="1:5" s="6" customFormat="1">
      <c r="B88" s="7"/>
      <c r="D88" s="8"/>
      <c r="E88" s="58"/>
    </row>
    <row r="89" spans="1:5" s="6" customFormat="1">
      <c r="B89" s="7"/>
      <c r="D89" s="8"/>
      <c r="E89" s="58"/>
    </row>
    <row r="90" spans="1:5" s="6" customFormat="1">
      <c r="B90" s="7"/>
      <c r="D90" s="8"/>
      <c r="E90" s="58"/>
    </row>
    <row r="91" spans="1:5" s="6" customFormat="1">
      <c r="B91" s="7"/>
      <c r="D91" s="8"/>
      <c r="E91" s="58"/>
    </row>
    <row r="92" spans="1:5" s="6" customFormat="1">
      <c r="B92" s="7"/>
      <c r="D92" s="8"/>
      <c r="E92" s="58"/>
    </row>
    <row r="93" spans="1:5" s="6" customFormat="1">
      <c r="B93" s="7"/>
      <c r="D93" s="8"/>
      <c r="E93" s="58"/>
    </row>
    <row r="94" spans="1:5" s="6" customFormat="1">
      <c r="B94" s="7"/>
      <c r="D94" s="8"/>
      <c r="E94" s="58"/>
    </row>
    <row r="95" spans="1:5" s="6" customFormat="1">
      <c r="B95" s="7"/>
      <c r="D95" s="8"/>
      <c r="E95" s="58"/>
    </row>
    <row r="96" spans="1:5" s="58" customFormat="1">
      <c r="A96" s="6"/>
      <c r="B96" s="7"/>
      <c r="C96" s="6"/>
      <c r="D96" s="8"/>
    </row>
    <row r="97" spans="1:6" s="58" customFormat="1">
      <c r="A97" s="6"/>
      <c r="B97" s="7"/>
      <c r="C97" s="6"/>
      <c r="D97" s="8"/>
      <c r="F97" s="6"/>
    </row>
    <row r="98" spans="1:6" s="58" customFormat="1">
      <c r="A98" s="6"/>
      <c r="B98" s="7"/>
      <c r="C98" s="6"/>
      <c r="D98" s="8"/>
      <c r="F98" s="6"/>
    </row>
    <row r="99" spans="1:6" s="58" customFormat="1">
      <c r="A99" s="6"/>
      <c r="B99" s="7"/>
      <c r="C99" s="6"/>
      <c r="D99" s="8"/>
      <c r="F99" s="6"/>
    </row>
    <row r="100" spans="1:6" s="58" customFormat="1">
      <c r="A100" s="6"/>
      <c r="B100" s="7"/>
      <c r="C100" s="6"/>
      <c r="D100" s="8"/>
      <c r="F100" s="6"/>
    </row>
    <row r="101" spans="1:6" s="58" customFormat="1">
      <c r="A101" s="6"/>
      <c r="B101" s="7"/>
      <c r="C101" s="6"/>
      <c r="D101" s="8"/>
      <c r="F101" s="6"/>
    </row>
    <row r="102" spans="1:6" s="58" customFormat="1">
      <c r="A102" s="6"/>
      <c r="B102" s="7"/>
      <c r="C102" s="6"/>
      <c r="D102" s="8"/>
      <c r="F102" s="6"/>
    </row>
    <row r="103" spans="1:6" s="58" customFormat="1">
      <c r="A103" s="6"/>
      <c r="B103" s="7"/>
      <c r="C103" s="6"/>
      <c r="D103" s="8"/>
      <c r="F103" s="6"/>
    </row>
    <row r="104" spans="1:6" s="58" customFormat="1">
      <c r="A104" s="6"/>
      <c r="B104" s="7"/>
      <c r="C104" s="6"/>
      <c r="D104" s="8"/>
      <c r="F104" s="6"/>
    </row>
    <row r="105" spans="1:6" s="58" customFormat="1">
      <c r="A105" s="6"/>
      <c r="B105" s="7"/>
      <c r="C105" s="6"/>
      <c r="D105" s="8"/>
      <c r="F105" s="6"/>
    </row>
    <row r="106" spans="1:6" s="58" customFormat="1">
      <c r="A106" s="6"/>
      <c r="B106" s="7"/>
      <c r="C106" s="6"/>
      <c r="D106" s="8"/>
      <c r="F106" s="6"/>
    </row>
    <row r="107" spans="1:6" s="58" customFormat="1">
      <c r="A107" s="6"/>
      <c r="B107" s="7"/>
      <c r="C107" s="6"/>
      <c r="D107" s="8"/>
      <c r="F107" s="6"/>
    </row>
    <row r="108" spans="1:6" s="58" customFormat="1">
      <c r="A108" s="6"/>
      <c r="B108" s="7"/>
      <c r="C108" s="6"/>
      <c r="D108" s="8"/>
      <c r="F108" s="6"/>
    </row>
    <row r="109" spans="1:6" s="58" customFormat="1">
      <c r="A109" s="6"/>
      <c r="B109" s="7"/>
      <c r="C109" s="6"/>
      <c r="D109" s="8"/>
      <c r="F109" s="6"/>
    </row>
    <row r="110" spans="1:6" s="58" customFormat="1">
      <c r="A110" s="6"/>
      <c r="B110" s="7"/>
      <c r="C110" s="6"/>
      <c r="D110" s="8"/>
      <c r="F110" s="6"/>
    </row>
    <row r="111" spans="1:6" s="58" customFormat="1">
      <c r="A111" s="6"/>
      <c r="B111" s="7"/>
      <c r="C111" s="6"/>
      <c r="D111" s="8"/>
      <c r="F111" s="6"/>
    </row>
    <row r="112" spans="1:6" s="58" customFormat="1">
      <c r="A112" s="6"/>
      <c r="B112" s="7"/>
      <c r="C112" s="6"/>
      <c r="D112" s="8"/>
      <c r="F112" s="6"/>
    </row>
    <row r="113" spans="1:6" s="58" customFormat="1">
      <c r="A113" s="6"/>
      <c r="B113" s="7"/>
      <c r="C113" s="6"/>
      <c r="D113" s="8"/>
      <c r="F113" s="6"/>
    </row>
    <row r="114" spans="1:6" s="58" customFormat="1">
      <c r="A114" s="6"/>
      <c r="B114" s="7"/>
      <c r="C114" s="6"/>
      <c r="D114" s="8"/>
      <c r="F114" s="6"/>
    </row>
    <row r="115" spans="1:6" s="58" customFormat="1">
      <c r="A115" s="6"/>
      <c r="B115" s="7"/>
      <c r="C115" s="6"/>
      <c r="D115" s="8"/>
      <c r="F115" s="6"/>
    </row>
    <row r="116" spans="1:6" s="58" customFormat="1">
      <c r="A116" s="6"/>
      <c r="B116" s="7"/>
      <c r="C116" s="6"/>
      <c r="D116" s="8"/>
      <c r="F116" s="6"/>
    </row>
    <row r="117" spans="1:6" s="58" customFormat="1">
      <c r="A117" s="6"/>
      <c r="B117" s="7"/>
      <c r="C117" s="6"/>
      <c r="D117" s="8"/>
      <c r="F117" s="6"/>
    </row>
    <row r="118" spans="1:6" s="58" customFormat="1">
      <c r="A118" s="6"/>
      <c r="B118" s="7"/>
      <c r="C118" s="6"/>
      <c r="D118" s="8"/>
      <c r="F118" s="6"/>
    </row>
    <row r="119" spans="1:6" s="58" customFormat="1">
      <c r="A119" s="6"/>
      <c r="B119" s="7"/>
      <c r="C119" s="6"/>
      <c r="D119" s="8"/>
      <c r="F119" s="6"/>
    </row>
    <row r="120" spans="1:6" s="58" customFormat="1">
      <c r="A120" s="6"/>
      <c r="B120" s="7"/>
      <c r="C120" s="6"/>
      <c r="D120" s="8"/>
      <c r="F120" s="6"/>
    </row>
    <row r="121" spans="1:6" s="58" customFormat="1">
      <c r="A121" s="6"/>
      <c r="B121" s="7"/>
      <c r="C121" s="6"/>
      <c r="D121" s="8"/>
      <c r="F121" s="6"/>
    </row>
    <row r="122" spans="1:6" s="58" customFormat="1">
      <c r="A122" s="6"/>
      <c r="B122" s="7"/>
      <c r="C122" s="6"/>
      <c r="D122" s="8"/>
      <c r="F122" s="6"/>
    </row>
    <row r="123" spans="1:6" s="58" customFormat="1">
      <c r="A123" s="6"/>
      <c r="B123" s="7"/>
      <c r="C123" s="6"/>
      <c r="D123" s="8"/>
      <c r="F123" s="6"/>
    </row>
    <row r="124" spans="1:6" s="58" customFormat="1">
      <c r="A124" s="6"/>
      <c r="B124" s="7"/>
      <c r="C124" s="6"/>
      <c r="D124" s="8"/>
      <c r="F124" s="6"/>
    </row>
    <row r="125" spans="1:6" s="58" customFormat="1">
      <c r="A125" s="6"/>
      <c r="B125" s="7"/>
      <c r="C125" s="6"/>
      <c r="D125" s="8"/>
      <c r="F125" s="6"/>
    </row>
    <row r="126" spans="1:6" s="58" customFormat="1">
      <c r="A126" s="6"/>
      <c r="B126" s="7"/>
      <c r="C126" s="6"/>
      <c r="D126" s="8"/>
      <c r="F126" s="6"/>
    </row>
    <row r="127" spans="1:6" s="58" customFormat="1">
      <c r="A127" s="6"/>
      <c r="B127" s="7"/>
      <c r="C127" s="6"/>
      <c r="D127" s="8"/>
      <c r="F127" s="6"/>
    </row>
    <row r="128" spans="1:6" s="58" customFormat="1">
      <c r="A128" s="6"/>
      <c r="B128" s="7"/>
      <c r="C128" s="6"/>
      <c r="D128" s="8"/>
      <c r="F128" s="6"/>
    </row>
    <row r="129" spans="1:6" s="58" customFormat="1">
      <c r="A129" s="6"/>
      <c r="B129" s="7"/>
      <c r="C129" s="6"/>
      <c r="D129" s="8"/>
      <c r="F129" s="6"/>
    </row>
    <row r="130" spans="1:6" s="58" customFormat="1">
      <c r="A130" s="6"/>
      <c r="B130" s="7"/>
      <c r="C130" s="6"/>
      <c r="D130" s="8"/>
      <c r="F130" s="6"/>
    </row>
    <row r="131" spans="1:6" s="58" customFormat="1">
      <c r="A131" s="6"/>
      <c r="B131" s="7"/>
      <c r="C131" s="6"/>
      <c r="D131" s="8"/>
      <c r="F131" s="6"/>
    </row>
    <row r="132" spans="1:6" s="58" customFormat="1">
      <c r="A132" s="6"/>
      <c r="B132" s="7"/>
      <c r="C132" s="6"/>
      <c r="D132" s="8"/>
      <c r="F132" s="6"/>
    </row>
    <row r="133" spans="1:6" s="58" customFormat="1">
      <c r="A133" s="6"/>
      <c r="B133" s="7"/>
      <c r="C133" s="6"/>
      <c r="D133" s="8"/>
      <c r="F133" s="6"/>
    </row>
    <row r="134" spans="1:6" s="58" customFormat="1">
      <c r="A134" s="6"/>
      <c r="B134" s="7"/>
      <c r="C134" s="6"/>
      <c r="D134" s="8"/>
      <c r="F134" s="6"/>
    </row>
    <row r="135" spans="1:6" s="58" customFormat="1">
      <c r="A135" s="6"/>
      <c r="B135" s="7"/>
      <c r="C135" s="6"/>
      <c r="D135" s="8"/>
      <c r="F135" s="6"/>
    </row>
    <row r="136" spans="1:6" s="58" customFormat="1">
      <c r="A136" s="6"/>
      <c r="B136" s="7"/>
      <c r="C136" s="6"/>
      <c r="D136" s="8"/>
      <c r="F136" s="6"/>
    </row>
    <row r="137" spans="1:6" s="58" customFormat="1">
      <c r="A137" s="6"/>
      <c r="B137" s="7"/>
      <c r="C137" s="6"/>
      <c r="D137" s="8"/>
      <c r="F137" s="6"/>
    </row>
    <row r="138" spans="1:6" s="58" customFormat="1">
      <c r="A138" s="6"/>
      <c r="B138" s="7"/>
      <c r="C138" s="6"/>
      <c r="D138" s="8"/>
      <c r="F138" s="6"/>
    </row>
    <row r="139" spans="1:6" s="58" customFormat="1">
      <c r="A139" s="6"/>
      <c r="B139" s="7"/>
      <c r="C139" s="6"/>
      <c r="D139" s="8"/>
      <c r="F139" s="6"/>
    </row>
    <row r="140" spans="1:6" s="58" customFormat="1">
      <c r="A140" s="6"/>
      <c r="B140" s="7"/>
      <c r="C140" s="6"/>
      <c r="D140" s="8"/>
      <c r="F140" s="6"/>
    </row>
    <row r="141" spans="1:6" s="58" customFormat="1">
      <c r="A141" s="6"/>
      <c r="B141" s="7"/>
      <c r="C141" s="6"/>
      <c r="D141" s="8"/>
      <c r="F141" s="6"/>
    </row>
    <row r="142" spans="1:6" s="58" customFormat="1">
      <c r="A142" s="6"/>
      <c r="B142" s="7"/>
      <c r="C142" s="6"/>
      <c r="D142" s="8"/>
      <c r="F142" s="6"/>
    </row>
    <row r="143" spans="1:6" s="58" customFormat="1">
      <c r="A143" s="6"/>
      <c r="B143" s="7"/>
      <c r="C143" s="6"/>
      <c r="D143" s="8"/>
      <c r="F143" s="6"/>
    </row>
    <row r="144" spans="1:6" s="58" customFormat="1">
      <c r="A144" s="6"/>
      <c r="B144" s="7"/>
      <c r="C144" s="6"/>
      <c r="D144" s="8"/>
      <c r="F144" s="6"/>
    </row>
    <row r="145" spans="1:6" s="58" customFormat="1">
      <c r="A145" s="6"/>
      <c r="B145" s="7"/>
      <c r="C145" s="6"/>
      <c r="D145" s="8"/>
      <c r="F145" s="6"/>
    </row>
    <row r="146" spans="1:6" s="58" customFormat="1">
      <c r="A146" s="6"/>
      <c r="B146" s="7"/>
      <c r="C146" s="6"/>
      <c r="D146" s="8"/>
      <c r="F146" s="6"/>
    </row>
    <row r="147" spans="1:6" s="58" customFormat="1">
      <c r="A147" s="6"/>
      <c r="B147" s="7"/>
      <c r="C147" s="6"/>
      <c r="D147" s="8"/>
      <c r="F147" s="6"/>
    </row>
    <row r="148" spans="1:6" s="58" customFormat="1">
      <c r="A148" s="6"/>
      <c r="B148" s="7"/>
      <c r="C148" s="6"/>
      <c r="D148" s="8"/>
      <c r="F148" s="6"/>
    </row>
    <row r="149" spans="1:6" s="58" customFormat="1">
      <c r="A149" s="6"/>
      <c r="B149" s="7"/>
      <c r="C149" s="6"/>
      <c r="D149" s="8"/>
      <c r="F149" s="6"/>
    </row>
    <row r="150" spans="1:6" s="58" customFormat="1">
      <c r="A150" s="6"/>
      <c r="B150" s="7"/>
      <c r="C150" s="6"/>
      <c r="D150" s="8"/>
      <c r="F150" s="6"/>
    </row>
    <row r="151" spans="1:6" s="58" customFormat="1">
      <c r="A151" s="6"/>
      <c r="B151" s="7"/>
      <c r="C151" s="6"/>
      <c r="D151" s="8"/>
      <c r="F151" s="6"/>
    </row>
    <row r="152" spans="1:6" s="58" customFormat="1">
      <c r="A152" s="6"/>
      <c r="B152" s="7"/>
      <c r="C152" s="6"/>
      <c r="D152" s="8"/>
      <c r="F152" s="6"/>
    </row>
    <row r="153" spans="1:6" s="58" customFormat="1">
      <c r="A153" s="6"/>
      <c r="B153" s="7"/>
      <c r="C153" s="6"/>
      <c r="D153" s="8"/>
      <c r="F153" s="6"/>
    </row>
    <row r="154" spans="1:6" s="58" customFormat="1">
      <c r="A154" s="6"/>
      <c r="B154" s="7"/>
      <c r="C154" s="6"/>
      <c r="D154" s="8"/>
      <c r="F154" s="6"/>
    </row>
    <row r="155" spans="1:6" s="58" customFormat="1">
      <c r="A155" s="6"/>
      <c r="B155" s="7"/>
      <c r="C155" s="6"/>
      <c r="D155" s="8"/>
      <c r="F155" s="6"/>
    </row>
    <row r="156" spans="1:6" s="58" customFormat="1">
      <c r="A156" s="6"/>
      <c r="B156" s="7"/>
      <c r="C156" s="6"/>
      <c r="D156" s="8"/>
      <c r="F156" s="6"/>
    </row>
    <row r="157" spans="1:6" s="58" customFormat="1">
      <c r="A157" s="6"/>
      <c r="B157" s="7"/>
      <c r="C157" s="6"/>
      <c r="D157" s="8"/>
      <c r="F157" s="6"/>
    </row>
    <row r="158" spans="1:6" s="58" customFormat="1">
      <c r="A158" s="6"/>
      <c r="B158" s="7"/>
      <c r="C158" s="6"/>
      <c r="D158" s="8"/>
      <c r="F158" s="6"/>
    </row>
    <row r="159" spans="1:6" s="58" customFormat="1">
      <c r="A159" s="6"/>
      <c r="B159" s="7"/>
      <c r="C159" s="6"/>
      <c r="D159" s="8"/>
      <c r="F159" s="6"/>
    </row>
    <row r="160" spans="1:6" s="58" customFormat="1">
      <c r="A160" s="6"/>
      <c r="B160" s="7"/>
      <c r="C160" s="6"/>
      <c r="D160" s="8"/>
      <c r="F160" s="6"/>
    </row>
    <row r="161" spans="1:6" s="58" customFormat="1">
      <c r="A161" s="6"/>
      <c r="B161" s="7"/>
      <c r="C161" s="6"/>
      <c r="D161" s="8"/>
      <c r="F161" s="6"/>
    </row>
    <row r="162" spans="1:6" s="58" customFormat="1">
      <c r="A162" s="6"/>
      <c r="B162" s="7"/>
      <c r="C162" s="6"/>
      <c r="D162" s="8"/>
      <c r="F162" s="6"/>
    </row>
    <row r="163" spans="1:6" s="58" customFormat="1">
      <c r="A163" s="6"/>
      <c r="B163" s="7"/>
      <c r="C163" s="6"/>
      <c r="D163" s="8"/>
      <c r="F163" s="6"/>
    </row>
    <row r="164" spans="1:6" s="58" customFormat="1">
      <c r="A164" s="6"/>
      <c r="B164" s="7"/>
      <c r="C164" s="6"/>
      <c r="D164" s="8"/>
      <c r="F164" s="6"/>
    </row>
    <row r="165" spans="1:6" s="58" customFormat="1">
      <c r="A165" s="6"/>
      <c r="B165" s="7"/>
      <c r="C165" s="6"/>
      <c r="D165" s="8"/>
      <c r="F165" s="6"/>
    </row>
    <row r="166" spans="1:6" s="58" customFormat="1">
      <c r="A166" s="6"/>
      <c r="B166" s="7"/>
      <c r="C166" s="6"/>
      <c r="D166" s="8"/>
      <c r="F166" s="6"/>
    </row>
    <row r="167" spans="1:6" s="58" customFormat="1">
      <c r="A167" s="6"/>
      <c r="B167" s="7"/>
      <c r="C167" s="6"/>
      <c r="D167" s="8"/>
      <c r="F167" s="6"/>
    </row>
    <row r="168" spans="1:6" s="58" customFormat="1">
      <c r="A168" s="6"/>
      <c r="B168" s="7"/>
      <c r="C168" s="6"/>
      <c r="D168" s="8"/>
      <c r="F168" s="6"/>
    </row>
    <row r="169" spans="1:6" s="58" customFormat="1">
      <c r="A169" s="6"/>
      <c r="B169" s="7"/>
      <c r="C169" s="6"/>
      <c r="D169" s="8"/>
      <c r="F169" s="6"/>
    </row>
    <row r="170" spans="1:6" s="58" customFormat="1">
      <c r="A170" s="6"/>
      <c r="B170" s="7"/>
      <c r="C170" s="6"/>
      <c r="D170" s="8"/>
      <c r="F170" s="6"/>
    </row>
    <row r="171" spans="1:6" s="58" customFormat="1">
      <c r="A171" s="6"/>
      <c r="B171" s="7"/>
      <c r="C171" s="6"/>
      <c r="D171" s="8"/>
      <c r="F171" s="6"/>
    </row>
    <row r="172" spans="1:6" s="58" customFormat="1">
      <c r="A172" s="6"/>
      <c r="B172" s="7"/>
      <c r="C172" s="6"/>
      <c r="D172" s="8"/>
      <c r="F172" s="6"/>
    </row>
    <row r="173" spans="1:6" s="58" customFormat="1">
      <c r="A173" s="6"/>
      <c r="B173" s="7"/>
      <c r="C173" s="6"/>
      <c r="D173" s="8"/>
      <c r="F173" s="6"/>
    </row>
    <row r="174" spans="1:6" s="58" customFormat="1">
      <c r="A174" s="6"/>
      <c r="B174" s="7"/>
      <c r="C174" s="6"/>
      <c r="D174" s="8"/>
      <c r="F174" s="6"/>
    </row>
    <row r="175" spans="1:6" s="58" customFormat="1">
      <c r="A175" s="6"/>
      <c r="B175" s="7"/>
      <c r="C175" s="6"/>
      <c r="D175" s="8"/>
      <c r="F175" s="6"/>
    </row>
    <row r="176" spans="1:6" s="58" customFormat="1">
      <c r="A176" s="6"/>
      <c r="B176" s="7"/>
      <c r="C176" s="6"/>
      <c r="D176" s="8"/>
      <c r="F176" s="6"/>
    </row>
    <row r="177" spans="1:6" s="58" customFormat="1">
      <c r="A177" s="6"/>
      <c r="B177" s="7"/>
      <c r="C177" s="6"/>
      <c r="D177" s="8"/>
      <c r="F177" s="6"/>
    </row>
    <row r="178" spans="1:6" s="58" customFormat="1">
      <c r="A178" s="6"/>
      <c r="B178" s="7"/>
      <c r="C178" s="6"/>
      <c r="D178" s="8"/>
      <c r="F178" s="6"/>
    </row>
    <row r="179" spans="1:6" s="58" customFormat="1">
      <c r="A179" s="6"/>
      <c r="B179" s="7"/>
      <c r="C179" s="6"/>
      <c r="D179" s="8"/>
      <c r="F179" s="6"/>
    </row>
    <row r="180" spans="1:6" s="58" customFormat="1">
      <c r="A180" s="6"/>
      <c r="B180" s="7"/>
      <c r="C180" s="6"/>
      <c r="D180" s="8"/>
      <c r="F180" s="6"/>
    </row>
    <row r="181" spans="1:6" s="58" customFormat="1">
      <c r="A181" s="6"/>
      <c r="B181" s="7"/>
      <c r="C181" s="6"/>
      <c r="D181" s="8"/>
      <c r="F181" s="6"/>
    </row>
    <row r="182" spans="1:6" s="58" customFormat="1">
      <c r="A182" s="6"/>
      <c r="B182" s="7"/>
      <c r="C182" s="6"/>
      <c r="D182" s="8"/>
      <c r="F182" s="6"/>
    </row>
    <row r="183" spans="1:6" s="58" customFormat="1">
      <c r="A183" s="6"/>
      <c r="B183" s="7"/>
      <c r="C183" s="6"/>
      <c r="D183" s="8"/>
      <c r="F183" s="6"/>
    </row>
    <row r="184" spans="1:6" s="58" customFormat="1">
      <c r="A184" s="6"/>
      <c r="B184" s="7"/>
      <c r="C184" s="6"/>
      <c r="D184" s="8"/>
      <c r="F184" s="6"/>
    </row>
    <row r="185" spans="1:6" s="58" customFormat="1">
      <c r="A185" s="6"/>
      <c r="B185" s="7"/>
      <c r="C185" s="6"/>
      <c r="D185" s="8"/>
      <c r="F185" s="6"/>
    </row>
    <row r="186" spans="1:6" s="58" customFormat="1">
      <c r="A186" s="6"/>
      <c r="B186" s="7"/>
      <c r="C186" s="6"/>
      <c r="D186" s="8"/>
      <c r="F186" s="6"/>
    </row>
    <row r="187" spans="1:6" s="58" customFormat="1">
      <c r="A187" s="6"/>
      <c r="B187" s="7"/>
      <c r="C187" s="6"/>
      <c r="D187" s="8"/>
      <c r="F187" s="6"/>
    </row>
    <row r="188" spans="1:6" s="58" customFormat="1">
      <c r="A188" s="6"/>
      <c r="B188" s="7"/>
      <c r="C188" s="6"/>
      <c r="D188" s="8"/>
      <c r="F188" s="6"/>
    </row>
    <row r="189" spans="1:6" s="58" customFormat="1">
      <c r="A189" s="6"/>
      <c r="B189" s="7"/>
      <c r="C189" s="6"/>
      <c r="D189" s="8"/>
      <c r="F189" s="6"/>
    </row>
    <row r="190" spans="1:6" s="58" customFormat="1">
      <c r="A190" s="6"/>
      <c r="B190" s="7"/>
      <c r="C190" s="6"/>
      <c r="D190" s="8"/>
      <c r="F190" s="6"/>
    </row>
    <row r="191" spans="1:6" s="58" customFormat="1">
      <c r="A191" s="6"/>
      <c r="B191" s="7"/>
      <c r="C191" s="6"/>
      <c r="D191" s="8"/>
      <c r="F191" s="6"/>
    </row>
    <row r="192" spans="1:6" s="58" customFormat="1">
      <c r="A192" s="6"/>
      <c r="B192" s="7"/>
      <c r="C192" s="6"/>
      <c r="D192" s="8"/>
      <c r="F192" s="6"/>
    </row>
    <row r="193" spans="1:6" s="58" customFormat="1">
      <c r="A193" s="6"/>
      <c r="B193" s="7"/>
      <c r="C193" s="6"/>
      <c r="D193" s="8"/>
      <c r="F193" s="6"/>
    </row>
    <row r="194" spans="1:6" s="58" customFormat="1">
      <c r="A194" s="6"/>
      <c r="B194" s="7"/>
      <c r="C194" s="6"/>
      <c r="D194" s="8"/>
      <c r="F194" s="6"/>
    </row>
    <row r="195" spans="1:6" s="58" customFormat="1">
      <c r="A195" s="6"/>
      <c r="B195" s="7"/>
      <c r="C195" s="6"/>
      <c r="D195" s="8"/>
      <c r="F195" s="6"/>
    </row>
    <row r="196" spans="1:6" s="58" customFormat="1">
      <c r="A196" s="6"/>
      <c r="B196" s="7"/>
      <c r="C196" s="6"/>
      <c r="D196" s="8"/>
      <c r="F196" s="6"/>
    </row>
    <row r="197" spans="1:6" s="58" customFormat="1">
      <c r="A197" s="6"/>
      <c r="B197" s="7"/>
      <c r="C197" s="6"/>
      <c r="D197" s="8"/>
      <c r="F197" s="6"/>
    </row>
    <row r="198" spans="1:6" s="58" customFormat="1">
      <c r="A198" s="6"/>
      <c r="B198" s="7"/>
      <c r="C198" s="6"/>
      <c r="D198" s="8"/>
      <c r="F198" s="6"/>
    </row>
    <row r="199" spans="1:6" s="58" customFormat="1">
      <c r="A199" s="6"/>
      <c r="B199" s="7"/>
      <c r="C199" s="6"/>
      <c r="D199" s="8"/>
      <c r="F199" s="6"/>
    </row>
    <row r="200" spans="1:6" s="58" customFormat="1">
      <c r="A200" s="6"/>
      <c r="B200" s="7"/>
      <c r="C200" s="6"/>
      <c r="D200" s="8"/>
      <c r="F200" s="6"/>
    </row>
    <row r="201" spans="1:6" s="58" customFormat="1">
      <c r="A201" s="6"/>
      <c r="B201" s="7"/>
      <c r="C201" s="6"/>
      <c r="D201" s="8"/>
      <c r="F201" s="6"/>
    </row>
    <row r="202" spans="1:6" s="58" customFormat="1">
      <c r="A202" s="6"/>
      <c r="B202" s="7"/>
      <c r="C202" s="6"/>
      <c r="D202" s="8"/>
      <c r="F202" s="6"/>
    </row>
    <row r="203" spans="1:6" s="58" customFormat="1">
      <c r="A203" s="6"/>
      <c r="B203" s="7"/>
      <c r="C203" s="6"/>
      <c r="D203" s="8"/>
      <c r="F203" s="6"/>
    </row>
    <row r="204" spans="1:6" s="58" customFormat="1">
      <c r="A204" s="6"/>
      <c r="B204" s="7"/>
      <c r="C204" s="6"/>
      <c r="D204" s="8"/>
      <c r="F204" s="6"/>
    </row>
    <row r="205" spans="1:6" s="58" customFormat="1">
      <c r="A205" s="6"/>
      <c r="B205" s="7"/>
      <c r="C205" s="6"/>
      <c r="D205" s="8"/>
      <c r="F205" s="6"/>
    </row>
    <row r="206" spans="1:6" s="58" customFormat="1">
      <c r="A206" s="6"/>
      <c r="B206" s="7"/>
      <c r="C206" s="6"/>
      <c r="D206" s="8"/>
      <c r="F206" s="6"/>
    </row>
    <row r="207" spans="1:6" s="58" customFormat="1">
      <c r="A207" s="6"/>
      <c r="B207" s="7"/>
      <c r="C207" s="6"/>
      <c r="D207" s="8"/>
      <c r="F207" s="6"/>
    </row>
    <row r="208" spans="1:6" s="58" customFormat="1">
      <c r="A208" s="6"/>
      <c r="B208" s="7"/>
      <c r="C208" s="6"/>
      <c r="D208" s="8"/>
      <c r="F208" s="6"/>
    </row>
    <row r="209" spans="1:6" s="58" customFormat="1">
      <c r="A209" s="6"/>
      <c r="B209" s="7"/>
      <c r="C209" s="6"/>
      <c r="D209" s="8"/>
      <c r="F209" s="6"/>
    </row>
    <row r="210" spans="1:6" s="58" customFormat="1">
      <c r="A210" s="6"/>
      <c r="B210" s="7"/>
      <c r="C210" s="6"/>
      <c r="D210" s="8"/>
      <c r="F210" s="6"/>
    </row>
    <row r="211" spans="1:6" s="58" customFormat="1">
      <c r="A211" s="6"/>
      <c r="B211" s="7"/>
      <c r="C211" s="6"/>
      <c r="D211" s="8"/>
      <c r="F211" s="6"/>
    </row>
    <row r="212" spans="1:6" s="58" customFormat="1">
      <c r="A212" s="6"/>
      <c r="B212" s="7"/>
      <c r="C212" s="6"/>
      <c r="D212" s="8"/>
      <c r="F212" s="6"/>
    </row>
    <row r="213" spans="1:6" s="58" customFormat="1">
      <c r="A213" s="6"/>
      <c r="B213" s="7"/>
      <c r="C213" s="6"/>
      <c r="D213" s="8"/>
      <c r="F213" s="6"/>
    </row>
    <row r="214" spans="1:6" s="58" customFormat="1">
      <c r="A214" s="6"/>
      <c r="B214" s="7"/>
      <c r="C214" s="6"/>
      <c r="D214" s="8"/>
      <c r="F214" s="6"/>
    </row>
    <row r="215" spans="1:6" s="58" customFormat="1">
      <c r="A215" s="6"/>
      <c r="B215" s="7"/>
      <c r="C215" s="6"/>
      <c r="D215" s="8"/>
      <c r="F215" s="6"/>
    </row>
    <row r="216" spans="1:6" s="58" customFormat="1">
      <c r="A216" s="6"/>
      <c r="B216" s="7"/>
      <c r="C216" s="6"/>
      <c r="D216" s="8"/>
      <c r="F216" s="6"/>
    </row>
    <row r="217" spans="1:6" s="58" customFormat="1">
      <c r="A217" s="6"/>
      <c r="B217" s="7"/>
      <c r="C217" s="6"/>
      <c r="D217" s="8"/>
      <c r="F217" s="6"/>
    </row>
    <row r="218" spans="1:6" s="58" customFormat="1">
      <c r="A218" s="6"/>
      <c r="B218" s="7"/>
      <c r="C218" s="6"/>
      <c r="D218" s="8"/>
      <c r="F218" s="6"/>
    </row>
    <row r="219" spans="1:6" s="58" customFormat="1">
      <c r="A219" s="6"/>
      <c r="B219" s="7"/>
      <c r="C219" s="6"/>
      <c r="D219" s="8"/>
      <c r="F219" s="6"/>
    </row>
    <row r="220" spans="1:6" s="58" customFormat="1">
      <c r="A220" s="6"/>
      <c r="B220" s="7"/>
      <c r="C220" s="6"/>
      <c r="D220" s="8"/>
      <c r="F220" s="6"/>
    </row>
    <row r="221" spans="1:6" s="58" customFormat="1">
      <c r="A221" s="6"/>
      <c r="B221" s="7"/>
      <c r="C221" s="6"/>
      <c r="D221" s="8"/>
      <c r="F221" s="6"/>
    </row>
    <row r="222" spans="1:6" s="58" customFormat="1">
      <c r="A222" s="6"/>
      <c r="B222" s="7"/>
      <c r="C222" s="6"/>
      <c r="D222" s="8"/>
      <c r="F222" s="6"/>
    </row>
    <row r="223" spans="1:6" s="58" customFormat="1">
      <c r="A223" s="6"/>
      <c r="B223" s="7"/>
      <c r="C223" s="6"/>
      <c r="D223" s="8"/>
      <c r="F223" s="6"/>
    </row>
    <row r="224" spans="1:6" s="58" customFormat="1">
      <c r="A224" s="6"/>
      <c r="B224" s="7"/>
      <c r="C224" s="6"/>
      <c r="D224" s="8"/>
      <c r="F224" s="6"/>
    </row>
    <row r="225" spans="1:6" s="58" customFormat="1">
      <c r="A225" s="6"/>
      <c r="B225" s="7"/>
      <c r="C225" s="6"/>
      <c r="D225" s="8"/>
      <c r="F225" s="6"/>
    </row>
    <row r="226" spans="1:6" s="58" customFormat="1">
      <c r="A226" s="6"/>
      <c r="B226" s="7"/>
      <c r="C226" s="6"/>
      <c r="D226" s="8"/>
      <c r="F226" s="6"/>
    </row>
    <row r="227" spans="1:6" s="58" customFormat="1">
      <c r="A227" s="6"/>
      <c r="B227" s="7"/>
      <c r="C227" s="6"/>
      <c r="D227" s="8"/>
      <c r="F227" s="6"/>
    </row>
    <row r="228" spans="1:6" s="58" customFormat="1">
      <c r="A228" s="6"/>
      <c r="B228" s="7"/>
      <c r="C228" s="6"/>
      <c r="D228" s="8"/>
      <c r="F228" s="6"/>
    </row>
    <row r="229" spans="1:6" s="58" customFormat="1">
      <c r="A229" s="6"/>
      <c r="B229" s="7"/>
      <c r="C229" s="6"/>
      <c r="D229" s="8"/>
      <c r="F229" s="6"/>
    </row>
    <row r="230" spans="1:6" s="58" customFormat="1">
      <c r="A230" s="6"/>
      <c r="B230" s="7"/>
      <c r="C230" s="6"/>
      <c r="D230" s="8"/>
      <c r="F230" s="6"/>
    </row>
    <row r="231" spans="1:6" s="58" customFormat="1">
      <c r="A231" s="6"/>
      <c r="B231" s="7"/>
      <c r="C231" s="6"/>
      <c r="D231" s="8"/>
      <c r="F231" s="6"/>
    </row>
    <row r="232" spans="1:6" s="58" customFormat="1">
      <c r="A232" s="6"/>
      <c r="B232" s="7"/>
      <c r="C232" s="6"/>
      <c r="D232" s="8"/>
      <c r="F232" s="6"/>
    </row>
    <row r="233" spans="1:6" s="58" customFormat="1">
      <c r="A233" s="6"/>
      <c r="B233" s="7"/>
      <c r="C233" s="6"/>
      <c r="D233" s="8"/>
      <c r="F233" s="6"/>
    </row>
    <row r="234" spans="1:6" s="58" customFormat="1">
      <c r="A234" s="6"/>
      <c r="B234" s="7"/>
      <c r="C234" s="6"/>
      <c r="D234" s="8"/>
      <c r="F234" s="6"/>
    </row>
    <row r="235" spans="1:6" s="58" customFormat="1">
      <c r="A235" s="6"/>
      <c r="B235" s="7"/>
      <c r="C235" s="6"/>
      <c r="D235" s="8"/>
      <c r="F235" s="6"/>
    </row>
    <row r="236" spans="1:6" s="58" customFormat="1">
      <c r="A236" s="6"/>
      <c r="B236" s="7"/>
      <c r="C236" s="6"/>
      <c r="D236" s="8"/>
      <c r="F236" s="6"/>
    </row>
    <row r="237" spans="1:6" s="58" customFormat="1">
      <c r="A237" s="6"/>
      <c r="B237" s="7"/>
      <c r="C237" s="6"/>
      <c r="D237" s="8"/>
      <c r="F237" s="6"/>
    </row>
    <row r="238" spans="1:6" s="58" customFormat="1">
      <c r="A238" s="6"/>
      <c r="B238" s="7"/>
      <c r="C238" s="6"/>
      <c r="D238" s="8"/>
      <c r="F238" s="6"/>
    </row>
    <row r="239" spans="1:6" s="58" customFormat="1">
      <c r="A239" s="6"/>
      <c r="B239" s="7"/>
      <c r="C239" s="6"/>
      <c r="D239" s="8"/>
      <c r="F239" s="6"/>
    </row>
    <row r="240" spans="1:6" s="58" customFormat="1">
      <c r="A240" s="6"/>
      <c r="B240" s="7"/>
      <c r="C240" s="6"/>
      <c r="D240" s="8"/>
      <c r="F240" s="6"/>
    </row>
    <row r="241" spans="1:6" s="58" customFormat="1">
      <c r="A241" s="6"/>
      <c r="B241" s="7"/>
      <c r="C241" s="6"/>
      <c r="D241" s="8"/>
      <c r="F241" s="6"/>
    </row>
    <row r="242" spans="1:6" s="58" customFormat="1">
      <c r="A242" s="6"/>
      <c r="B242" s="7"/>
      <c r="C242" s="6"/>
      <c r="D242" s="8"/>
      <c r="F242" s="6"/>
    </row>
    <row r="243" spans="1:6" s="58" customFormat="1">
      <c r="A243" s="6"/>
      <c r="B243" s="7"/>
      <c r="C243" s="6"/>
      <c r="D243" s="8"/>
      <c r="F243" s="6"/>
    </row>
    <row r="244" spans="1:6" s="58" customFormat="1">
      <c r="A244" s="6"/>
      <c r="B244" s="7"/>
      <c r="C244" s="6"/>
      <c r="D244" s="8"/>
      <c r="F244" s="6"/>
    </row>
    <row r="245" spans="1:6" s="58" customFormat="1">
      <c r="A245" s="6"/>
      <c r="B245" s="7"/>
      <c r="C245" s="6"/>
      <c r="D245" s="8"/>
      <c r="F245" s="6"/>
    </row>
    <row r="246" spans="1:6" s="58" customFormat="1">
      <c r="A246" s="6"/>
      <c r="B246" s="7"/>
      <c r="C246" s="6"/>
      <c r="D246" s="8"/>
      <c r="F246" s="6"/>
    </row>
    <row r="247" spans="1:6" s="58" customFormat="1">
      <c r="A247" s="6"/>
      <c r="B247" s="7"/>
      <c r="C247" s="6"/>
      <c r="D247" s="8"/>
      <c r="F247" s="6"/>
    </row>
    <row r="248" spans="1:6" s="58" customFormat="1">
      <c r="A248" s="6"/>
      <c r="B248" s="7"/>
      <c r="C248" s="6"/>
      <c r="D248" s="8"/>
      <c r="F248" s="6"/>
    </row>
    <row r="249" spans="1:6" s="58" customFormat="1">
      <c r="A249" s="6"/>
      <c r="B249" s="7"/>
      <c r="C249" s="6"/>
      <c r="D249" s="8"/>
      <c r="F249" s="6"/>
    </row>
    <row r="250" spans="1:6" s="58" customFormat="1">
      <c r="A250" s="6"/>
      <c r="B250" s="7"/>
      <c r="C250" s="6"/>
      <c r="D250" s="8"/>
      <c r="F250" s="6"/>
    </row>
    <row r="251" spans="1:6" s="58" customFormat="1">
      <c r="A251" s="6"/>
      <c r="B251" s="7"/>
      <c r="C251" s="6"/>
      <c r="D251" s="8"/>
      <c r="F251" s="6"/>
    </row>
    <row r="252" spans="1:6" s="58" customFormat="1">
      <c r="A252" s="6"/>
      <c r="B252" s="7"/>
      <c r="C252" s="6"/>
      <c r="D252" s="8"/>
      <c r="F252" s="6"/>
    </row>
    <row r="253" spans="1:6" s="58" customFormat="1">
      <c r="A253" s="6"/>
      <c r="B253" s="7"/>
      <c r="C253" s="6"/>
      <c r="D253" s="8"/>
      <c r="F253" s="6"/>
    </row>
    <row r="254" spans="1:6" s="58" customFormat="1">
      <c r="A254" s="6"/>
      <c r="B254" s="7"/>
      <c r="C254" s="6"/>
      <c r="D254" s="8"/>
      <c r="F254" s="6"/>
    </row>
    <row r="255" spans="1:6" s="58" customFormat="1">
      <c r="A255" s="6"/>
      <c r="B255" s="7"/>
      <c r="C255" s="6"/>
      <c r="D255" s="8"/>
      <c r="F255" s="6"/>
    </row>
    <row r="256" spans="1:6" s="58" customFormat="1">
      <c r="A256" s="6"/>
      <c r="B256" s="7"/>
      <c r="C256" s="6"/>
      <c r="D256" s="8"/>
      <c r="F256" s="6"/>
    </row>
    <row r="257" spans="1:6" s="58" customFormat="1">
      <c r="A257" s="6"/>
      <c r="B257" s="7"/>
      <c r="C257" s="6"/>
      <c r="D257" s="8"/>
      <c r="F257" s="6"/>
    </row>
    <row r="258" spans="1:6" s="58" customFormat="1">
      <c r="A258" s="6"/>
      <c r="B258" s="7"/>
      <c r="C258" s="6"/>
      <c r="D258" s="8"/>
      <c r="F258" s="6"/>
    </row>
    <row r="259" spans="1:6" s="58" customFormat="1">
      <c r="A259" s="6"/>
      <c r="B259" s="7"/>
      <c r="C259" s="6"/>
      <c r="D259" s="8"/>
      <c r="F259" s="6"/>
    </row>
    <row r="260" spans="1:6" s="58" customFormat="1">
      <c r="A260" s="6"/>
      <c r="B260" s="7"/>
      <c r="C260" s="6"/>
      <c r="D260" s="8"/>
      <c r="F260" s="6"/>
    </row>
    <row r="261" spans="1:6" s="58" customFormat="1">
      <c r="A261" s="6"/>
      <c r="B261" s="7"/>
      <c r="C261" s="6"/>
      <c r="D261" s="8"/>
      <c r="F261" s="6"/>
    </row>
    <row r="262" spans="1:6" s="58" customFormat="1">
      <c r="A262" s="6"/>
      <c r="B262" s="7"/>
      <c r="C262" s="6"/>
      <c r="D262" s="8"/>
      <c r="F262" s="6"/>
    </row>
    <row r="263" spans="1:6" s="58" customFormat="1">
      <c r="A263" s="6"/>
      <c r="B263" s="7"/>
      <c r="C263" s="6"/>
      <c r="D263" s="8"/>
      <c r="F263" s="6"/>
    </row>
    <row r="264" spans="1:6" s="58" customFormat="1">
      <c r="A264" s="6"/>
      <c r="B264" s="7"/>
      <c r="C264" s="6"/>
      <c r="D264" s="8"/>
      <c r="F264" s="6"/>
    </row>
    <row r="265" spans="1:6" s="58" customFormat="1">
      <c r="A265" s="6"/>
      <c r="B265" s="7"/>
      <c r="C265" s="6"/>
      <c r="D265" s="8"/>
      <c r="F265" s="6"/>
    </row>
    <row r="266" spans="1:6" s="58" customFormat="1">
      <c r="A266" s="6"/>
      <c r="B266" s="7"/>
      <c r="C266" s="6"/>
      <c r="D266" s="8"/>
      <c r="F266" s="6"/>
    </row>
    <row r="267" spans="1:6" s="58" customFormat="1">
      <c r="A267" s="6"/>
      <c r="B267" s="7"/>
      <c r="C267" s="6"/>
      <c r="D267" s="8"/>
      <c r="F267" s="6"/>
    </row>
    <row r="268" spans="1:6" s="58" customFormat="1">
      <c r="A268" s="6"/>
      <c r="B268" s="7"/>
      <c r="C268" s="6"/>
      <c r="D268" s="8"/>
      <c r="F268" s="6"/>
    </row>
    <row r="269" spans="1:6" s="58" customFormat="1">
      <c r="A269" s="6"/>
      <c r="B269" s="7"/>
      <c r="C269" s="6"/>
      <c r="D269" s="8"/>
      <c r="F269" s="6"/>
    </row>
    <row r="270" spans="1:6" s="58" customFormat="1">
      <c r="A270" s="6"/>
      <c r="B270" s="7"/>
      <c r="C270" s="6"/>
      <c r="D270" s="8"/>
      <c r="F270" s="6"/>
    </row>
    <row r="271" spans="1:6" s="58" customFormat="1">
      <c r="A271" s="6"/>
      <c r="B271" s="7"/>
      <c r="C271" s="6"/>
      <c r="D271" s="8"/>
      <c r="F271" s="6"/>
    </row>
    <row r="272" spans="1:6" s="58" customFormat="1">
      <c r="A272" s="6"/>
      <c r="B272" s="7"/>
      <c r="C272" s="6"/>
      <c r="D272" s="8"/>
      <c r="F272" s="6"/>
    </row>
    <row r="273" spans="1:6" s="58" customFormat="1">
      <c r="A273" s="6"/>
      <c r="B273" s="7"/>
      <c r="C273" s="6"/>
      <c r="D273" s="8"/>
      <c r="F273" s="6"/>
    </row>
    <row r="274" spans="1:6" s="58" customFormat="1">
      <c r="A274" s="6"/>
      <c r="B274" s="7"/>
      <c r="C274" s="6"/>
      <c r="D274" s="8"/>
      <c r="F274" s="6"/>
    </row>
    <row r="275" spans="1:6" s="58" customFormat="1">
      <c r="A275" s="6"/>
      <c r="B275" s="7"/>
      <c r="C275" s="6"/>
      <c r="D275" s="8"/>
      <c r="F275" s="6"/>
    </row>
    <row r="276" spans="1:6" s="58" customFormat="1">
      <c r="A276" s="6"/>
      <c r="B276" s="7"/>
      <c r="C276" s="6"/>
      <c r="D276" s="8"/>
      <c r="F276" s="6"/>
    </row>
    <row r="277" spans="1:6" s="58" customFormat="1">
      <c r="A277" s="6"/>
      <c r="B277" s="7"/>
      <c r="C277" s="6"/>
      <c r="D277" s="8"/>
      <c r="F277" s="6"/>
    </row>
    <row r="278" spans="1:6" s="58" customFormat="1">
      <c r="A278" s="6"/>
      <c r="B278" s="7"/>
      <c r="C278" s="6"/>
      <c r="D278" s="8"/>
      <c r="F278" s="6"/>
    </row>
    <row r="279" spans="1:6" s="58" customFormat="1">
      <c r="A279" s="6"/>
      <c r="B279" s="7"/>
      <c r="C279" s="6"/>
      <c r="D279" s="8"/>
      <c r="F279" s="6"/>
    </row>
    <row r="280" spans="1:6" s="58" customFormat="1">
      <c r="A280" s="6"/>
      <c r="B280" s="7"/>
      <c r="C280" s="6"/>
      <c r="D280" s="8"/>
      <c r="F280" s="6"/>
    </row>
    <row r="281" spans="1:6" s="58" customFormat="1">
      <c r="A281" s="6"/>
      <c r="B281" s="7"/>
      <c r="C281" s="6"/>
      <c r="D281" s="8"/>
      <c r="F281" s="6"/>
    </row>
    <row r="282" spans="1:6" s="58" customFormat="1">
      <c r="A282" s="6"/>
      <c r="B282" s="7"/>
      <c r="C282" s="6"/>
      <c r="D282" s="8"/>
      <c r="F282" s="6"/>
    </row>
    <row r="283" spans="1:6" s="58" customFormat="1">
      <c r="A283" s="6"/>
      <c r="B283" s="7"/>
      <c r="C283" s="6"/>
      <c r="D283" s="8"/>
      <c r="F283" s="6"/>
    </row>
    <row r="284" spans="1:6" s="58" customFormat="1">
      <c r="A284" s="6"/>
      <c r="B284" s="7"/>
      <c r="C284" s="6"/>
      <c r="D284" s="8"/>
      <c r="F284" s="6"/>
    </row>
    <row r="285" spans="1:6" s="58" customFormat="1">
      <c r="A285" s="6"/>
      <c r="B285" s="7"/>
      <c r="C285" s="6"/>
      <c r="D285" s="8"/>
      <c r="F285" s="6"/>
    </row>
    <row r="286" spans="1:6" s="58" customFormat="1">
      <c r="A286" s="6"/>
      <c r="B286" s="7"/>
      <c r="C286" s="6"/>
      <c r="D286" s="8"/>
      <c r="F286" s="6"/>
    </row>
    <row r="287" spans="1:6" s="58" customFormat="1">
      <c r="A287" s="6"/>
      <c r="B287" s="7"/>
      <c r="C287" s="6"/>
      <c r="D287" s="8"/>
      <c r="F287" s="6"/>
    </row>
    <row r="288" spans="1:6" s="58" customFormat="1">
      <c r="A288" s="6"/>
      <c r="B288" s="7"/>
      <c r="C288" s="6"/>
      <c r="D288" s="8"/>
      <c r="F288" s="6"/>
    </row>
    <row r="289" spans="1:6" s="58" customFormat="1">
      <c r="A289" s="6"/>
      <c r="B289" s="7"/>
      <c r="C289" s="6"/>
      <c r="D289" s="8"/>
      <c r="F289" s="6"/>
    </row>
    <row r="290" spans="1:6" s="58" customFormat="1">
      <c r="A290" s="6"/>
      <c r="B290" s="7"/>
      <c r="C290" s="6"/>
      <c r="D290" s="8"/>
      <c r="F290" s="6"/>
    </row>
    <row r="291" spans="1:6" s="58" customFormat="1">
      <c r="A291" s="6"/>
      <c r="B291" s="7"/>
      <c r="C291" s="6"/>
      <c r="D291" s="8"/>
      <c r="F291" s="6"/>
    </row>
    <row r="292" spans="1:6" s="58" customFormat="1">
      <c r="A292" s="6"/>
      <c r="B292" s="7"/>
      <c r="C292" s="6"/>
      <c r="D292" s="8"/>
      <c r="F292" s="6"/>
    </row>
    <row r="293" spans="1:6" s="58" customFormat="1">
      <c r="A293" s="6"/>
      <c r="B293" s="7"/>
      <c r="C293" s="6"/>
      <c r="D293" s="8"/>
      <c r="F293" s="6"/>
    </row>
    <row r="294" spans="1:6" s="58" customFormat="1">
      <c r="A294" s="6"/>
      <c r="B294" s="7"/>
      <c r="C294" s="6"/>
      <c r="D294" s="8"/>
      <c r="F294" s="6"/>
    </row>
    <row r="295" spans="1:6" s="58" customFormat="1">
      <c r="A295" s="6"/>
      <c r="B295" s="7"/>
      <c r="C295" s="6"/>
      <c r="D295" s="8"/>
      <c r="F295" s="6"/>
    </row>
    <row r="296" spans="1:6" s="58" customFormat="1">
      <c r="A296" s="6"/>
      <c r="B296" s="7"/>
      <c r="C296" s="6"/>
      <c r="D296" s="8"/>
      <c r="F296" s="6"/>
    </row>
    <row r="297" spans="1:6" s="58" customFormat="1">
      <c r="A297" s="6"/>
      <c r="B297" s="7"/>
      <c r="C297" s="6"/>
      <c r="D297" s="8"/>
      <c r="F297" s="6"/>
    </row>
    <row r="298" spans="1:6" s="58" customFormat="1">
      <c r="A298" s="6"/>
      <c r="B298" s="7"/>
      <c r="C298" s="6"/>
      <c r="D298" s="8"/>
      <c r="F298" s="6"/>
    </row>
    <row r="299" spans="1:6" s="58" customFormat="1">
      <c r="A299" s="6"/>
      <c r="B299" s="7"/>
      <c r="C299" s="6"/>
      <c r="D299" s="8"/>
      <c r="F299" s="6"/>
    </row>
    <row r="300" spans="1:6" s="58" customFormat="1">
      <c r="A300" s="6"/>
      <c r="B300" s="7"/>
      <c r="C300" s="6"/>
      <c r="D300" s="8"/>
      <c r="F300" s="6"/>
    </row>
    <row r="301" spans="1:6" s="58" customFormat="1">
      <c r="A301" s="6"/>
      <c r="B301" s="7"/>
      <c r="C301" s="6"/>
      <c r="D301" s="8"/>
      <c r="F301" s="6"/>
    </row>
    <row r="302" spans="1:6" s="58" customFormat="1">
      <c r="A302" s="6"/>
      <c r="B302" s="7"/>
      <c r="C302" s="6"/>
      <c r="D302" s="8"/>
      <c r="F302" s="6"/>
    </row>
    <row r="303" spans="1:6" s="58" customFormat="1">
      <c r="A303" s="6"/>
      <c r="B303" s="7"/>
      <c r="C303" s="6"/>
      <c r="D303" s="8"/>
      <c r="F303" s="6"/>
    </row>
    <row r="304" spans="1:6" s="58" customFormat="1">
      <c r="A304" s="6"/>
      <c r="B304" s="7"/>
      <c r="C304" s="6"/>
      <c r="D304" s="8"/>
      <c r="F304" s="6"/>
    </row>
    <row r="305" spans="1:6" s="58" customFormat="1">
      <c r="A305" s="6"/>
      <c r="B305" s="7"/>
      <c r="C305" s="6"/>
      <c r="D305" s="8"/>
      <c r="E305" s="8"/>
      <c r="F305" s="6"/>
    </row>
    <row r="306" spans="1:6" s="58" customFormat="1">
      <c r="A306" s="6"/>
      <c r="B306" s="7"/>
      <c r="C306" s="6"/>
      <c r="D306" s="8"/>
      <c r="E306" s="8"/>
      <c r="F306" s="6"/>
    </row>
    <row r="307" spans="1:6" s="58" customFormat="1">
      <c r="A307" s="6"/>
      <c r="B307" s="7"/>
      <c r="C307" s="6"/>
      <c r="D307" s="8"/>
      <c r="E307" s="8"/>
      <c r="F307" s="6"/>
    </row>
    <row r="308" spans="1:6" s="58" customFormat="1">
      <c r="A308" s="6"/>
      <c r="B308" s="7"/>
      <c r="C308" s="6"/>
      <c r="D308" s="8"/>
      <c r="E308" s="8"/>
      <c r="F308" s="6"/>
    </row>
    <row r="309" spans="1:6" s="58" customFormat="1">
      <c r="A309" s="6"/>
      <c r="B309" s="7"/>
      <c r="C309" s="6"/>
      <c r="D309" s="8"/>
      <c r="E309" s="8"/>
      <c r="F309" s="6"/>
    </row>
    <row r="310" spans="1:6" s="58" customFormat="1">
      <c r="A310" s="6"/>
      <c r="B310" s="7"/>
      <c r="C310" s="6"/>
      <c r="D310" s="8"/>
      <c r="E310" s="8"/>
      <c r="F310" s="6"/>
    </row>
    <row r="311" spans="1:6" s="58" customFormat="1">
      <c r="A311" s="6"/>
      <c r="B311" s="7"/>
      <c r="C311" s="6"/>
      <c r="D311" s="8"/>
      <c r="E311" s="8"/>
      <c r="F311" s="6"/>
    </row>
    <row r="312" spans="1:6" s="58" customFormat="1">
      <c r="A312" s="6"/>
      <c r="B312" s="7"/>
      <c r="C312" s="6"/>
      <c r="D312" s="8"/>
      <c r="E312" s="8"/>
      <c r="F312" s="6"/>
    </row>
    <row r="313" spans="1:6" s="58" customFormat="1">
      <c r="A313" s="6"/>
      <c r="B313" s="7"/>
      <c r="C313" s="6"/>
      <c r="D313" s="8"/>
      <c r="E313" s="8"/>
      <c r="F313" s="6"/>
    </row>
    <row r="314" spans="1:6" s="58" customFormat="1">
      <c r="A314" s="6"/>
      <c r="B314" s="7"/>
      <c r="C314" s="6"/>
      <c r="D314" s="8"/>
      <c r="E314" s="8"/>
      <c r="F314" s="6"/>
    </row>
    <row r="315" spans="1:6" s="58" customFormat="1">
      <c r="A315" s="6"/>
      <c r="B315" s="7"/>
      <c r="C315" s="6"/>
      <c r="D315" s="8"/>
      <c r="E315" s="8"/>
      <c r="F315" s="6"/>
    </row>
    <row r="316" spans="1:6" s="58" customFormat="1">
      <c r="A316" s="6"/>
      <c r="B316" s="7"/>
      <c r="C316" s="6"/>
      <c r="D316" s="8"/>
      <c r="E316" s="8"/>
      <c r="F316" s="6"/>
    </row>
    <row r="317" spans="1:6" s="58" customFormat="1">
      <c r="A317" s="6"/>
      <c r="B317" s="7"/>
      <c r="C317" s="6"/>
      <c r="D317" s="8"/>
      <c r="E317" s="8"/>
      <c r="F317" s="6"/>
    </row>
    <row r="318" spans="1:6" s="58" customFormat="1">
      <c r="A318" s="6"/>
      <c r="B318" s="7"/>
      <c r="C318" s="6"/>
      <c r="D318" s="8"/>
      <c r="E318" s="8"/>
      <c r="F318" s="6"/>
    </row>
    <row r="319" spans="1:6" s="58" customFormat="1">
      <c r="A319" s="6"/>
      <c r="B319" s="7"/>
      <c r="C319" s="6"/>
      <c r="D319" s="8"/>
      <c r="E319" s="8"/>
      <c r="F319" s="6"/>
    </row>
    <row r="320" spans="1:6" s="58" customFormat="1">
      <c r="A320" s="6"/>
      <c r="B320" s="7"/>
      <c r="C320" s="6"/>
      <c r="D320" s="8"/>
      <c r="E320" s="8"/>
      <c r="F320" s="6"/>
    </row>
    <row r="321" spans="1:6" s="58" customFormat="1">
      <c r="A321" s="6"/>
      <c r="B321" s="7"/>
      <c r="C321" s="6"/>
      <c r="D321" s="8"/>
      <c r="E321" s="8"/>
      <c r="F321" s="6"/>
    </row>
    <row r="322" spans="1:6" s="58" customFormat="1">
      <c r="A322" s="6"/>
      <c r="B322" s="7"/>
      <c r="C322" s="6"/>
      <c r="D322" s="8"/>
      <c r="E322" s="8"/>
      <c r="F322" s="6"/>
    </row>
    <row r="323" spans="1:6" s="58" customFormat="1">
      <c r="A323" s="6"/>
      <c r="B323" s="7"/>
      <c r="C323" s="6"/>
      <c r="D323" s="8"/>
      <c r="E323" s="8"/>
      <c r="F323" s="6"/>
    </row>
    <row r="324" spans="1:6" s="58" customFormat="1">
      <c r="A324" s="6"/>
      <c r="B324" s="7"/>
      <c r="C324" s="6"/>
      <c r="D324" s="8"/>
      <c r="E324" s="8"/>
      <c r="F324" s="6"/>
    </row>
    <row r="325" spans="1:6" s="58" customFormat="1">
      <c r="A325" s="6"/>
      <c r="B325" s="7"/>
      <c r="C325" s="6"/>
      <c r="D325" s="8"/>
      <c r="E325" s="8"/>
      <c r="F325" s="6"/>
    </row>
    <row r="326" spans="1:6" s="58" customFormat="1">
      <c r="A326" s="6"/>
      <c r="B326" s="7"/>
      <c r="C326" s="6"/>
      <c r="D326" s="8"/>
      <c r="E326" s="8"/>
      <c r="F326" s="6"/>
    </row>
    <row r="327" spans="1:6" s="58" customFormat="1">
      <c r="A327" s="6"/>
      <c r="B327" s="7"/>
      <c r="C327" s="6"/>
      <c r="D327" s="8"/>
      <c r="E327" s="8"/>
      <c r="F327" s="6"/>
    </row>
    <row r="328" spans="1:6" s="58" customFormat="1">
      <c r="A328" s="6"/>
      <c r="B328" s="7"/>
      <c r="C328" s="6"/>
      <c r="D328" s="8"/>
      <c r="E328" s="8"/>
      <c r="F328" s="6"/>
    </row>
    <row r="329" spans="1:6" s="58" customFormat="1">
      <c r="A329" s="6"/>
      <c r="B329" s="7"/>
      <c r="C329" s="6"/>
      <c r="D329" s="8"/>
      <c r="E329" s="8"/>
      <c r="F329" s="6"/>
    </row>
    <row r="330" spans="1:6" s="58" customFormat="1">
      <c r="A330" s="6"/>
      <c r="B330" s="7"/>
      <c r="C330" s="6"/>
      <c r="D330" s="8"/>
      <c r="E330" s="8"/>
      <c r="F330" s="6"/>
    </row>
    <row r="331" spans="1:6" s="58" customFormat="1">
      <c r="A331" s="6"/>
      <c r="B331" s="7"/>
      <c r="C331" s="6"/>
      <c r="D331" s="8"/>
      <c r="E331" s="8"/>
      <c r="F331" s="6"/>
    </row>
    <row r="332" spans="1:6" s="58" customFormat="1">
      <c r="A332" s="6"/>
      <c r="B332" s="7"/>
      <c r="C332" s="6"/>
      <c r="D332" s="8"/>
      <c r="E332" s="8"/>
      <c r="F332" s="6"/>
    </row>
    <row r="333" spans="1:6" s="58" customFormat="1">
      <c r="A333" s="6"/>
      <c r="B333" s="7"/>
      <c r="C333" s="6"/>
      <c r="D333" s="8"/>
      <c r="E333" s="8"/>
      <c r="F333" s="6"/>
    </row>
    <row r="334" spans="1:6" s="58" customFormat="1">
      <c r="A334" s="6"/>
      <c r="B334" s="7"/>
      <c r="C334" s="6"/>
      <c r="D334" s="8"/>
      <c r="E334" s="8"/>
      <c r="F334" s="6"/>
    </row>
    <row r="335" spans="1:6" s="58" customFormat="1">
      <c r="A335" s="6"/>
      <c r="B335" s="7"/>
      <c r="C335" s="6"/>
      <c r="D335" s="8"/>
      <c r="E335" s="8"/>
      <c r="F335" s="6"/>
    </row>
    <row r="336" spans="1:6" s="58" customFormat="1">
      <c r="A336" s="6"/>
      <c r="B336" s="7"/>
      <c r="C336" s="6"/>
      <c r="D336" s="8"/>
      <c r="E336" s="8"/>
      <c r="F336" s="6"/>
    </row>
    <row r="337" spans="1:6" s="58" customFormat="1">
      <c r="A337" s="6"/>
      <c r="B337" s="7"/>
      <c r="C337" s="6"/>
      <c r="D337" s="8"/>
      <c r="E337" s="8"/>
      <c r="F337" s="6"/>
    </row>
    <row r="338" spans="1:6" s="58" customFormat="1">
      <c r="A338" s="6"/>
      <c r="B338" s="7"/>
      <c r="C338" s="6"/>
      <c r="D338" s="8"/>
      <c r="E338" s="8"/>
      <c r="F338" s="6"/>
    </row>
    <row r="339" spans="1:6" s="58" customFormat="1">
      <c r="A339" s="6"/>
      <c r="B339" s="7"/>
      <c r="C339" s="6"/>
      <c r="D339" s="8"/>
      <c r="E339" s="8"/>
      <c r="F339" s="6"/>
    </row>
    <row r="340" spans="1:6" s="58" customFormat="1">
      <c r="A340" s="6"/>
      <c r="B340" s="7"/>
      <c r="C340" s="6"/>
      <c r="D340" s="8"/>
      <c r="E340" s="8"/>
      <c r="F340" s="6"/>
    </row>
    <row r="341" spans="1:6" s="58" customFormat="1">
      <c r="A341" s="6"/>
      <c r="B341" s="7"/>
      <c r="C341" s="6"/>
      <c r="D341" s="8"/>
      <c r="E341" s="8"/>
      <c r="F341" s="6"/>
    </row>
    <row r="342" spans="1:6" s="58" customFormat="1">
      <c r="A342" s="6"/>
      <c r="B342" s="7"/>
      <c r="C342" s="6"/>
      <c r="D342" s="8"/>
      <c r="E342" s="8"/>
      <c r="F342" s="6"/>
    </row>
    <row r="343" spans="1:6" s="58" customFormat="1">
      <c r="A343" s="6"/>
      <c r="B343" s="7"/>
      <c r="C343" s="6"/>
      <c r="D343" s="8"/>
      <c r="E343" s="8"/>
      <c r="F343" s="6"/>
    </row>
    <row r="344" spans="1:6" s="58" customFormat="1">
      <c r="A344" s="6"/>
      <c r="B344" s="7"/>
      <c r="C344" s="6"/>
      <c r="D344" s="8"/>
      <c r="E344" s="8"/>
      <c r="F344" s="6"/>
    </row>
    <row r="345" spans="1:6" s="58" customFormat="1">
      <c r="A345" s="6"/>
      <c r="B345" s="7"/>
      <c r="C345" s="6"/>
      <c r="D345" s="8"/>
      <c r="E345" s="8"/>
      <c r="F345" s="6"/>
    </row>
    <row r="346" spans="1:6" s="58" customFormat="1">
      <c r="A346" s="6"/>
      <c r="B346" s="7"/>
      <c r="C346" s="6"/>
      <c r="D346" s="8"/>
      <c r="E346" s="8"/>
      <c r="F346" s="6"/>
    </row>
    <row r="347" spans="1:6">
      <c r="F347" s="6"/>
    </row>
    <row r="348" spans="1:6">
      <c r="F348" s="6"/>
    </row>
    <row r="349" spans="1:6">
      <c r="F349" s="6"/>
    </row>
    <row r="350" spans="1:6">
      <c r="F350" s="6"/>
    </row>
    <row r="351" spans="1:6">
      <c r="F351" s="6"/>
    </row>
    <row r="352" spans="1:6">
      <c r="F352" s="6"/>
    </row>
    <row r="353" spans="6:6">
      <c r="F353" s="6"/>
    </row>
    <row r="354" spans="6:6">
      <c r="F354" s="6"/>
    </row>
    <row r="355" spans="6:6">
      <c r="F355" s="6"/>
    </row>
    <row r="356" spans="6:6">
      <c r="F356" s="6"/>
    </row>
    <row r="357" spans="6:6">
      <c r="F357" s="6"/>
    </row>
    <row r="358" spans="6:6">
      <c r="F358" s="6"/>
    </row>
    <row r="359" spans="6:6">
      <c r="F359" s="6"/>
    </row>
    <row r="360" spans="6:6">
      <c r="F360" s="6"/>
    </row>
    <row r="361" spans="6:6">
      <c r="F361" s="6"/>
    </row>
    <row r="362" spans="6:6">
      <c r="F362" s="6"/>
    </row>
    <row r="363" spans="6:6">
      <c r="F363" s="6"/>
    </row>
    <row r="364" spans="6:6">
      <c r="F364" s="6"/>
    </row>
    <row r="365" spans="6:6">
      <c r="F365" s="6"/>
    </row>
    <row r="366" spans="6:6">
      <c r="F366" s="6"/>
    </row>
    <row r="367" spans="6:6">
      <c r="F367" s="6"/>
    </row>
    <row r="368" spans="6:6">
      <c r="F368" s="6"/>
    </row>
    <row r="369" spans="6:6">
      <c r="F369" s="6"/>
    </row>
    <row r="370" spans="6:6">
      <c r="F370" s="6"/>
    </row>
    <row r="371" spans="6:6">
      <c r="F371" s="6"/>
    </row>
    <row r="372" spans="6:6">
      <c r="F372" s="6"/>
    </row>
    <row r="373" spans="6:6">
      <c r="F373" s="6"/>
    </row>
    <row r="374" spans="6:6">
      <c r="F374" s="6"/>
    </row>
    <row r="375" spans="6:6">
      <c r="F375" s="6"/>
    </row>
    <row r="376" spans="6:6">
      <c r="F376" s="6"/>
    </row>
    <row r="377" spans="6:6">
      <c r="F377" s="6"/>
    </row>
    <row r="378" spans="6:6">
      <c r="F378" s="6"/>
    </row>
    <row r="379" spans="6:6">
      <c r="F379" s="6"/>
    </row>
    <row r="380" spans="6:6">
      <c r="F380" s="6"/>
    </row>
    <row r="381" spans="6:6">
      <c r="F381" s="6"/>
    </row>
    <row r="382" spans="6:6">
      <c r="F382" s="6"/>
    </row>
    <row r="383" spans="6:6">
      <c r="F383" s="6"/>
    </row>
    <row r="384" spans="6:6">
      <c r="F384" s="6"/>
    </row>
    <row r="385" spans="6:6">
      <c r="F385" s="6"/>
    </row>
    <row r="386" spans="6:6">
      <c r="F386" s="6"/>
    </row>
    <row r="387" spans="6:6">
      <c r="F387" s="6"/>
    </row>
    <row r="388" spans="6:6">
      <c r="F388" s="6"/>
    </row>
    <row r="389" spans="6:6">
      <c r="F389" s="6"/>
    </row>
    <row r="390" spans="6:6">
      <c r="F390" s="6"/>
    </row>
    <row r="391" spans="6:6">
      <c r="F391" s="6"/>
    </row>
    <row r="392" spans="6:6">
      <c r="F392" s="6"/>
    </row>
    <row r="393" spans="6:6">
      <c r="F393" s="6"/>
    </row>
    <row r="394" spans="6:6">
      <c r="F394" s="6"/>
    </row>
    <row r="395" spans="6:6">
      <c r="F395" s="6"/>
    </row>
    <row r="396" spans="6:6">
      <c r="F396" s="6"/>
    </row>
    <row r="397" spans="6:6">
      <c r="F397" s="6"/>
    </row>
    <row r="398" spans="6:6">
      <c r="F398" s="6"/>
    </row>
    <row r="399" spans="6:6">
      <c r="F399" s="6"/>
    </row>
    <row r="400" spans="6:6">
      <c r="F400" s="6"/>
    </row>
    <row r="401" spans="6:6">
      <c r="F401" s="6"/>
    </row>
    <row r="402" spans="6:6">
      <c r="F402" s="6"/>
    </row>
    <row r="403" spans="6:6">
      <c r="F403" s="6"/>
    </row>
    <row r="404" spans="6:6">
      <c r="F404" s="6"/>
    </row>
    <row r="405" spans="6:6">
      <c r="F405" s="6"/>
    </row>
    <row r="406" spans="6:6">
      <c r="F406" s="6"/>
    </row>
    <row r="407" spans="6:6">
      <c r="F407" s="6"/>
    </row>
    <row r="408" spans="6:6">
      <c r="F408" s="6"/>
    </row>
    <row r="409" spans="6:6">
      <c r="F409" s="6"/>
    </row>
    <row r="410" spans="6:6">
      <c r="F410" s="6"/>
    </row>
    <row r="411" spans="6:6">
      <c r="F411" s="6"/>
    </row>
    <row r="412" spans="6:6">
      <c r="F412" s="6"/>
    </row>
    <row r="413" spans="6:6">
      <c r="F413" s="6"/>
    </row>
    <row r="414" spans="6:6">
      <c r="F414" s="6"/>
    </row>
    <row r="415" spans="6:6">
      <c r="F415" s="6"/>
    </row>
    <row r="416" spans="6:6">
      <c r="F416" s="6"/>
    </row>
    <row r="417" spans="6:6">
      <c r="F417" s="6"/>
    </row>
    <row r="418" spans="6:6">
      <c r="F418" s="6"/>
    </row>
    <row r="419" spans="6:6">
      <c r="F419" s="6"/>
    </row>
    <row r="420" spans="6:6">
      <c r="F420" s="6"/>
    </row>
    <row r="421" spans="6:6">
      <c r="F421" s="6"/>
    </row>
    <row r="422" spans="6:6">
      <c r="F422" s="6"/>
    </row>
    <row r="423" spans="6:6">
      <c r="F423" s="6"/>
    </row>
    <row r="424" spans="6:6">
      <c r="F424" s="6"/>
    </row>
    <row r="425" spans="6:6">
      <c r="F425" s="6"/>
    </row>
    <row r="426" spans="6:6">
      <c r="F426" s="6"/>
    </row>
    <row r="427" spans="6:6">
      <c r="F427" s="6"/>
    </row>
    <row r="428" spans="6:6">
      <c r="F428" s="6"/>
    </row>
    <row r="429" spans="6:6">
      <c r="F429" s="6"/>
    </row>
    <row r="430" spans="6:6">
      <c r="F430" s="6"/>
    </row>
    <row r="431" spans="6:6">
      <c r="F431" s="6"/>
    </row>
    <row r="432" spans="6:6">
      <c r="F432" s="6"/>
    </row>
    <row r="433" spans="6:6">
      <c r="F433" s="6"/>
    </row>
    <row r="434" spans="6:6">
      <c r="F434" s="6"/>
    </row>
    <row r="435" spans="6:6">
      <c r="F435" s="6"/>
    </row>
    <row r="436" spans="6:6">
      <c r="F436" s="6"/>
    </row>
    <row r="437" spans="6:6">
      <c r="F437" s="6"/>
    </row>
    <row r="438" spans="6:6">
      <c r="F438" s="6"/>
    </row>
    <row r="439" spans="6:6">
      <c r="F439" s="6"/>
    </row>
    <row r="440" spans="6:6">
      <c r="F440" s="6"/>
    </row>
    <row r="441" spans="6:6">
      <c r="F441" s="6"/>
    </row>
    <row r="442" spans="6:6">
      <c r="F442" s="6"/>
    </row>
    <row r="443" spans="6:6">
      <c r="F443" s="6"/>
    </row>
    <row r="444" spans="6:6">
      <c r="F444" s="6"/>
    </row>
    <row r="445" spans="6:6">
      <c r="F445" s="6"/>
    </row>
    <row r="446" spans="6:6">
      <c r="F446" s="6"/>
    </row>
    <row r="447" spans="6:6">
      <c r="F447" s="6"/>
    </row>
    <row r="448" spans="6:6">
      <c r="F448" s="6"/>
    </row>
    <row r="449" spans="2:16">
      <c r="F449" s="6"/>
    </row>
    <row r="450" spans="2:16">
      <c r="F450" s="6"/>
    </row>
    <row r="451" spans="2:16">
      <c r="F451" s="6"/>
    </row>
    <row r="452" spans="2:16">
      <c r="F452" s="6"/>
    </row>
    <row r="453" spans="2:16">
      <c r="F453" s="6"/>
    </row>
    <row r="454" spans="2:16">
      <c r="F454" s="6"/>
    </row>
    <row r="455" spans="2:16">
      <c r="F455" s="6"/>
    </row>
    <row r="460" spans="2:16" s="6" customFormat="1">
      <c r="B460" s="7"/>
      <c r="D460" s="8"/>
      <c r="E460" s="8"/>
      <c r="F460" s="8"/>
      <c r="G460" s="8"/>
      <c r="H460" s="8"/>
      <c r="I460" s="8"/>
      <c r="J460" s="8"/>
      <c r="K460" s="8"/>
      <c r="L460" s="8"/>
      <c r="M460" s="8"/>
      <c r="N460" s="8"/>
      <c r="O460" s="8"/>
      <c r="P460" s="8"/>
    </row>
    <row r="461" spans="2:16" s="6" customFormat="1">
      <c r="B461" s="7"/>
      <c r="D461" s="8"/>
      <c r="E461" s="8"/>
      <c r="F461" s="8"/>
      <c r="G461" s="8"/>
      <c r="H461" s="8"/>
      <c r="I461" s="8"/>
      <c r="J461" s="8"/>
      <c r="K461" s="8"/>
      <c r="L461" s="8"/>
      <c r="M461" s="8"/>
      <c r="N461" s="8"/>
      <c r="O461" s="8"/>
      <c r="P461" s="8"/>
    </row>
    <row r="462" spans="2:16" s="6" customFormat="1">
      <c r="B462" s="7"/>
      <c r="D462" s="8"/>
      <c r="E462" s="8"/>
      <c r="F462" s="8"/>
      <c r="G462" s="8"/>
      <c r="H462" s="8"/>
      <c r="I462" s="8"/>
      <c r="J462" s="8"/>
      <c r="K462" s="8"/>
      <c r="L462" s="8"/>
      <c r="M462" s="8"/>
      <c r="N462" s="8"/>
      <c r="O462" s="8"/>
      <c r="P462" s="8"/>
    </row>
    <row r="463" spans="2:16" s="6" customFormat="1">
      <c r="B463" s="7"/>
      <c r="D463" s="8"/>
      <c r="E463" s="8"/>
      <c r="F463" s="8"/>
      <c r="G463" s="8"/>
      <c r="H463" s="8"/>
      <c r="I463" s="8"/>
      <c r="J463" s="8"/>
      <c r="K463" s="8"/>
      <c r="L463" s="8"/>
      <c r="M463" s="8"/>
      <c r="N463" s="8"/>
      <c r="O463" s="8"/>
      <c r="P463" s="8"/>
    </row>
    <row r="464" spans="2:16" s="6" customFormat="1">
      <c r="B464" s="7"/>
      <c r="D464" s="8"/>
      <c r="E464" s="8"/>
      <c r="F464" s="8"/>
      <c r="G464" s="8"/>
      <c r="H464" s="8"/>
      <c r="I464" s="8"/>
      <c r="J464" s="8"/>
      <c r="K464" s="8"/>
      <c r="L464" s="8"/>
      <c r="M464" s="8"/>
      <c r="N464" s="8"/>
      <c r="O464" s="8"/>
      <c r="P464" s="8"/>
    </row>
    <row r="465" spans="2:16" s="6" customFormat="1">
      <c r="B465" s="7"/>
      <c r="D465" s="8"/>
      <c r="E465" s="8"/>
      <c r="F465" s="8"/>
      <c r="G465" s="8"/>
      <c r="H465" s="8"/>
      <c r="I465" s="8"/>
      <c r="J465" s="8"/>
      <c r="K465" s="8"/>
      <c r="L465" s="8"/>
      <c r="M465" s="8"/>
      <c r="N465" s="8"/>
      <c r="O465" s="8"/>
      <c r="P465" s="8"/>
    </row>
    <row r="466" spans="2:16" s="6" customFormat="1">
      <c r="B466" s="7"/>
      <c r="D466" s="8"/>
      <c r="E466" s="8"/>
      <c r="F466" s="8"/>
      <c r="G466" s="8"/>
      <c r="H466" s="8"/>
      <c r="I466" s="8"/>
      <c r="J466" s="8"/>
      <c r="K466" s="8"/>
      <c r="L466" s="8"/>
      <c r="M466" s="8"/>
      <c r="N466" s="8"/>
      <c r="O466" s="8"/>
      <c r="P466" s="8"/>
    </row>
    <row r="467" spans="2:16" s="6" customFormat="1">
      <c r="B467" s="7"/>
      <c r="D467" s="8"/>
      <c r="E467" s="8"/>
      <c r="F467" s="8"/>
      <c r="G467" s="8"/>
      <c r="H467" s="8"/>
      <c r="I467" s="8"/>
      <c r="J467" s="8"/>
      <c r="K467" s="8"/>
      <c r="L467" s="8"/>
      <c r="M467" s="8"/>
      <c r="N467" s="8"/>
      <c r="O467" s="8"/>
      <c r="P467" s="8"/>
    </row>
    <row r="468" spans="2:16" s="6" customFormat="1">
      <c r="B468" s="7"/>
      <c r="D468" s="8"/>
      <c r="E468" s="8"/>
      <c r="F468" s="8"/>
      <c r="G468" s="8"/>
      <c r="H468" s="8"/>
      <c r="I468" s="8"/>
      <c r="J468" s="8"/>
      <c r="K468" s="8"/>
      <c r="L468" s="8"/>
      <c r="M468" s="8"/>
      <c r="N468" s="8"/>
      <c r="O468" s="8"/>
      <c r="P468" s="8"/>
    </row>
    <row r="469" spans="2:16" s="6" customFormat="1">
      <c r="B469" s="7"/>
      <c r="D469" s="8"/>
      <c r="E469" s="8"/>
      <c r="F469" s="8"/>
      <c r="G469" s="8"/>
      <c r="H469" s="8"/>
      <c r="I469" s="8"/>
      <c r="J469" s="8"/>
      <c r="K469" s="8"/>
      <c r="L469" s="8"/>
      <c r="M469" s="8"/>
      <c r="N469" s="8"/>
      <c r="O469" s="8"/>
      <c r="P469" s="8"/>
    </row>
    <row r="470" spans="2:16" s="6" customFormat="1">
      <c r="B470" s="7"/>
      <c r="D470" s="8"/>
      <c r="E470" s="8"/>
      <c r="F470" s="8"/>
      <c r="G470" s="8"/>
      <c r="H470" s="8"/>
      <c r="I470" s="8"/>
      <c r="J470" s="8"/>
      <c r="K470" s="8"/>
      <c r="L470" s="8"/>
      <c r="M470" s="8"/>
      <c r="N470" s="8"/>
      <c r="O470" s="8"/>
      <c r="P470" s="8"/>
    </row>
    <row r="471" spans="2:16" s="6" customFormat="1">
      <c r="B471" s="7"/>
      <c r="D471" s="8"/>
      <c r="E471" s="8"/>
      <c r="F471" s="8"/>
      <c r="G471" s="8"/>
      <c r="H471" s="8"/>
      <c r="I471" s="8"/>
      <c r="J471" s="8"/>
      <c r="K471" s="8"/>
      <c r="L471" s="8"/>
      <c r="M471" s="8"/>
      <c r="N471" s="8"/>
      <c r="O471" s="8"/>
      <c r="P471" s="8"/>
    </row>
    <row r="472" spans="2:16" s="6" customFormat="1">
      <c r="B472" s="7"/>
      <c r="D472" s="8"/>
      <c r="E472" s="8"/>
      <c r="F472" s="8"/>
      <c r="G472" s="8"/>
      <c r="H472" s="8"/>
      <c r="I472" s="8"/>
      <c r="J472" s="8"/>
      <c r="K472" s="8"/>
      <c r="L472" s="8"/>
      <c r="M472" s="8"/>
      <c r="N472" s="8"/>
      <c r="O472" s="8"/>
      <c r="P472" s="8"/>
    </row>
    <row r="473" spans="2:16" s="6" customFormat="1">
      <c r="B473" s="7"/>
      <c r="D473" s="8"/>
      <c r="E473" s="8"/>
      <c r="F473" s="8"/>
      <c r="G473" s="8"/>
      <c r="H473" s="8"/>
      <c r="I473" s="8"/>
      <c r="J473" s="8"/>
      <c r="K473" s="8"/>
      <c r="L473" s="8"/>
      <c r="M473" s="8"/>
      <c r="N473" s="8"/>
      <c r="O473" s="8"/>
      <c r="P473" s="8"/>
    </row>
    <row r="474" spans="2:16" s="6" customFormat="1">
      <c r="B474" s="7"/>
      <c r="D474" s="8"/>
      <c r="E474" s="8"/>
      <c r="F474" s="8"/>
      <c r="G474" s="8"/>
      <c r="H474" s="8"/>
      <c r="I474" s="8"/>
      <c r="J474" s="8"/>
      <c r="K474" s="8"/>
      <c r="L474" s="8"/>
      <c r="M474" s="8"/>
      <c r="N474" s="8"/>
      <c r="O474" s="8"/>
      <c r="P474" s="8"/>
    </row>
    <row r="475" spans="2:16" s="6" customFormat="1">
      <c r="B475" s="7"/>
      <c r="D475" s="8"/>
      <c r="E475" s="8"/>
      <c r="F475" s="8"/>
      <c r="G475" s="8"/>
      <c r="H475" s="8"/>
      <c r="I475" s="8"/>
      <c r="J475" s="8"/>
      <c r="K475" s="8"/>
      <c r="L475" s="8"/>
      <c r="M475" s="8"/>
      <c r="N475" s="8"/>
      <c r="O475" s="8"/>
      <c r="P475" s="8"/>
    </row>
    <row r="476" spans="2:16" s="6" customFormat="1">
      <c r="B476" s="7"/>
      <c r="D476" s="8"/>
      <c r="E476" s="8"/>
      <c r="F476" s="8"/>
      <c r="G476" s="8"/>
      <c r="H476" s="8"/>
      <c r="I476" s="8"/>
      <c r="J476" s="8"/>
      <c r="K476" s="8"/>
      <c r="L476" s="8"/>
      <c r="M476" s="8"/>
      <c r="N476" s="8"/>
      <c r="O476" s="8"/>
      <c r="P476" s="8"/>
    </row>
    <row r="477" spans="2:16" s="6" customFormat="1">
      <c r="B477" s="7"/>
      <c r="D477" s="8"/>
      <c r="E477" s="8"/>
      <c r="F477" s="8"/>
      <c r="G477" s="8"/>
      <c r="H477" s="8"/>
      <c r="I477" s="8"/>
      <c r="J477" s="8"/>
      <c r="K477" s="8"/>
      <c r="L477" s="8"/>
      <c r="M477" s="8"/>
      <c r="N477" s="8"/>
      <c r="O477" s="8"/>
      <c r="P477" s="8"/>
    </row>
    <row r="478" spans="2:16" s="6" customFormat="1">
      <c r="B478" s="7"/>
      <c r="D478" s="8"/>
      <c r="E478" s="8"/>
      <c r="F478" s="8"/>
      <c r="G478" s="8"/>
      <c r="H478" s="8"/>
      <c r="I478" s="8"/>
      <c r="J478" s="8"/>
      <c r="K478" s="8"/>
      <c r="L478" s="8"/>
      <c r="M478" s="8"/>
      <c r="N478" s="8"/>
      <c r="O478" s="8"/>
      <c r="P478" s="8"/>
    </row>
    <row r="479" spans="2:16" s="6" customFormat="1">
      <c r="B479" s="7"/>
      <c r="D479" s="8"/>
      <c r="E479" s="8"/>
      <c r="F479" s="8"/>
      <c r="G479" s="8"/>
      <c r="H479" s="8"/>
      <c r="I479" s="8"/>
      <c r="J479" s="8"/>
      <c r="K479" s="8"/>
      <c r="L479" s="8"/>
      <c r="M479" s="8"/>
      <c r="N479" s="8"/>
      <c r="O479" s="8"/>
      <c r="P479" s="8"/>
    </row>
    <row r="480" spans="2:16" s="6" customFormat="1">
      <c r="B480" s="7"/>
      <c r="D480" s="8"/>
      <c r="E480" s="8"/>
      <c r="F480" s="8"/>
      <c r="G480" s="8"/>
      <c r="H480" s="8"/>
      <c r="I480" s="8"/>
      <c r="J480" s="8"/>
      <c r="K480" s="8"/>
      <c r="L480" s="8"/>
      <c r="M480" s="8"/>
      <c r="N480" s="8"/>
      <c r="O480" s="8"/>
      <c r="P480" s="8"/>
    </row>
    <row r="481" spans="2:16" s="6" customFormat="1">
      <c r="B481" s="7"/>
      <c r="D481" s="8"/>
      <c r="E481" s="8"/>
      <c r="F481" s="8"/>
      <c r="G481" s="8"/>
      <c r="H481" s="8"/>
      <c r="I481" s="8"/>
      <c r="J481" s="8"/>
      <c r="K481" s="8"/>
      <c r="L481" s="8"/>
      <c r="M481" s="8"/>
      <c r="N481" s="8"/>
      <c r="O481" s="8"/>
      <c r="P481" s="8"/>
    </row>
    <row r="482" spans="2:16" s="6" customFormat="1">
      <c r="B482" s="7"/>
      <c r="D482" s="8"/>
      <c r="E482" s="8"/>
      <c r="F482" s="8"/>
      <c r="G482" s="8"/>
      <c r="H482" s="8"/>
      <c r="I482" s="8"/>
      <c r="J482" s="8"/>
      <c r="K482" s="8"/>
      <c r="L482" s="8"/>
      <c r="M482" s="8"/>
      <c r="N482" s="8"/>
      <c r="O482" s="8"/>
      <c r="P482" s="8"/>
    </row>
    <row r="483" spans="2:16" s="6" customFormat="1">
      <c r="B483" s="7"/>
      <c r="D483" s="8"/>
      <c r="E483" s="8"/>
      <c r="F483" s="8"/>
      <c r="G483" s="8"/>
      <c r="H483" s="8"/>
      <c r="I483" s="8"/>
      <c r="J483" s="8"/>
      <c r="K483" s="8"/>
      <c r="L483" s="8"/>
      <c r="M483" s="8"/>
      <c r="N483" s="8"/>
      <c r="O483" s="8"/>
      <c r="P483" s="8"/>
    </row>
    <row r="484" spans="2:16" s="6" customFormat="1">
      <c r="B484" s="7"/>
      <c r="D484" s="8"/>
      <c r="E484" s="8"/>
      <c r="F484" s="8"/>
      <c r="G484" s="8"/>
      <c r="H484" s="8"/>
      <c r="I484" s="8"/>
      <c r="J484" s="8"/>
      <c r="K484" s="8"/>
      <c r="L484" s="8"/>
      <c r="M484" s="8"/>
      <c r="N484" s="8"/>
      <c r="O484" s="8"/>
      <c r="P484" s="8"/>
    </row>
    <row r="485" spans="2:16" s="6" customFormat="1">
      <c r="B485" s="7"/>
      <c r="D485" s="8"/>
      <c r="E485" s="8"/>
      <c r="F485" s="8"/>
      <c r="G485" s="8"/>
      <c r="H485" s="8"/>
      <c r="I485" s="8"/>
      <c r="J485" s="8"/>
      <c r="K485" s="8"/>
      <c r="L485" s="8"/>
      <c r="M485" s="8"/>
      <c r="N485" s="8"/>
      <c r="O485" s="8"/>
      <c r="P485" s="8"/>
    </row>
    <row r="486" spans="2:16" s="6" customFormat="1">
      <c r="B486" s="7"/>
      <c r="D486" s="8"/>
      <c r="E486" s="8"/>
      <c r="F486" s="8"/>
      <c r="G486" s="8"/>
      <c r="H486" s="8"/>
      <c r="I486" s="8"/>
      <c r="J486" s="8"/>
      <c r="K486" s="8"/>
      <c r="L486" s="8"/>
      <c r="M486" s="8"/>
      <c r="N486" s="8"/>
      <c r="O486" s="8"/>
      <c r="P486" s="8"/>
    </row>
    <row r="487" spans="2:16" s="6" customFormat="1">
      <c r="B487" s="7"/>
      <c r="D487" s="8"/>
      <c r="E487" s="8"/>
      <c r="F487" s="8"/>
      <c r="G487" s="8"/>
      <c r="H487" s="8"/>
      <c r="I487" s="8"/>
      <c r="J487" s="8"/>
      <c r="K487" s="8"/>
      <c r="L487" s="8"/>
      <c r="M487" s="8"/>
      <c r="N487" s="8"/>
      <c r="O487" s="8"/>
      <c r="P487" s="8"/>
    </row>
    <row r="488" spans="2:16" s="6" customFormat="1">
      <c r="B488" s="7"/>
      <c r="D488" s="8"/>
      <c r="E488" s="8"/>
      <c r="F488" s="8"/>
      <c r="G488" s="8"/>
      <c r="H488" s="8"/>
      <c r="I488" s="8"/>
      <c r="J488" s="8"/>
      <c r="K488" s="8"/>
      <c r="L488" s="8"/>
      <c r="M488" s="8"/>
      <c r="N488" s="8"/>
      <c r="O488" s="8"/>
      <c r="P488" s="8"/>
    </row>
    <row r="489" spans="2:16" s="6" customFormat="1">
      <c r="B489" s="7"/>
      <c r="D489" s="8"/>
      <c r="E489" s="8"/>
      <c r="F489" s="8"/>
      <c r="G489" s="8"/>
      <c r="H489" s="8"/>
      <c r="I489" s="8"/>
      <c r="J489" s="8"/>
      <c r="K489" s="8"/>
      <c r="L489" s="8"/>
      <c r="M489" s="8"/>
      <c r="N489" s="8"/>
      <c r="O489" s="8"/>
      <c r="P489" s="8"/>
    </row>
    <row r="490" spans="2:16" s="6" customFormat="1">
      <c r="B490" s="7"/>
      <c r="D490" s="8"/>
      <c r="E490" s="8"/>
      <c r="F490" s="8"/>
      <c r="G490" s="8"/>
      <c r="H490" s="8"/>
      <c r="I490" s="8"/>
      <c r="J490" s="8"/>
      <c r="K490" s="8"/>
      <c r="L490" s="8"/>
      <c r="M490" s="8"/>
      <c r="N490" s="8"/>
      <c r="O490" s="8"/>
      <c r="P490" s="8"/>
    </row>
    <row r="491" spans="2:16" s="6" customFormat="1">
      <c r="B491" s="7"/>
      <c r="D491" s="8"/>
      <c r="E491" s="8"/>
      <c r="F491" s="8"/>
      <c r="G491" s="8"/>
      <c r="H491" s="8"/>
      <c r="I491" s="8"/>
      <c r="J491" s="8"/>
      <c r="K491" s="8"/>
      <c r="L491" s="8"/>
      <c r="M491" s="8"/>
      <c r="N491" s="8"/>
      <c r="O491" s="8"/>
      <c r="P491" s="8"/>
    </row>
    <row r="492" spans="2:16" s="6" customFormat="1">
      <c r="B492" s="7"/>
      <c r="D492" s="8"/>
      <c r="E492" s="8"/>
      <c r="F492" s="8"/>
      <c r="G492" s="8"/>
      <c r="H492" s="8"/>
      <c r="I492" s="8"/>
      <c r="J492" s="8"/>
      <c r="K492" s="8"/>
      <c r="L492" s="8"/>
      <c r="M492" s="8"/>
      <c r="N492" s="8"/>
      <c r="O492" s="8"/>
      <c r="P492" s="8"/>
    </row>
    <row r="493" spans="2:16" s="6" customFormat="1">
      <c r="B493" s="7"/>
      <c r="D493" s="8"/>
      <c r="E493" s="8"/>
      <c r="F493" s="8"/>
      <c r="G493" s="8"/>
      <c r="H493" s="8"/>
      <c r="I493" s="8"/>
      <c r="J493" s="8"/>
      <c r="K493" s="8"/>
      <c r="L493" s="8"/>
      <c r="M493" s="8"/>
      <c r="N493" s="8"/>
      <c r="O493" s="8"/>
      <c r="P493" s="8"/>
    </row>
    <row r="494" spans="2:16" s="6" customFormat="1">
      <c r="B494" s="7"/>
      <c r="D494" s="8"/>
      <c r="E494" s="8"/>
      <c r="F494" s="8"/>
      <c r="G494" s="8"/>
      <c r="H494" s="8"/>
      <c r="I494" s="8"/>
      <c r="J494" s="8"/>
      <c r="K494" s="8"/>
      <c r="L494" s="8"/>
      <c r="M494" s="8"/>
      <c r="N494" s="8"/>
      <c r="O494" s="8"/>
      <c r="P494" s="8"/>
    </row>
    <row r="495" spans="2:16" s="6" customFormat="1">
      <c r="B495" s="7"/>
      <c r="D495" s="8"/>
      <c r="E495" s="8"/>
      <c r="F495" s="8"/>
      <c r="G495" s="8"/>
      <c r="H495" s="8"/>
      <c r="I495" s="8"/>
      <c r="J495" s="8"/>
      <c r="K495" s="8"/>
      <c r="L495" s="8"/>
      <c r="M495" s="8"/>
      <c r="N495" s="8"/>
      <c r="O495" s="8"/>
      <c r="P495" s="8"/>
    </row>
    <row r="496" spans="2:16" s="6" customFormat="1">
      <c r="B496" s="7"/>
      <c r="D496" s="8"/>
      <c r="E496" s="8"/>
      <c r="F496" s="8"/>
      <c r="G496" s="8"/>
      <c r="H496" s="8"/>
      <c r="I496" s="8"/>
      <c r="J496" s="8"/>
      <c r="K496" s="8"/>
      <c r="L496" s="8"/>
      <c r="M496" s="8"/>
      <c r="N496" s="8"/>
      <c r="O496" s="8"/>
      <c r="P496" s="8"/>
    </row>
    <row r="497" spans="2:16" s="6" customFormat="1">
      <c r="B497" s="7"/>
      <c r="D497" s="8"/>
      <c r="E497" s="8"/>
      <c r="F497" s="8"/>
      <c r="G497" s="8"/>
      <c r="H497" s="8"/>
      <c r="I497" s="8"/>
      <c r="J497" s="8"/>
      <c r="K497" s="8"/>
      <c r="L497" s="8"/>
      <c r="M497" s="8"/>
      <c r="N497" s="8"/>
      <c r="O497" s="8"/>
      <c r="P497" s="8"/>
    </row>
    <row r="498" spans="2:16" s="6" customFormat="1">
      <c r="B498" s="7"/>
      <c r="D498" s="8"/>
      <c r="E498" s="8"/>
      <c r="F498" s="8"/>
      <c r="G498" s="8"/>
      <c r="H498" s="8"/>
      <c r="I498" s="8"/>
      <c r="J498" s="8"/>
      <c r="K498" s="8"/>
      <c r="L498" s="8"/>
      <c r="M498" s="8"/>
      <c r="N498" s="8"/>
      <c r="O498" s="8"/>
      <c r="P498" s="8"/>
    </row>
    <row r="499" spans="2:16" s="6" customFormat="1">
      <c r="B499" s="7"/>
      <c r="D499" s="8"/>
      <c r="E499" s="8"/>
      <c r="F499" s="8"/>
      <c r="G499" s="8"/>
      <c r="H499" s="8"/>
      <c r="I499" s="8"/>
      <c r="J499" s="8"/>
      <c r="K499" s="8"/>
      <c r="L499" s="8"/>
      <c r="M499" s="8"/>
      <c r="N499" s="8"/>
      <c r="O499" s="8"/>
      <c r="P499" s="8"/>
    </row>
    <row r="500" spans="2:16" s="6" customFormat="1">
      <c r="B500" s="7"/>
      <c r="D500" s="8"/>
      <c r="E500" s="8"/>
      <c r="F500" s="8"/>
      <c r="G500" s="8"/>
      <c r="H500" s="8"/>
      <c r="I500" s="8"/>
      <c r="J500" s="8"/>
      <c r="K500" s="8"/>
      <c r="L500" s="8"/>
      <c r="M500" s="8"/>
      <c r="N500" s="8"/>
      <c r="O500" s="8"/>
      <c r="P500" s="8"/>
    </row>
    <row r="501" spans="2:16" s="6" customFormat="1">
      <c r="B501" s="7"/>
      <c r="D501" s="8"/>
      <c r="E501" s="8"/>
      <c r="F501" s="8"/>
      <c r="G501" s="8"/>
      <c r="H501" s="8"/>
      <c r="I501" s="8"/>
      <c r="J501" s="8"/>
      <c r="K501" s="8"/>
      <c r="L501" s="8"/>
      <c r="M501" s="8"/>
      <c r="N501" s="8"/>
      <c r="O501" s="8"/>
      <c r="P501" s="8"/>
    </row>
    <row r="502" spans="2:16" s="6" customFormat="1">
      <c r="B502" s="7"/>
      <c r="D502" s="8"/>
      <c r="E502" s="8"/>
      <c r="F502" s="8"/>
      <c r="G502" s="8"/>
      <c r="H502" s="8"/>
      <c r="I502" s="8"/>
      <c r="J502" s="8"/>
      <c r="K502" s="8"/>
      <c r="L502" s="8"/>
      <c r="M502" s="8"/>
      <c r="N502" s="8"/>
      <c r="O502" s="8"/>
      <c r="P502" s="8"/>
    </row>
    <row r="503" spans="2:16" s="6" customFormat="1">
      <c r="B503" s="7"/>
      <c r="D503" s="8"/>
      <c r="E503" s="8"/>
      <c r="F503" s="8"/>
      <c r="G503" s="8"/>
      <c r="H503" s="8"/>
      <c r="I503" s="8"/>
      <c r="J503" s="8"/>
      <c r="K503" s="8"/>
      <c r="L503" s="8"/>
      <c r="M503" s="8"/>
      <c r="N503" s="8"/>
      <c r="O503" s="8"/>
      <c r="P503" s="8"/>
    </row>
    <row r="504" spans="2:16" s="6" customFormat="1">
      <c r="B504" s="7"/>
      <c r="D504" s="8"/>
      <c r="E504" s="8"/>
      <c r="F504" s="8"/>
      <c r="G504" s="8"/>
      <c r="H504" s="8"/>
      <c r="I504" s="8"/>
      <c r="J504" s="8"/>
      <c r="K504" s="8"/>
      <c r="L504" s="8"/>
      <c r="M504" s="8"/>
      <c r="N504" s="8"/>
      <c r="O504" s="8"/>
      <c r="P504" s="8"/>
    </row>
    <row r="505" spans="2:16" s="6" customFormat="1">
      <c r="B505" s="7"/>
      <c r="D505" s="8"/>
      <c r="E505" s="8"/>
      <c r="F505" s="8"/>
      <c r="G505" s="8"/>
      <c r="H505" s="8"/>
      <c r="I505" s="8"/>
      <c r="J505" s="8"/>
      <c r="K505" s="8"/>
      <c r="L505" s="8"/>
      <c r="M505" s="8"/>
      <c r="N505" s="8"/>
      <c r="O505" s="8"/>
      <c r="P505" s="8"/>
    </row>
    <row r="506" spans="2:16" s="6" customFormat="1">
      <c r="B506" s="7"/>
      <c r="D506" s="8"/>
      <c r="E506" s="8"/>
      <c r="F506" s="8"/>
      <c r="G506" s="8"/>
      <c r="H506" s="8"/>
      <c r="I506" s="8"/>
      <c r="J506" s="8"/>
      <c r="K506" s="8"/>
      <c r="L506" s="8"/>
      <c r="M506" s="8"/>
      <c r="N506" s="8"/>
      <c r="O506" s="8"/>
      <c r="P506" s="8"/>
    </row>
    <row r="507" spans="2:16" s="6" customFormat="1">
      <c r="B507" s="7"/>
      <c r="D507" s="8"/>
      <c r="E507" s="8"/>
      <c r="F507" s="8"/>
      <c r="G507" s="8"/>
      <c r="H507" s="8"/>
      <c r="I507" s="8"/>
      <c r="J507" s="8"/>
      <c r="K507" s="8"/>
      <c r="L507" s="8"/>
      <c r="M507" s="8"/>
      <c r="N507" s="8"/>
      <c r="O507" s="8"/>
      <c r="P507" s="8"/>
    </row>
    <row r="508" spans="2:16" s="6" customFormat="1">
      <c r="B508" s="7"/>
      <c r="D508" s="8"/>
      <c r="E508" s="8"/>
      <c r="F508" s="8"/>
      <c r="G508" s="8"/>
      <c r="H508" s="8"/>
      <c r="I508" s="8"/>
      <c r="J508" s="8"/>
      <c r="K508" s="8"/>
      <c r="L508" s="8"/>
      <c r="M508" s="8"/>
      <c r="N508" s="8"/>
      <c r="O508" s="8"/>
      <c r="P508" s="8"/>
    </row>
    <row r="509" spans="2:16" s="6" customFormat="1">
      <c r="B509" s="7"/>
      <c r="D509" s="8"/>
      <c r="E509" s="8"/>
      <c r="F509" s="8"/>
      <c r="G509" s="8"/>
      <c r="H509" s="8"/>
      <c r="I509" s="8"/>
      <c r="J509" s="8"/>
      <c r="K509" s="8"/>
      <c r="L509" s="8"/>
      <c r="M509" s="8"/>
      <c r="N509" s="8"/>
      <c r="O509" s="8"/>
      <c r="P509" s="8"/>
    </row>
    <row r="510" spans="2:16" s="6" customFormat="1">
      <c r="B510" s="7"/>
      <c r="D510" s="8"/>
      <c r="E510" s="8"/>
      <c r="F510" s="8"/>
      <c r="G510" s="8"/>
      <c r="H510" s="8"/>
      <c r="I510" s="8"/>
      <c r="J510" s="8"/>
      <c r="K510" s="8"/>
      <c r="L510" s="8"/>
      <c r="M510" s="8"/>
      <c r="N510" s="8"/>
      <c r="O510" s="8"/>
      <c r="P510" s="8"/>
    </row>
    <row r="511" spans="2:16" s="6" customFormat="1">
      <c r="B511" s="7"/>
      <c r="D511" s="8"/>
      <c r="E511" s="8"/>
      <c r="F511" s="8"/>
      <c r="G511" s="8"/>
      <c r="H511" s="8"/>
      <c r="I511" s="8"/>
      <c r="J511" s="8"/>
      <c r="K511" s="8"/>
      <c r="L511" s="8"/>
      <c r="M511" s="8"/>
      <c r="N511" s="8"/>
      <c r="O511" s="8"/>
      <c r="P511" s="8"/>
    </row>
    <row r="512" spans="2:16" s="6" customFormat="1">
      <c r="B512" s="7"/>
      <c r="D512" s="8"/>
      <c r="E512" s="8"/>
      <c r="F512" s="8"/>
      <c r="G512" s="8"/>
      <c r="H512" s="8"/>
      <c r="I512" s="8"/>
      <c r="J512" s="8"/>
      <c r="K512" s="8"/>
      <c r="L512" s="8"/>
      <c r="M512" s="8"/>
      <c r="N512" s="8"/>
      <c r="O512" s="8"/>
      <c r="P512" s="8"/>
    </row>
    <row r="513" spans="2:16" s="6" customFormat="1">
      <c r="B513" s="7"/>
      <c r="D513" s="8"/>
      <c r="E513" s="8"/>
      <c r="F513" s="8"/>
      <c r="G513" s="8"/>
      <c r="H513" s="8"/>
      <c r="I513" s="8"/>
      <c r="J513" s="8"/>
      <c r="K513" s="8"/>
      <c r="L513" s="8"/>
      <c r="M513" s="8"/>
      <c r="N513" s="8"/>
      <c r="O513" s="8"/>
      <c r="P513" s="8"/>
    </row>
    <row r="514" spans="2:16" s="6" customFormat="1">
      <c r="B514" s="7"/>
      <c r="D514" s="8"/>
      <c r="E514" s="8"/>
      <c r="F514" s="8"/>
      <c r="G514" s="8"/>
      <c r="H514" s="8"/>
      <c r="I514" s="8"/>
      <c r="J514" s="8"/>
      <c r="K514" s="8"/>
      <c r="L514" s="8"/>
      <c r="M514" s="8"/>
      <c r="N514" s="8"/>
      <c r="O514" s="8"/>
      <c r="P514" s="8"/>
    </row>
    <row r="515" spans="2:16" s="6" customFormat="1">
      <c r="B515" s="7"/>
      <c r="D515" s="8"/>
      <c r="E515" s="8"/>
      <c r="F515" s="8"/>
      <c r="G515" s="8"/>
      <c r="H515" s="8"/>
      <c r="I515" s="8"/>
      <c r="J515" s="8"/>
      <c r="K515" s="8"/>
      <c r="L515" s="8"/>
      <c r="M515" s="8"/>
      <c r="N515" s="8"/>
      <c r="O515" s="8"/>
      <c r="P515" s="8"/>
    </row>
    <row r="516" spans="2:16" s="6" customFormat="1">
      <c r="B516" s="7"/>
      <c r="D516" s="8"/>
      <c r="E516" s="8"/>
      <c r="F516" s="8"/>
      <c r="G516" s="8"/>
      <c r="H516" s="8"/>
      <c r="I516" s="8"/>
      <c r="J516" s="8"/>
      <c r="K516" s="8"/>
      <c r="L516" s="8"/>
      <c r="M516" s="8"/>
      <c r="N516" s="8"/>
      <c r="O516" s="8"/>
      <c r="P516" s="8"/>
    </row>
    <row r="517" spans="2:16" s="6" customFormat="1">
      <c r="B517" s="7"/>
      <c r="D517" s="8"/>
      <c r="E517" s="8"/>
      <c r="F517" s="8"/>
      <c r="G517" s="8"/>
      <c r="H517" s="8"/>
      <c r="I517" s="8"/>
      <c r="J517" s="8"/>
      <c r="K517" s="8"/>
      <c r="L517" s="8"/>
      <c r="M517" s="8"/>
      <c r="N517" s="8"/>
      <c r="O517" s="8"/>
      <c r="P517" s="8"/>
    </row>
    <row r="518" spans="2:16" s="6" customFormat="1">
      <c r="B518" s="7"/>
      <c r="D518" s="8"/>
      <c r="E518" s="8"/>
      <c r="F518" s="8"/>
      <c r="G518" s="8"/>
      <c r="H518" s="8"/>
      <c r="I518" s="8"/>
      <c r="J518" s="8"/>
      <c r="K518" s="8"/>
      <c r="L518" s="8"/>
      <c r="M518" s="8"/>
      <c r="N518" s="8"/>
      <c r="O518" s="8"/>
      <c r="P518" s="8"/>
    </row>
    <row r="519" spans="2:16" s="6" customFormat="1">
      <c r="B519" s="7"/>
      <c r="D519" s="8"/>
      <c r="E519" s="8"/>
      <c r="F519" s="8"/>
      <c r="G519" s="8"/>
      <c r="H519" s="8"/>
      <c r="I519" s="8"/>
      <c r="J519" s="8"/>
      <c r="K519" s="8"/>
      <c r="L519" s="8"/>
      <c r="M519" s="8"/>
      <c r="N519" s="8"/>
      <c r="O519" s="8"/>
      <c r="P519" s="8"/>
    </row>
    <row r="520" spans="2:16" s="6" customFormat="1">
      <c r="B520" s="7"/>
      <c r="D520" s="8"/>
      <c r="E520" s="8"/>
      <c r="F520" s="8"/>
      <c r="G520" s="8"/>
      <c r="H520" s="8"/>
      <c r="I520" s="8"/>
      <c r="J520" s="8"/>
      <c r="K520" s="8"/>
      <c r="L520" s="8"/>
      <c r="M520" s="8"/>
      <c r="N520" s="8"/>
      <c r="O520" s="8"/>
      <c r="P520" s="8"/>
    </row>
    <row r="521" spans="2:16" s="6" customFormat="1">
      <c r="B521" s="7"/>
      <c r="D521" s="8"/>
      <c r="E521" s="8"/>
      <c r="F521" s="8"/>
      <c r="G521" s="8"/>
      <c r="H521" s="8"/>
      <c r="I521" s="8"/>
      <c r="J521" s="8"/>
      <c r="K521" s="8"/>
      <c r="L521" s="8"/>
      <c r="M521" s="8"/>
      <c r="N521" s="8"/>
      <c r="O521" s="8"/>
      <c r="P521" s="8"/>
    </row>
    <row r="522" spans="2:16" s="6" customFormat="1">
      <c r="B522" s="7"/>
      <c r="D522" s="8"/>
      <c r="E522" s="8"/>
      <c r="F522" s="8"/>
      <c r="G522" s="8"/>
      <c r="H522" s="8"/>
      <c r="I522" s="8"/>
      <c r="J522" s="8"/>
      <c r="K522" s="8"/>
      <c r="L522" s="8"/>
      <c r="M522" s="8"/>
      <c r="N522" s="8"/>
      <c r="O522" s="8"/>
      <c r="P522" s="8"/>
    </row>
    <row r="523" spans="2:16" s="6" customFormat="1">
      <c r="B523" s="7"/>
      <c r="D523" s="8"/>
      <c r="E523" s="8"/>
      <c r="F523" s="8"/>
      <c r="G523" s="8"/>
      <c r="H523" s="8"/>
      <c r="I523" s="8"/>
      <c r="J523" s="8"/>
      <c r="K523" s="8"/>
      <c r="L523" s="8"/>
      <c r="M523" s="8"/>
      <c r="N523" s="8"/>
      <c r="O523" s="8"/>
      <c r="P523" s="8"/>
    </row>
    <row r="524" spans="2:16" s="6" customFormat="1">
      <c r="B524" s="7"/>
      <c r="D524" s="8"/>
      <c r="E524" s="8"/>
      <c r="F524" s="8"/>
      <c r="G524" s="8"/>
      <c r="H524" s="8"/>
      <c r="I524" s="8"/>
      <c r="J524" s="8"/>
      <c r="K524" s="8"/>
      <c r="L524" s="8"/>
      <c r="M524" s="8"/>
      <c r="N524" s="8"/>
      <c r="O524" s="8"/>
      <c r="P524" s="8"/>
    </row>
    <row r="525" spans="2:16" s="6" customFormat="1">
      <c r="B525" s="7"/>
      <c r="D525" s="8"/>
      <c r="E525" s="8"/>
      <c r="F525" s="8"/>
      <c r="G525" s="8"/>
      <c r="H525" s="8"/>
      <c r="I525" s="8"/>
      <c r="J525" s="8"/>
      <c r="K525" s="8"/>
      <c r="L525" s="8"/>
      <c r="M525" s="8"/>
      <c r="N525" s="8"/>
      <c r="O525" s="8"/>
      <c r="P525" s="8"/>
    </row>
    <row r="526" spans="2:16" s="6" customFormat="1">
      <c r="B526" s="7"/>
      <c r="D526" s="8"/>
      <c r="E526" s="8"/>
      <c r="F526" s="8"/>
      <c r="G526" s="8"/>
      <c r="H526" s="8"/>
      <c r="I526" s="8"/>
      <c r="J526" s="8"/>
      <c r="K526" s="8"/>
      <c r="L526" s="8"/>
      <c r="M526" s="8"/>
      <c r="N526" s="8"/>
      <c r="O526" s="8"/>
      <c r="P526" s="8"/>
    </row>
    <row r="527" spans="2:16" s="6" customFormat="1">
      <c r="B527" s="7"/>
      <c r="D527" s="8"/>
      <c r="E527" s="8"/>
      <c r="F527" s="8"/>
      <c r="G527" s="8"/>
      <c r="H527" s="8"/>
      <c r="I527" s="8"/>
      <c r="J527" s="8"/>
      <c r="K527" s="8"/>
      <c r="L527" s="8"/>
      <c r="M527" s="8"/>
      <c r="N527" s="8"/>
      <c r="O527" s="8"/>
      <c r="P527" s="8"/>
    </row>
    <row r="528" spans="2:16" s="6" customFormat="1">
      <c r="B528" s="7"/>
      <c r="D528" s="8"/>
      <c r="E528" s="8"/>
      <c r="F528" s="8"/>
      <c r="G528" s="8"/>
      <c r="H528" s="8"/>
      <c r="I528" s="8"/>
      <c r="J528" s="8"/>
      <c r="K528" s="8"/>
      <c r="L528" s="8"/>
      <c r="M528" s="8"/>
      <c r="N528" s="8"/>
      <c r="O528" s="8"/>
      <c r="P528" s="8"/>
    </row>
    <row r="529" spans="2:16" s="6" customFormat="1">
      <c r="B529" s="7"/>
      <c r="D529" s="8"/>
      <c r="E529" s="8"/>
      <c r="F529" s="8"/>
      <c r="G529" s="8"/>
      <c r="H529" s="8"/>
      <c r="I529" s="8"/>
      <c r="J529" s="8"/>
      <c r="K529" s="8"/>
      <c r="L529" s="8"/>
      <c r="M529" s="8"/>
      <c r="N529" s="8"/>
      <c r="O529" s="8"/>
      <c r="P529" s="8"/>
    </row>
    <row r="530" spans="2:16" s="6" customFormat="1">
      <c r="B530" s="7"/>
      <c r="D530" s="8"/>
      <c r="E530" s="8"/>
      <c r="F530" s="8"/>
      <c r="G530" s="8"/>
      <c r="H530" s="8"/>
      <c r="I530" s="8"/>
      <c r="J530" s="8"/>
      <c r="K530" s="8"/>
      <c r="L530" s="8"/>
      <c r="M530" s="8"/>
      <c r="N530" s="8"/>
      <c r="O530" s="8"/>
      <c r="P530" s="8"/>
    </row>
    <row r="531" spans="2:16" s="6" customFormat="1">
      <c r="B531" s="7"/>
      <c r="D531" s="8"/>
      <c r="E531" s="8"/>
      <c r="F531" s="8"/>
      <c r="G531" s="8"/>
      <c r="H531" s="8"/>
      <c r="I531" s="8"/>
      <c r="J531" s="8"/>
      <c r="K531" s="8"/>
      <c r="L531" s="8"/>
      <c r="M531" s="8"/>
      <c r="N531" s="8"/>
      <c r="O531" s="8"/>
      <c r="P531" s="8"/>
    </row>
    <row r="532" spans="2:16" s="6" customFormat="1">
      <c r="B532" s="7"/>
      <c r="D532" s="8"/>
      <c r="E532" s="8"/>
      <c r="F532" s="8"/>
      <c r="G532" s="8"/>
      <c r="H532" s="8"/>
      <c r="I532" s="8"/>
      <c r="J532" s="8"/>
      <c r="K532" s="8"/>
      <c r="L532" s="8"/>
      <c r="M532" s="8"/>
      <c r="N532" s="8"/>
      <c r="O532" s="8"/>
      <c r="P532" s="8"/>
    </row>
    <row r="533" spans="2:16" s="6" customFormat="1">
      <c r="B533" s="7"/>
      <c r="D533" s="8"/>
      <c r="E533" s="8"/>
      <c r="F533" s="8"/>
      <c r="G533" s="8"/>
      <c r="H533" s="8"/>
      <c r="I533" s="8"/>
      <c r="J533" s="8"/>
      <c r="K533" s="8"/>
      <c r="L533" s="8"/>
      <c r="M533" s="8"/>
      <c r="N533" s="8"/>
      <c r="O533" s="8"/>
      <c r="P533" s="8"/>
    </row>
    <row r="534" spans="2:16" s="6" customFormat="1">
      <c r="B534" s="7"/>
      <c r="D534" s="8"/>
      <c r="E534" s="8"/>
      <c r="F534" s="8"/>
      <c r="G534" s="8"/>
      <c r="H534" s="8"/>
      <c r="I534" s="8"/>
      <c r="J534" s="8"/>
      <c r="K534" s="8"/>
      <c r="L534" s="8"/>
      <c r="M534" s="8"/>
      <c r="N534" s="8"/>
      <c r="O534" s="8"/>
      <c r="P534" s="8"/>
    </row>
    <row r="535" spans="2:16" s="6" customFormat="1">
      <c r="B535" s="7"/>
      <c r="D535" s="8"/>
      <c r="E535" s="8"/>
      <c r="F535" s="8"/>
      <c r="G535" s="8"/>
      <c r="H535" s="8"/>
      <c r="I535" s="8"/>
      <c r="J535" s="8"/>
      <c r="K535" s="8"/>
      <c r="L535" s="8"/>
      <c r="M535" s="8"/>
      <c r="N535" s="8"/>
      <c r="O535" s="8"/>
      <c r="P535" s="8"/>
    </row>
    <row r="536" spans="2:16" s="6" customFormat="1">
      <c r="B536" s="7"/>
      <c r="D536" s="8"/>
      <c r="E536" s="8"/>
      <c r="F536" s="8"/>
      <c r="G536" s="8"/>
      <c r="H536" s="8"/>
      <c r="I536" s="8"/>
      <c r="J536" s="8"/>
      <c r="K536" s="8"/>
      <c r="L536" s="8"/>
      <c r="M536" s="8"/>
      <c r="N536" s="8"/>
      <c r="O536" s="8"/>
      <c r="P536" s="8"/>
    </row>
    <row r="537" spans="2:16" s="6" customFormat="1">
      <c r="B537" s="7"/>
      <c r="D537" s="8"/>
      <c r="E537" s="8"/>
      <c r="F537" s="8"/>
      <c r="G537" s="8"/>
      <c r="H537" s="8"/>
      <c r="I537" s="8"/>
      <c r="J537" s="8"/>
      <c r="K537" s="8"/>
      <c r="L537" s="8"/>
      <c r="M537" s="8"/>
      <c r="N537" s="8"/>
      <c r="O537" s="8"/>
      <c r="P537" s="8"/>
    </row>
    <row r="538" spans="2:16" s="6" customFormat="1">
      <c r="B538" s="7"/>
      <c r="D538" s="8"/>
      <c r="E538" s="8"/>
      <c r="F538" s="8"/>
      <c r="G538" s="8"/>
      <c r="H538" s="8"/>
      <c r="I538" s="8"/>
      <c r="J538" s="8"/>
      <c r="K538" s="8"/>
      <c r="L538" s="8"/>
      <c r="M538" s="8"/>
      <c r="N538" s="8"/>
      <c r="O538" s="8"/>
      <c r="P538" s="8"/>
    </row>
    <row r="539" spans="2:16" s="6" customFormat="1">
      <c r="B539" s="7"/>
      <c r="D539" s="8"/>
      <c r="E539" s="8"/>
      <c r="F539" s="8"/>
      <c r="G539" s="8"/>
      <c r="H539" s="8"/>
      <c r="I539" s="8"/>
      <c r="J539" s="8"/>
      <c r="K539" s="8"/>
      <c r="L539" s="8"/>
      <c r="M539" s="8"/>
      <c r="N539" s="8"/>
      <c r="O539" s="8"/>
      <c r="P539" s="8"/>
    </row>
    <row r="540" spans="2:16" s="6" customFormat="1">
      <c r="B540" s="7"/>
      <c r="D540" s="8"/>
      <c r="E540" s="8"/>
      <c r="F540" s="8"/>
      <c r="G540" s="8"/>
      <c r="H540" s="8"/>
      <c r="I540" s="8"/>
      <c r="J540" s="8"/>
      <c r="K540" s="8"/>
      <c r="L540" s="8"/>
      <c r="M540" s="8"/>
      <c r="N540" s="8"/>
      <c r="O540" s="8"/>
      <c r="P540" s="8"/>
    </row>
    <row r="541" spans="2:16" s="6" customFormat="1">
      <c r="B541" s="7"/>
      <c r="D541" s="8"/>
      <c r="E541" s="8"/>
      <c r="F541" s="8"/>
      <c r="G541" s="8"/>
      <c r="H541" s="8"/>
      <c r="I541" s="8"/>
      <c r="J541" s="8"/>
      <c r="K541" s="8"/>
      <c r="L541" s="8"/>
      <c r="M541" s="8"/>
      <c r="N541" s="8"/>
      <c r="O541" s="8"/>
      <c r="P541" s="8"/>
    </row>
    <row r="542" spans="2:16" s="6" customFormat="1">
      <c r="B542" s="7"/>
      <c r="D542" s="8"/>
      <c r="E542" s="8"/>
      <c r="F542" s="8"/>
      <c r="G542" s="8"/>
      <c r="H542" s="8"/>
      <c r="I542" s="8"/>
      <c r="J542" s="8"/>
      <c r="K542" s="8"/>
      <c r="L542" s="8"/>
      <c r="M542" s="8"/>
      <c r="N542" s="8"/>
      <c r="O542" s="8"/>
      <c r="P542" s="8"/>
    </row>
    <row r="543" spans="2:16" s="6" customFormat="1">
      <c r="B543" s="7"/>
      <c r="D543" s="8"/>
      <c r="E543" s="8"/>
      <c r="F543" s="8"/>
      <c r="G543" s="8"/>
      <c r="H543" s="8"/>
      <c r="I543" s="8"/>
      <c r="J543" s="8"/>
      <c r="K543" s="8"/>
      <c r="L543" s="8"/>
      <c r="M543" s="8"/>
      <c r="N543" s="8"/>
      <c r="O543" s="8"/>
      <c r="P543" s="8"/>
    </row>
    <row r="544" spans="2:16" s="6" customFormat="1">
      <c r="B544" s="7"/>
      <c r="D544" s="8"/>
      <c r="E544" s="8"/>
      <c r="F544" s="8"/>
      <c r="G544" s="8"/>
      <c r="H544" s="8"/>
      <c r="I544" s="8"/>
      <c r="J544" s="8"/>
      <c r="K544" s="8"/>
      <c r="L544" s="8"/>
      <c r="M544" s="8"/>
      <c r="N544" s="8"/>
      <c r="O544" s="8"/>
      <c r="P544" s="8"/>
    </row>
    <row r="545" spans="2:16" s="6" customFormat="1">
      <c r="B545" s="7"/>
      <c r="D545" s="8"/>
      <c r="E545" s="8"/>
      <c r="F545" s="8"/>
      <c r="G545" s="8"/>
      <c r="H545" s="8"/>
      <c r="I545" s="8"/>
      <c r="J545" s="8"/>
      <c r="K545" s="8"/>
      <c r="L545" s="8"/>
      <c r="M545" s="8"/>
      <c r="N545" s="8"/>
      <c r="O545" s="8"/>
      <c r="P545" s="8"/>
    </row>
    <row r="546" spans="2:16" s="6" customFormat="1">
      <c r="B546" s="7"/>
      <c r="D546" s="8"/>
      <c r="E546" s="8"/>
      <c r="F546" s="8"/>
      <c r="G546" s="8"/>
      <c r="H546" s="8"/>
      <c r="I546" s="8"/>
      <c r="J546" s="8"/>
      <c r="K546" s="8"/>
      <c r="L546" s="8"/>
      <c r="M546" s="8"/>
      <c r="N546" s="8"/>
      <c r="O546" s="8"/>
      <c r="P546" s="8"/>
    </row>
    <row r="547" spans="2:16" s="6" customFormat="1">
      <c r="B547" s="7"/>
      <c r="D547" s="8"/>
      <c r="E547" s="8"/>
      <c r="F547" s="8"/>
      <c r="G547" s="8"/>
      <c r="H547" s="8"/>
      <c r="I547" s="8"/>
      <c r="J547" s="8"/>
      <c r="K547" s="8"/>
      <c r="L547" s="8"/>
      <c r="M547" s="8"/>
      <c r="N547" s="8"/>
      <c r="O547" s="8"/>
      <c r="P547" s="8"/>
    </row>
    <row r="548" spans="2:16" s="6" customFormat="1">
      <c r="B548" s="7"/>
      <c r="D548" s="8"/>
      <c r="E548" s="8"/>
      <c r="F548" s="8"/>
      <c r="G548" s="8"/>
      <c r="H548" s="8"/>
      <c r="I548" s="8"/>
      <c r="J548" s="8"/>
      <c r="K548" s="8"/>
      <c r="L548" s="8"/>
      <c r="M548" s="8"/>
      <c r="N548" s="8"/>
      <c r="O548" s="8"/>
      <c r="P548" s="8"/>
    </row>
    <row r="549" spans="2:16" s="6" customFormat="1">
      <c r="B549" s="7"/>
      <c r="D549" s="8"/>
      <c r="E549" s="8"/>
      <c r="F549" s="8"/>
      <c r="G549" s="8"/>
      <c r="H549" s="8"/>
      <c r="I549" s="8"/>
      <c r="J549" s="8"/>
      <c r="K549" s="8"/>
      <c r="L549" s="8"/>
      <c r="M549" s="8"/>
      <c r="N549" s="8"/>
      <c r="O549" s="8"/>
      <c r="P549" s="8"/>
    </row>
    <row r="550" spans="2:16" s="6" customFormat="1">
      <c r="B550" s="7"/>
      <c r="D550" s="8"/>
      <c r="E550" s="8"/>
      <c r="F550" s="8"/>
      <c r="G550" s="8"/>
      <c r="H550" s="8"/>
      <c r="I550" s="8"/>
      <c r="J550" s="8"/>
      <c r="K550" s="8"/>
      <c r="L550" s="8"/>
      <c r="M550" s="8"/>
      <c r="N550" s="8"/>
      <c r="O550" s="8"/>
      <c r="P550" s="8"/>
    </row>
    <row r="551" spans="2:16" s="6" customFormat="1">
      <c r="B551" s="7"/>
      <c r="D551" s="8"/>
      <c r="E551" s="8"/>
      <c r="F551" s="8"/>
      <c r="G551" s="8"/>
      <c r="H551" s="8"/>
      <c r="I551" s="8"/>
      <c r="J551" s="8"/>
      <c r="K551" s="8"/>
      <c r="L551" s="8"/>
      <c r="M551" s="8"/>
      <c r="N551" s="8"/>
      <c r="O551" s="8"/>
      <c r="P551" s="8"/>
    </row>
    <row r="552" spans="2:16" s="6" customFormat="1">
      <c r="B552" s="7"/>
      <c r="D552" s="8"/>
      <c r="E552" s="8"/>
      <c r="F552" s="8"/>
      <c r="G552" s="8"/>
      <c r="H552" s="8"/>
      <c r="I552" s="8"/>
      <c r="J552" s="8"/>
      <c r="K552" s="8"/>
      <c r="L552" s="8"/>
      <c r="M552" s="8"/>
      <c r="N552" s="8"/>
      <c r="O552" s="8"/>
      <c r="P552" s="8"/>
    </row>
    <row r="553" spans="2:16" s="6" customFormat="1">
      <c r="B553" s="7"/>
      <c r="D553" s="8"/>
      <c r="E553" s="8"/>
      <c r="F553" s="8"/>
      <c r="G553" s="8"/>
      <c r="H553" s="8"/>
      <c r="I553" s="8"/>
      <c r="J553" s="8"/>
      <c r="K553" s="8"/>
      <c r="L553" s="8"/>
      <c r="M553" s="8"/>
      <c r="N553" s="8"/>
      <c r="O553" s="8"/>
      <c r="P553" s="8"/>
    </row>
    <row r="554" spans="2:16" s="6" customFormat="1">
      <c r="B554" s="7"/>
      <c r="D554" s="8"/>
      <c r="E554" s="8"/>
      <c r="F554" s="8"/>
      <c r="G554" s="8"/>
      <c r="H554" s="8"/>
      <c r="I554" s="8"/>
      <c r="J554" s="8"/>
      <c r="K554" s="8"/>
      <c r="L554" s="8"/>
      <c r="M554" s="8"/>
      <c r="N554" s="8"/>
      <c r="O554" s="8"/>
      <c r="P554" s="8"/>
    </row>
    <row r="555" spans="2:16" s="6" customFormat="1">
      <c r="B555" s="7"/>
      <c r="D555" s="8"/>
      <c r="E555" s="8"/>
      <c r="F555" s="8"/>
      <c r="G555" s="8"/>
      <c r="H555" s="8"/>
      <c r="I555" s="8"/>
      <c r="J555" s="8"/>
      <c r="K555" s="8"/>
      <c r="L555" s="8"/>
      <c r="M555" s="8"/>
      <c r="N555" s="8"/>
      <c r="O555" s="8"/>
      <c r="P555" s="8"/>
    </row>
    <row r="556" spans="2:16" s="6" customFormat="1">
      <c r="B556" s="7"/>
      <c r="D556" s="8"/>
      <c r="E556" s="8"/>
      <c r="F556" s="8"/>
      <c r="G556" s="8"/>
      <c r="H556" s="8"/>
      <c r="I556" s="8"/>
      <c r="J556" s="8"/>
      <c r="K556" s="8"/>
      <c r="L556" s="8"/>
      <c r="M556" s="8"/>
      <c r="N556" s="8"/>
      <c r="O556" s="8"/>
      <c r="P556" s="8"/>
    </row>
    <row r="557" spans="2:16" s="6" customFormat="1">
      <c r="B557" s="7"/>
      <c r="D557" s="8"/>
      <c r="E557" s="8"/>
      <c r="F557" s="8"/>
      <c r="G557" s="8"/>
      <c r="H557" s="8"/>
      <c r="I557" s="8"/>
      <c r="J557" s="8"/>
      <c r="K557" s="8"/>
      <c r="L557" s="8"/>
      <c r="M557" s="8"/>
      <c r="N557" s="8"/>
      <c r="O557" s="8"/>
      <c r="P557" s="8"/>
    </row>
    <row r="558" spans="2:16" s="6" customFormat="1">
      <c r="B558" s="7"/>
      <c r="D558" s="8"/>
      <c r="E558" s="8"/>
      <c r="F558" s="8"/>
      <c r="G558" s="8"/>
      <c r="H558" s="8"/>
      <c r="I558" s="8"/>
      <c r="J558" s="8"/>
      <c r="K558" s="8"/>
      <c r="L558" s="8"/>
      <c r="M558" s="8"/>
      <c r="N558" s="8"/>
      <c r="O558" s="8"/>
      <c r="P558" s="8"/>
    </row>
    <row r="559" spans="2:16" s="6" customFormat="1">
      <c r="B559" s="7"/>
      <c r="D559" s="8"/>
      <c r="E559" s="8"/>
      <c r="F559" s="8"/>
      <c r="G559" s="8"/>
      <c r="H559" s="8"/>
      <c r="I559" s="8"/>
      <c r="J559" s="8"/>
      <c r="K559" s="8"/>
      <c r="L559" s="8"/>
      <c r="M559" s="8"/>
      <c r="N559" s="8"/>
      <c r="O559" s="8"/>
      <c r="P559" s="8"/>
    </row>
    <row r="560" spans="2:16" s="6" customFormat="1">
      <c r="B560" s="7"/>
      <c r="D560" s="8"/>
      <c r="E560" s="8"/>
      <c r="F560" s="8"/>
      <c r="G560" s="8"/>
      <c r="H560" s="8"/>
      <c r="I560" s="8"/>
      <c r="J560" s="8"/>
      <c r="K560" s="8"/>
      <c r="L560" s="8"/>
      <c r="M560" s="8"/>
      <c r="N560" s="8"/>
      <c r="O560" s="8"/>
      <c r="P560" s="8"/>
    </row>
    <row r="561" spans="2:16" s="6" customFormat="1">
      <c r="B561" s="7"/>
      <c r="D561" s="8"/>
      <c r="E561" s="8"/>
      <c r="F561" s="8"/>
      <c r="G561" s="8"/>
      <c r="H561" s="8"/>
      <c r="I561" s="8"/>
      <c r="J561" s="8"/>
      <c r="K561" s="8"/>
      <c r="L561" s="8"/>
      <c r="M561" s="8"/>
      <c r="N561" s="8"/>
      <c r="O561" s="8"/>
      <c r="P561" s="8"/>
    </row>
    <row r="562" spans="2:16" s="6" customFormat="1">
      <c r="B562" s="7"/>
      <c r="D562" s="8"/>
      <c r="E562" s="8"/>
      <c r="F562" s="8"/>
      <c r="G562" s="8"/>
      <c r="H562" s="8"/>
      <c r="I562" s="8"/>
      <c r="J562" s="8"/>
      <c r="K562" s="8"/>
      <c r="L562" s="8"/>
      <c r="M562" s="8"/>
      <c r="N562" s="8"/>
      <c r="O562" s="8"/>
      <c r="P562" s="8"/>
    </row>
    <row r="563" spans="2:16" s="6" customFormat="1">
      <c r="B563" s="7"/>
      <c r="D563" s="8"/>
      <c r="E563" s="8"/>
      <c r="F563" s="8"/>
      <c r="G563" s="8"/>
      <c r="H563" s="8"/>
      <c r="I563" s="8"/>
      <c r="J563" s="8"/>
      <c r="K563" s="8"/>
      <c r="L563" s="8"/>
      <c r="M563" s="8"/>
      <c r="N563" s="8"/>
      <c r="O563" s="8"/>
      <c r="P563" s="8"/>
    </row>
    <row r="564" spans="2:16" s="6" customFormat="1">
      <c r="B564" s="7"/>
      <c r="D564" s="8"/>
      <c r="E564" s="8"/>
      <c r="F564" s="8"/>
      <c r="G564" s="8"/>
      <c r="H564" s="8"/>
      <c r="I564" s="8"/>
      <c r="J564" s="8"/>
      <c r="K564" s="8"/>
      <c r="L564" s="8"/>
      <c r="M564" s="8"/>
      <c r="N564" s="8"/>
      <c r="O564" s="8"/>
      <c r="P564" s="8"/>
    </row>
    <row r="565" spans="2:16" s="6" customFormat="1">
      <c r="B565" s="7"/>
      <c r="D565" s="8"/>
      <c r="E565" s="8"/>
      <c r="F565" s="8"/>
      <c r="G565" s="8"/>
      <c r="H565" s="8"/>
      <c r="I565" s="8"/>
      <c r="J565" s="8"/>
      <c r="K565" s="8"/>
      <c r="L565" s="8"/>
      <c r="M565" s="8"/>
      <c r="N565" s="8"/>
      <c r="O565" s="8"/>
      <c r="P565" s="8"/>
    </row>
    <row r="566" spans="2:16" s="6" customFormat="1">
      <c r="B566" s="7"/>
      <c r="D566" s="8"/>
      <c r="E566" s="8"/>
      <c r="F566" s="8"/>
      <c r="G566" s="8"/>
      <c r="H566" s="8"/>
      <c r="I566" s="8"/>
      <c r="J566" s="8"/>
      <c r="K566" s="8"/>
      <c r="L566" s="8"/>
      <c r="M566" s="8"/>
      <c r="N566" s="8"/>
      <c r="O566" s="8"/>
      <c r="P566" s="8"/>
    </row>
    <row r="567" spans="2:16" s="6" customFormat="1">
      <c r="B567" s="7"/>
      <c r="D567" s="8"/>
      <c r="E567" s="8"/>
      <c r="F567" s="8"/>
      <c r="G567" s="8"/>
      <c r="H567" s="8"/>
      <c r="I567" s="8"/>
      <c r="J567" s="8"/>
      <c r="K567" s="8"/>
      <c r="L567" s="8"/>
      <c r="M567" s="8"/>
      <c r="N567" s="8"/>
      <c r="O567" s="8"/>
      <c r="P567" s="8"/>
    </row>
    <row r="568" spans="2:16" s="6" customFormat="1">
      <c r="B568" s="7"/>
      <c r="D568" s="8"/>
      <c r="E568" s="8"/>
      <c r="F568" s="8"/>
      <c r="G568" s="8"/>
      <c r="H568" s="8"/>
      <c r="I568" s="8"/>
      <c r="J568" s="8"/>
      <c r="K568" s="8"/>
      <c r="L568" s="8"/>
      <c r="M568" s="8"/>
      <c r="N568" s="8"/>
      <c r="O568" s="8"/>
      <c r="P568" s="8"/>
    </row>
    <row r="569" spans="2:16" s="6" customFormat="1">
      <c r="B569" s="7"/>
      <c r="D569" s="8"/>
      <c r="E569" s="8"/>
      <c r="F569" s="8"/>
      <c r="G569" s="8"/>
      <c r="H569" s="8"/>
      <c r="I569" s="8"/>
      <c r="J569" s="8"/>
      <c r="K569" s="8"/>
      <c r="L569" s="8"/>
      <c r="M569" s="8"/>
      <c r="N569" s="8"/>
      <c r="O569" s="8"/>
      <c r="P569" s="8"/>
    </row>
    <row r="570" spans="2:16" s="6" customFormat="1">
      <c r="B570" s="7"/>
      <c r="D570" s="8"/>
      <c r="E570" s="8"/>
      <c r="F570" s="8"/>
      <c r="G570" s="8"/>
      <c r="H570" s="8"/>
      <c r="I570" s="8"/>
      <c r="J570" s="8"/>
      <c r="K570" s="8"/>
      <c r="L570" s="8"/>
      <c r="M570" s="8"/>
      <c r="N570" s="8"/>
      <c r="O570" s="8"/>
      <c r="P570" s="8"/>
    </row>
    <row r="571" spans="2:16" s="6" customFormat="1">
      <c r="B571" s="7"/>
      <c r="D571" s="8"/>
      <c r="E571" s="8"/>
      <c r="F571" s="8"/>
      <c r="G571" s="8"/>
      <c r="H571" s="8"/>
      <c r="I571" s="8"/>
      <c r="J571" s="8"/>
      <c r="K571" s="8"/>
      <c r="L571" s="8"/>
      <c r="M571" s="8"/>
      <c r="N571" s="8"/>
      <c r="O571" s="8"/>
      <c r="P571" s="8"/>
    </row>
    <row r="572" spans="2:16" s="6" customFormat="1">
      <c r="B572" s="7"/>
      <c r="D572" s="8"/>
      <c r="E572" s="8"/>
      <c r="F572" s="8"/>
      <c r="G572" s="8"/>
      <c r="H572" s="8"/>
      <c r="I572" s="8"/>
      <c r="J572" s="8"/>
      <c r="K572" s="8"/>
      <c r="L572" s="8"/>
      <c r="M572" s="8"/>
      <c r="N572" s="8"/>
      <c r="O572" s="8"/>
      <c r="P572" s="8"/>
    </row>
    <row r="573" spans="2:16" s="6" customFormat="1">
      <c r="B573" s="7"/>
      <c r="D573" s="8"/>
      <c r="E573" s="8"/>
      <c r="F573" s="8"/>
      <c r="G573" s="8"/>
      <c r="H573" s="8"/>
      <c r="I573" s="8"/>
      <c r="J573" s="8"/>
      <c r="K573" s="8"/>
      <c r="L573" s="8"/>
      <c r="M573" s="8"/>
      <c r="N573" s="8"/>
      <c r="O573" s="8"/>
      <c r="P573" s="8"/>
    </row>
    <row r="574" spans="2:16" s="6" customFormat="1">
      <c r="B574" s="7"/>
      <c r="D574" s="8"/>
      <c r="E574" s="8"/>
      <c r="F574" s="8"/>
      <c r="G574" s="8"/>
      <c r="H574" s="8"/>
      <c r="I574" s="8"/>
      <c r="J574" s="8"/>
      <c r="K574" s="8"/>
      <c r="L574" s="8"/>
      <c r="M574" s="8"/>
      <c r="N574" s="8"/>
      <c r="O574" s="8"/>
      <c r="P574" s="8"/>
    </row>
    <row r="575" spans="2:16" s="6" customFormat="1">
      <c r="B575" s="7"/>
      <c r="D575" s="8"/>
      <c r="E575" s="8"/>
      <c r="F575" s="8"/>
      <c r="G575" s="8"/>
      <c r="H575" s="8"/>
      <c r="I575" s="8"/>
      <c r="J575" s="8"/>
      <c r="K575" s="8"/>
      <c r="L575" s="8"/>
      <c r="M575" s="8"/>
      <c r="N575" s="8"/>
      <c r="O575" s="8"/>
      <c r="P575" s="8"/>
    </row>
    <row r="576" spans="2:16" s="6" customFormat="1">
      <c r="B576" s="7"/>
      <c r="D576" s="8"/>
      <c r="E576" s="8"/>
      <c r="F576" s="8"/>
      <c r="G576" s="8"/>
      <c r="H576" s="8"/>
      <c r="I576" s="8"/>
      <c r="J576" s="8"/>
      <c r="K576" s="8"/>
      <c r="L576" s="8"/>
      <c r="M576" s="8"/>
      <c r="N576" s="8"/>
      <c r="O576" s="8"/>
      <c r="P576" s="8"/>
    </row>
    <row r="577" spans="2:16" s="6" customFormat="1">
      <c r="B577" s="7"/>
      <c r="D577" s="8"/>
      <c r="E577" s="8"/>
      <c r="F577" s="8"/>
      <c r="G577" s="8"/>
      <c r="H577" s="8"/>
      <c r="I577" s="8"/>
      <c r="J577" s="8"/>
      <c r="K577" s="8"/>
      <c r="L577" s="8"/>
      <c r="M577" s="8"/>
      <c r="N577" s="8"/>
      <c r="O577" s="8"/>
      <c r="P577" s="8"/>
    </row>
    <row r="578" spans="2:16" s="6" customFormat="1">
      <c r="B578" s="7"/>
      <c r="D578" s="8"/>
      <c r="E578" s="8"/>
      <c r="F578" s="8"/>
      <c r="G578" s="8"/>
      <c r="H578" s="8"/>
      <c r="I578" s="8"/>
      <c r="J578" s="8"/>
      <c r="K578" s="8"/>
      <c r="L578" s="8"/>
      <c r="M578" s="8"/>
      <c r="N578" s="8"/>
      <c r="O578" s="8"/>
      <c r="P578" s="8"/>
    </row>
    <row r="579" spans="2:16" s="6" customFormat="1">
      <c r="B579" s="7"/>
      <c r="D579" s="8"/>
      <c r="E579" s="8"/>
      <c r="F579" s="8"/>
      <c r="G579" s="8"/>
      <c r="H579" s="8"/>
      <c r="I579" s="8"/>
      <c r="J579" s="8"/>
      <c r="K579" s="8"/>
      <c r="L579" s="8"/>
      <c r="M579" s="8"/>
      <c r="N579" s="8"/>
      <c r="O579" s="8"/>
      <c r="P579" s="8"/>
    </row>
    <row r="580" spans="2:16" s="6" customFormat="1">
      <c r="B580" s="7"/>
      <c r="D580" s="8"/>
      <c r="E580" s="8"/>
      <c r="F580" s="8"/>
      <c r="G580" s="8"/>
      <c r="H580" s="8"/>
      <c r="I580" s="8"/>
      <c r="J580" s="8"/>
      <c r="K580" s="8"/>
      <c r="L580" s="8"/>
      <c r="M580" s="8"/>
      <c r="N580" s="8"/>
      <c r="O580" s="8"/>
      <c r="P580" s="8"/>
    </row>
    <row r="581" spans="2:16" s="6" customFormat="1">
      <c r="B581" s="7"/>
      <c r="D581" s="8"/>
      <c r="E581" s="8"/>
      <c r="F581" s="8"/>
      <c r="G581" s="8"/>
      <c r="H581" s="8"/>
      <c r="I581" s="8"/>
      <c r="J581" s="8"/>
      <c r="K581" s="8"/>
      <c r="L581" s="8"/>
      <c r="M581" s="8"/>
      <c r="N581" s="8"/>
      <c r="O581" s="8"/>
      <c r="P581" s="8"/>
    </row>
    <row r="582" spans="2:16" s="6" customFormat="1">
      <c r="B582" s="7"/>
      <c r="D582" s="8"/>
      <c r="E582" s="8"/>
      <c r="F582" s="8"/>
      <c r="G582" s="8"/>
      <c r="H582" s="8"/>
      <c r="I582" s="8"/>
      <c r="J582" s="8"/>
      <c r="K582" s="8"/>
      <c r="L582" s="8"/>
      <c r="M582" s="8"/>
      <c r="N582" s="8"/>
      <c r="O582" s="8"/>
      <c r="P582" s="8"/>
    </row>
    <row r="583" spans="2:16" s="6" customFormat="1">
      <c r="B583" s="7"/>
      <c r="D583" s="8"/>
      <c r="E583" s="8"/>
      <c r="F583" s="8"/>
      <c r="G583" s="8"/>
      <c r="H583" s="8"/>
      <c r="I583" s="8"/>
      <c r="J583" s="8"/>
      <c r="K583" s="8"/>
      <c r="L583" s="8"/>
      <c r="M583" s="8"/>
      <c r="N583" s="8"/>
      <c r="O583" s="8"/>
      <c r="P583" s="8"/>
    </row>
    <row r="584" spans="2:16" s="6" customFormat="1">
      <c r="B584" s="7"/>
      <c r="D584" s="8"/>
      <c r="E584" s="8"/>
      <c r="F584" s="8"/>
      <c r="G584" s="8"/>
      <c r="H584" s="8"/>
      <c r="I584" s="8"/>
      <c r="J584" s="8"/>
      <c r="K584" s="8"/>
      <c r="L584" s="8"/>
      <c r="M584" s="8"/>
      <c r="N584" s="8"/>
      <c r="O584" s="8"/>
      <c r="P584" s="8"/>
    </row>
    <row r="585" spans="2:16" s="6" customFormat="1">
      <c r="B585" s="7"/>
      <c r="D585" s="8"/>
      <c r="E585" s="8"/>
      <c r="F585" s="8"/>
      <c r="G585" s="8"/>
      <c r="H585" s="8"/>
      <c r="I585" s="8"/>
      <c r="J585" s="8"/>
      <c r="K585" s="8"/>
      <c r="L585" s="8"/>
      <c r="M585" s="8"/>
      <c r="N585" s="8"/>
      <c r="O585" s="8"/>
      <c r="P585" s="8"/>
    </row>
    <row r="586" spans="2:16" s="6" customFormat="1">
      <c r="B586" s="7"/>
      <c r="D586" s="8"/>
      <c r="E586" s="8"/>
      <c r="F586" s="8"/>
      <c r="G586" s="8"/>
      <c r="H586" s="8"/>
      <c r="I586" s="8"/>
      <c r="J586" s="8"/>
      <c r="K586" s="8"/>
      <c r="L586" s="8"/>
      <c r="M586" s="8"/>
      <c r="N586" s="8"/>
      <c r="O586" s="8"/>
      <c r="P586" s="8"/>
    </row>
    <row r="587" spans="2:16" s="6" customFormat="1">
      <c r="B587" s="7"/>
      <c r="D587" s="8"/>
      <c r="E587" s="8"/>
      <c r="F587" s="8"/>
      <c r="G587" s="8"/>
      <c r="H587" s="8"/>
      <c r="I587" s="8"/>
      <c r="J587" s="8"/>
      <c r="K587" s="8"/>
      <c r="L587" s="8"/>
      <c r="M587" s="8"/>
      <c r="N587" s="8"/>
      <c r="O587" s="8"/>
      <c r="P587" s="8"/>
    </row>
    <row r="588" spans="2:16" s="6" customFormat="1">
      <c r="B588" s="7"/>
      <c r="D588" s="8"/>
      <c r="E588" s="8"/>
      <c r="F588" s="8"/>
      <c r="G588" s="8"/>
      <c r="H588" s="8"/>
      <c r="I588" s="8"/>
      <c r="J588" s="8"/>
      <c r="K588" s="8"/>
      <c r="L588" s="8"/>
      <c r="M588" s="8"/>
      <c r="N588" s="8"/>
      <c r="O588" s="8"/>
      <c r="P588" s="8"/>
    </row>
    <row r="589" spans="2:16" s="6" customFormat="1">
      <c r="B589" s="7"/>
      <c r="D589" s="8"/>
      <c r="E589" s="8"/>
      <c r="F589" s="8"/>
      <c r="G589" s="8"/>
      <c r="H589" s="8"/>
      <c r="I589" s="8"/>
      <c r="J589" s="8"/>
      <c r="K589" s="8"/>
      <c r="L589" s="8"/>
      <c r="M589" s="8"/>
      <c r="N589" s="8"/>
      <c r="O589" s="8"/>
      <c r="P589" s="8"/>
    </row>
    <row r="590" spans="2:16" s="6" customFormat="1">
      <c r="B590" s="7"/>
      <c r="D590" s="8"/>
      <c r="E590" s="8"/>
      <c r="F590" s="8"/>
      <c r="G590" s="8"/>
      <c r="H590" s="8"/>
      <c r="I590" s="8"/>
      <c r="J590" s="8"/>
      <c r="K590" s="8"/>
      <c r="L590" s="8"/>
      <c r="M590" s="8"/>
      <c r="N590" s="8"/>
      <c r="O590" s="8"/>
      <c r="P590" s="8"/>
    </row>
    <row r="591" spans="2:16" s="6" customFormat="1">
      <c r="B591" s="7"/>
      <c r="D591" s="8"/>
      <c r="E591" s="8"/>
      <c r="F591" s="8"/>
      <c r="G591" s="8"/>
      <c r="H591" s="8"/>
      <c r="I591" s="8"/>
      <c r="J591" s="8"/>
      <c r="K591" s="8"/>
      <c r="L591" s="8"/>
      <c r="M591" s="8"/>
      <c r="N591" s="8"/>
      <c r="O591" s="8"/>
      <c r="P591" s="8"/>
    </row>
    <row r="592" spans="2:16" s="6" customFormat="1">
      <c r="B592" s="7"/>
      <c r="D592" s="8"/>
      <c r="E592" s="8"/>
      <c r="F592" s="8"/>
      <c r="G592" s="8"/>
      <c r="H592" s="8"/>
      <c r="I592" s="8"/>
      <c r="J592" s="8"/>
      <c r="K592" s="8"/>
      <c r="L592" s="8"/>
      <c r="M592" s="8"/>
      <c r="N592" s="8"/>
      <c r="O592" s="8"/>
      <c r="P592" s="8"/>
    </row>
    <row r="593" spans="2:16" s="6" customFormat="1">
      <c r="B593" s="7"/>
      <c r="D593" s="8"/>
      <c r="E593" s="8"/>
      <c r="F593" s="8"/>
      <c r="G593" s="8"/>
      <c r="H593" s="8"/>
      <c r="I593" s="8"/>
      <c r="J593" s="8"/>
      <c r="K593" s="8"/>
      <c r="L593" s="8"/>
      <c r="M593" s="8"/>
      <c r="N593" s="8"/>
      <c r="O593" s="8"/>
      <c r="P593" s="8"/>
    </row>
    <row r="594" spans="2:16" s="6" customFormat="1">
      <c r="B594" s="7"/>
      <c r="D594" s="8"/>
      <c r="E594" s="8"/>
      <c r="F594" s="8"/>
      <c r="G594" s="8"/>
      <c r="H594" s="8"/>
      <c r="I594" s="8"/>
      <c r="J594" s="8"/>
      <c r="K594" s="8"/>
      <c r="L594" s="8"/>
      <c r="M594" s="8"/>
      <c r="N594" s="8"/>
      <c r="O594" s="8"/>
      <c r="P594" s="8"/>
    </row>
    <row r="595" spans="2:16" s="6" customFormat="1">
      <c r="B595" s="7"/>
      <c r="D595" s="8"/>
      <c r="E595" s="8"/>
      <c r="F595" s="8"/>
      <c r="G595" s="8"/>
      <c r="H595" s="8"/>
      <c r="I595" s="8"/>
      <c r="J595" s="8"/>
      <c r="K595" s="8"/>
      <c r="L595" s="8"/>
      <c r="M595" s="8"/>
      <c r="N595" s="8"/>
      <c r="O595" s="8"/>
      <c r="P595" s="8"/>
    </row>
    <row r="596" spans="2:16" s="6" customFormat="1">
      <c r="B596" s="7"/>
      <c r="D596" s="8"/>
      <c r="E596" s="8"/>
      <c r="F596" s="8"/>
      <c r="G596" s="8"/>
      <c r="H596" s="8"/>
      <c r="I596" s="8"/>
      <c r="J596" s="8"/>
      <c r="K596" s="8"/>
      <c r="L596" s="8"/>
      <c r="M596" s="8"/>
      <c r="N596" s="8"/>
      <c r="O596" s="8"/>
      <c r="P596" s="8"/>
    </row>
    <row r="597" spans="2:16" s="6" customFormat="1">
      <c r="B597" s="7"/>
      <c r="D597" s="8"/>
      <c r="E597" s="8"/>
      <c r="F597" s="8"/>
      <c r="G597" s="8"/>
      <c r="H597" s="8"/>
      <c r="I597" s="8"/>
      <c r="J597" s="8"/>
      <c r="K597" s="8"/>
      <c r="L597" s="8"/>
      <c r="M597" s="8"/>
      <c r="N597" s="8"/>
      <c r="O597" s="8"/>
      <c r="P597" s="8"/>
    </row>
    <row r="598" spans="2:16" s="6" customFormat="1">
      <c r="B598" s="7"/>
      <c r="D598" s="8"/>
      <c r="E598" s="8"/>
      <c r="F598" s="8"/>
      <c r="G598" s="8"/>
      <c r="H598" s="8"/>
      <c r="I598" s="8"/>
      <c r="J598" s="8"/>
      <c r="K598" s="8"/>
      <c r="L598" s="8"/>
      <c r="M598" s="8"/>
      <c r="N598" s="8"/>
      <c r="O598" s="8"/>
      <c r="P598" s="8"/>
    </row>
    <row r="599" spans="2:16" s="6" customFormat="1">
      <c r="B599" s="7"/>
      <c r="D599" s="8"/>
      <c r="E599" s="8"/>
      <c r="F599" s="8"/>
      <c r="G599" s="8"/>
      <c r="H599" s="8"/>
      <c r="I599" s="8"/>
      <c r="J599" s="8"/>
      <c r="K599" s="8"/>
      <c r="L599" s="8"/>
      <c r="M599" s="8"/>
      <c r="N599" s="8"/>
      <c r="O599" s="8"/>
      <c r="P599" s="8"/>
    </row>
    <row r="600" spans="2:16" s="6" customFormat="1">
      <c r="B600" s="7"/>
      <c r="D600" s="8"/>
      <c r="E600" s="8"/>
      <c r="F600" s="8"/>
      <c r="G600" s="8"/>
      <c r="H600" s="8"/>
      <c r="I600" s="8"/>
      <c r="J600" s="8"/>
      <c r="K600" s="8"/>
      <c r="L600" s="8"/>
      <c r="M600" s="8"/>
      <c r="N600" s="8"/>
      <c r="O600" s="8"/>
      <c r="P600" s="8"/>
    </row>
    <row r="601" spans="2:16" s="6" customFormat="1">
      <c r="B601" s="7"/>
      <c r="D601" s="8"/>
      <c r="E601" s="8"/>
      <c r="F601" s="8"/>
      <c r="G601" s="8"/>
      <c r="H601" s="8"/>
      <c r="I601" s="8"/>
      <c r="J601" s="8"/>
      <c r="K601" s="8"/>
      <c r="L601" s="8"/>
      <c r="M601" s="8"/>
      <c r="N601" s="8"/>
      <c r="O601" s="8"/>
      <c r="P601" s="8"/>
    </row>
    <row r="602" spans="2:16" s="6" customFormat="1">
      <c r="B602" s="7"/>
      <c r="D602" s="8"/>
      <c r="E602" s="8"/>
      <c r="F602" s="8"/>
      <c r="G602" s="8"/>
      <c r="H602" s="8"/>
      <c r="I602" s="8"/>
      <c r="J602" s="8"/>
      <c r="K602" s="8"/>
      <c r="L602" s="8"/>
      <c r="M602" s="8"/>
      <c r="N602" s="8"/>
      <c r="O602" s="8"/>
      <c r="P602" s="8"/>
    </row>
    <row r="603" spans="2:16" s="6" customFormat="1">
      <c r="B603" s="7"/>
      <c r="D603" s="8"/>
      <c r="E603" s="8"/>
      <c r="F603" s="8"/>
      <c r="G603" s="8"/>
      <c r="H603" s="8"/>
      <c r="I603" s="8"/>
      <c r="J603" s="8"/>
      <c r="K603" s="8"/>
      <c r="L603" s="8"/>
      <c r="M603" s="8"/>
      <c r="N603" s="8"/>
      <c r="O603" s="8"/>
      <c r="P603" s="8"/>
    </row>
    <row r="604" spans="2:16" s="6" customFormat="1">
      <c r="B604" s="7"/>
      <c r="D604" s="8"/>
      <c r="E604" s="8"/>
      <c r="F604" s="8"/>
      <c r="G604" s="8"/>
      <c r="H604" s="8"/>
      <c r="I604" s="8"/>
      <c r="J604" s="8"/>
      <c r="K604" s="8"/>
      <c r="L604" s="8"/>
      <c r="M604" s="8"/>
      <c r="N604" s="8"/>
      <c r="O604" s="8"/>
      <c r="P604" s="8"/>
    </row>
    <row r="605" spans="2:16" s="6" customFormat="1">
      <c r="B605" s="7"/>
      <c r="D605" s="8"/>
      <c r="E605" s="8"/>
      <c r="F605" s="8"/>
      <c r="G605" s="8"/>
      <c r="H605" s="8"/>
      <c r="I605" s="8"/>
      <c r="J605" s="8"/>
      <c r="K605" s="8"/>
      <c r="L605" s="8"/>
      <c r="M605" s="8"/>
      <c r="N605" s="8"/>
      <c r="O605" s="8"/>
      <c r="P605" s="8"/>
    </row>
    <row r="606" spans="2:16" s="6" customFormat="1">
      <c r="B606" s="7"/>
      <c r="D606" s="8"/>
      <c r="E606" s="8"/>
      <c r="F606" s="8"/>
      <c r="G606" s="8"/>
      <c r="H606" s="8"/>
      <c r="I606" s="8"/>
      <c r="J606" s="8"/>
      <c r="K606" s="8"/>
      <c r="L606" s="8"/>
      <c r="M606" s="8"/>
      <c r="N606" s="8"/>
      <c r="O606" s="8"/>
      <c r="P606" s="8"/>
    </row>
    <row r="607" spans="2:16" s="6" customFormat="1">
      <c r="B607" s="7"/>
      <c r="D607" s="8"/>
      <c r="E607" s="8"/>
      <c r="F607" s="8"/>
      <c r="G607" s="8"/>
      <c r="H607" s="8"/>
      <c r="I607" s="8"/>
      <c r="J607" s="8"/>
      <c r="K607" s="8"/>
      <c r="L607" s="8"/>
      <c r="M607" s="8"/>
      <c r="N607" s="8"/>
      <c r="O607" s="8"/>
      <c r="P607" s="8"/>
    </row>
    <row r="608" spans="2:16" s="6" customFormat="1">
      <c r="B608" s="7"/>
      <c r="D608" s="8"/>
      <c r="E608" s="8"/>
      <c r="F608" s="8"/>
      <c r="G608" s="8"/>
      <c r="H608" s="8"/>
      <c r="I608" s="8"/>
      <c r="J608" s="8"/>
      <c r="K608" s="8"/>
      <c r="L608" s="8"/>
      <c r="M608" s="8"/>
      <c r="N608" s="8"/>
      <c r="O608" s="8"/>
      <c r="P608" s="8"/>
    </row>
    <row r="609" spans="2:16" s="6" customFormat="1">
      <c r="B609" s="7"/>
      <c r="D609" s="8"/>
      <c r="E609" s="8"/>
      <c r="F609" s="8"/>
      <c r="G609" s="8"/>
      <c r="H609" s="8"/>
      <c r="I609" s="8"/>
      <c r="J609" s="8"/>
      <c r="K609" s="8"/>
      <c r="L609" s="8"/>
      <c r="M609" s="8"/>
      <c r="N609" s="8"/>
      <c r="O609" s="8"/>
      <c r="P609" s="8"/>
    </row>
    <row r="610" spans="2:16" s="6" customFormat="1">
      <c r="B610" s="7"/>
      <c r="D610" s="8"/>
      <c r="E610" s="8"/>
      <c r="F610" s="8"/>
      <c r="G610" s="8"/>
      <c r="H610" s="8"/>
      <c r="I610" s="8"/>
      <c r="J610" s="8"/>
      <c r="K610" s="8"/>
      <c r="L610" s="8"/>
      <c r="M610" s="8"/>
      <c r="N610" s="8"/>
      <c r="O610" s="8"/>
      <c r="P610" s="8"/>
    </row>
    <row r="611" spans="2:16" s="6" customFormat="1">
      <c r="B611" s="7"/>
      <c r="D611" s="8"/>
      <c r="E611" s="8"/>
      <c r="F611" s="8"/>
      <c r="G611" s="8"/>
      <c r="H611" s="8"/>
      <c r="I611" s="8"/>
      <c r="J611" s="8"/>
      <c r="K611" s="8"/>
      <c r="L611" s="8"/>
      <c r="M611" s="8"/>
      <c r="N611" s="8"/>
      <c r="O611" s="8"/>
      <c r="P611" s="8"/>
    </row>
    <row r="612" spans="2:16" s="6" customFormat="1">
      <c r="B612" s="7"/>
      <c r="D612" s="8"/>
      <c r="E612" s="8"/>
      <c r="F612" s="8"/>
      <c r="G612" s="8"/>
      <c r="H612" s="8"/>
      <c r="I612" s="8"/>
      <c r="J612" s="8"/>
      <c r="K612" s="8"/>
      <c r="L612" s="8"/>
      <c r="M612" s="8"/>
      <c r="N612" s="8"/>
      <c r="O612" s="8"/>
      <c r="P612" s="8"/>
    </row>
    <row r="613" spans="2:16" s="6" customFormat="1">
      <c r="B613" s="7"/>
      <c r="D613" s="8"/>
      <c r="E613" s="8"/>
      <c r="F613" s="8"/>
      <c r="G613" s="8"/>
      <c r="H613" s="8"/>
      <c r="I613" s="8"/>
      <c r="J613" s="8"/>
      <c r="K613" s="8"/>
      <c r="L613" s="8"/>
      <c r="M613" s="8"/>
      <c r="N613" s="8"/>
      <c r="O613" s="8"/>
      <c r="P613" s="8"/>
    </row>
    <row r="614" spans="2:16" s="6" customFormat="1">
      <c r="B614" s="7"/>
      <c r="D614" s="8"/>
      <c r="E614" s="8"/>
      <c r="F614" s="8"/>
      <c r="G614" s="8"/>
      <c r="H614" s="8"/>
      <c r="I614" s="8"/>
      <c r="J614" s="8"/>
      <c r="K614" s="8"/>
      <c r="L614" s="8"/>
      <c r="M614" s="8"/>
      <c r="N614" s="8"/>
      <c r="O614" s="8"/>
      <c r="P614" s="8"/>
    </row>
    <row r="615" spans="2:16" s="6" customFormat="1">
      <c r="B615" s="7"/>
      <c r="D615" s="8"/>
      <c r="E615" s="8"/>
      <c r="F615" s="8"/>
      <c r="G615" s="8"/>
      <c r="H615" s="8"/>
      <c r="I615" s="8"/>
      <c r="J615" s="8"/>
      <c r="K615" s="8"/>
      <c r="L615" s="8"/>
      <c r="M615" s="8"/>
      <c r="N615" s="8"/>
      <c r="O615" s="8"/>
      <c r="P615" s="8"/>
    </row>
    <row r="616" spans="2:16" s="6" customFormat="1">
      <c r="B616" s="7"/>
      <c r="D616" s="8"/>
      <c r="E616" s="8"/>
      <c r="F616" s="8"/>
      <c r="G616" s="8"/>
      <c r="H616" s="8"/>
      <c r="I616" s="8"/>
      <c r="J616" s="8"/>
      <c r="K616" s="8"/>
      <c r="L616" s="8"/>
      <c r="M616" s="8"/>
      <c r="N616" s="8"/>
      <c r="O616" s="8"/>
      <c r="P616" s="8"/>
    </row>
    <row r="617" spans="2:16" s="6" customFormat="1">
      <c r="B617" s="7"/>
      <c r="D617" s="8"/>
      <c r="E617" s="8"/>
      <c r="F617" s="8"/>
      <c r="G617" s="8"/>
      <c r="H617" s="8"/>
      <c r="I617" s="8"/>
      <c r="J617" s="8"/>
      <c r="K617" s="8"/>
      <c r="L617" s="8"/>
      <c r="M617" s="8"/>
      <c r="N617" s="8"/>
      <c r="O617" s="8"/>
      <c r="P617" s="8"/>
    </row>
    <row r="618" spans="2:16" s="6" customFormat="1">
      <c r="B618" s="7"/>
      <c r="D618" s="8"/>
      <c r="E618" s="8"/>
      <c r="F618" s="8"/>
      <c r="G618" s="8"/>
      <c r="H618" s="8"/>
      <c r="I618" s="8"/>
      <c r="J618" s="8"/>
      <c r="K618" s="8"/>
      <c r="L618" s="8"/>
      <c r="M618" s="8"/>
      <c r="N618" s="8"/>
      <c r="O618" s="8"/>
      <c r="P618" s="8"/>
    </row>
    <row r="619" spans="2:16" s="6" customFormat="1">
      <c r="B619" s="7"/>
      <c r="D619" s="8"/>
      <c r="E619" s="8"/>
      <c r="F619" s="8"/>
      <c r="G619" s="8"/>
      <c r="H619" s="8"/>
      <c r="I619" s="8"/>
      <c r="J619" s="8"/>
      <c r="K619" s="8"/>
      <c r="L619" s="8"/>
      <c r="M619" s="8"/>
      <c r="N619" s="8"/>
      <c r="O619" s="8"/>
      <c r="P619" s="8"/>
    </row>
    <row r="620" spans="2:16" s="6" customFormat="1">
      <c r="B620" s="7"/>
      <c r="D620" s="8"/>
      <c r="E620" s="8"/>
      <c r="F620" s="8"/>
      <c r="G620" s="8"/>
      <c r="H620" s="8"/>
      <c r="I620" s="8"/>
      <c r="J620" s="8"/>
      <c r="K620" s="8"/>
      <c r="L620" s="8"/>
      <c r="M620" s="8"/>
      <c r="N620" s="8"/>
      <c r="O620" s="8"/>
      <c r="P620" s="8"/>
    </row>
    <row r="621" spans="2:16" s="6" customFormat="1">
      <c r="B621" s="7"/>
      <c r="D621" s="8"/>
      <c r="E621" s="8"/>
      <c r="F621" s="8"/>
      <c r="G621" s="8"/>
      <c r="H621" s="8"/>
      <c r="I621" s="8"/>
      <c r="J621" s="8"/>
      <c r="K621" s="8"/>
      <c r="L621" s="8"/>
      <c r="M621" s="8"/>
      <c r="N621" s="8"/>
      <c r="O621" s="8"/>
      <c r="P621" s="8"/>
    </row>
    <row r="622" spans="2:16" s="6" customFormat="1">
      <c r="B622" s="7"/>
      <c r="D622" s="8"/>
      <c r="E622" s="8"/>
      <c r="F622" s="8"/>
      <c r="G622" s="8"/>
      <c r="H622" s="8"/>
      <c r="I622" s="8"/>
      <c r="J622" s="8"/>
      <c r="K622" s="8"/>
      <c r="L622" s="8"/>
      <c r="M622" s="8"/>
      <c r="N622" s="8"/>
      <c r="O622" s="8"/>
      <c r="P622" s="8"/>
    </row>
    <row r="623" spans="2:16" s="6" customFormat="1">
      <c r="B623" s="7"/>
      <c r="D623" s="8"/>
      <c r="E623" s="8"/>
      <c r="F623" s="8"/>
      <c r="G623" s="8"/>
      <c r="H623" s="8"/>
      <c r="I623" s="8"/>
      <c r="J623" s="8"/>
      <c r="K623" s="8"/>
      <c r="L623" s="8"/>
      <c r="M623" s="8"/>
      <c r="N623" s="8"/>
      <c r="O623" s="8"/>
      <c r="P623" s="8"/>
    </row>
    <row r="624" spans="2:16" s="6" customFormat="1">
      <c r="B624" s="7"/>
      <c r="D624" s="8"/>
      <c r="E624" s="8"/>
      <c r="F624" s="8"/>
      <c r="G624" s="8"/>
      <c r="H624" s="8"/>
      <c r="I624" s="8"/>
      <c r="J624" s="8"/>
      <c r="K624" s="8"/>
      <c r="L624" s="8"/>
      <c r="M624" s="8"/>
      <c r="N624" s="8"/>
      <c r="O624" s="8"/>
      <c r="P624" s="8"/>
    </row>
    <row r="625" spans="2:16" s="6" customFormat="1">
      <c r="B625" s="7"/>
      <c r="D625" s="8"/>
      <c r="E625" s="8"/>
      <c r="F625" s="8"/>
      <c r="G625" s="8"/>
      <c r="H625" s="8"/>
      <c r="I625" s="8"/>
      <c r="J625" s="8"/>
      <c r="K625" s="8"/>
      <c r="L625" s="8"/>
      <c r="M625" s="8"/>
      <c r="N625" s="8"/>
      <c r="O625" s="8"/>
      <c r="P625" s="8"/>
    </row>
    <row r="626" spans="2:16" s="6" customFormat="1">
      <c r="B626" s="7"/>
      <c r="D626" s="8"/>
      <c r="E626" s="8"/>
      <c r="F626" s="8"/>
      <c r="G626" s="8"/>
      <c r="H626" s="8"/>
      <c r="I626" s="8"/>
      <c r="J626" s="8"/>
      <c r="K626" s="8"/>
      <c r="L626" s="8"/>
      <c r="M626" s="8"/>
      <c r="N626" s="8"/>
      <c r="O626" s="8"/>
      <c r="P626" s="8"/>
    </row>
    <row r="627" spans="2:16" s="6" customFormat="1">
      <c r="B627" s="7"/>
      <c r="D627" s="8"/>
      <c r="E627" s="8"/>
      <c r="F627" s="8"/>
      <c r="G627" s="8"/>
      <c r="H627" s="8"/>
      <c r="I627" s="8"/>
      <c r="J627" s="8"/>
      <c r="K627" s="8"/>
      <c r="L627" s="8"/>
      <c r="M627" s="8"/>
      <c r="N627" s="8"/>
      <c r="O627" s="8"/>
      <c r="P627" s="8"/>
    </row>
    <row r="628" spans="2:16" s="6" customFormat="1">
      <c r="B628" s="7"/>
      <c r="D628" s="8"/>
      <c r="E628" s="8"/>
      <c r="F628" s="8"/>
      <c r="G628" s="8"/>
      <c r="H628" s="8"/>
      <c r="I628" s="8"/>
      <c r="J628" s="8"/>
      <c r="K628" s="8"/>
      <c r="L628" s="8"/>
      <c r="M628" s="8"/>
      <c r="N628" s="8"/>
      <c r="O628" s="8"/>
      <c r="P628" s="8"/>
    </row>
    <row r="629" spans="2:16" s="6" customFormat="1">
      <c r="B629" s="7"/>
      <c r="D629" s="8"/>
      <c r="E629" s="8"/>
      <c r="F629" s="8"/>
      <c r="G629" s="8"/>
      <c r="H629" s="8"/>
      <c r="I629" s="8"/>
      <c r="J629" s="8"/>
      <c r="K629" s="8"/>
      <c r="L629" s="8"/>
      <c r="M629" s="8"/>
      <c r="N629" s="8"/>
      <c r="O629" s="8"/>
      <c r="P629" s="8"/>
    </row>
    <row r="630" spans="2:16" s="6" customFormat="1">
      <c r="B630" s="7"/>
      <c r="D630" s="8"/>
      <c r="E630" s="8"/>
      <c r="F630" s="8"/>
      <c r="G630" s="8"/>
      <c r="H630" s="8"/>
      <c r="I630" s="8"/>
      <c r="J630" s="8"/>
      <c r="K630" s="8"/>
      <c r="L630" s="8"/>
      <c r="M630" s="8"/>
      <c r="N630" s="8"/>
      <c r="O630" s="8"/>
      <c r="P630" s="8"/>
    </row>
    <row r="631" spans="2:16" s="6" customFormat="1">
      <c r="B631" s="7"/>
      <c r="D631" s="8"/>
      <c r="E631" s="8"/>
      <c r="F631" s="8"/>
      <c r="G631" s="8"/>
      <c r="H631" s="8"/>
      <c r="I631" s="8"/>
      <c r="J631" s="8"/>
      <c r="K631" s="8"/>
      <c r="L631" s="8"/>
      <c r="M631" s="8"/>
      <c r="N631" s="8"/>
      <c r="O631" s="8"/>
      <c r="P631" s="8"/>
    </row>
    <row r="632" spans="2:16" s="6" customFormat="1">
      <c r="B632" s="7"/>
      <c r="D632" s="8"/>
      <c r="E632" s="8"/>
      <c r="F632" s="8"/>
      <c r="G632" s="8"/>
      <c r="H632" s="8"/>
      <c r="I632" s="8"/>
      <c r="J632" s="8"/>
      <c r="K632" s="8"/>
      <c r="L632" s="8"/>
      <c r="M632" s="8"/>
      <c r="N632" s="8"/>
      <c r="O632" s="8"/>
      <c r="P632" s="8"/>
    </row>
    <row r="633" spans="2:16" s="6" customFormat="1">
      <c r="B633" s="7"/>
      <c r="D633" s="8"/>
      <c r="E633" s="8"/>
      <c r="F633" s="8"/>
      <c r="G633" s="8"/>
      <c r="H633" s="8"/>
      <c r="I633" s="8"/>
      <c r="J633" s="8"/>
      <c r="K633" s="8"/>
      <c r="L633" s="8"/>
      <c r="M633" s="8"/>
      <c r="N633" s="8"/>
      <c r="O633" s="8"/>
      <c r="P633" s="8"/>
    </row>
    <row r="634" spans="2:16" s="6" customFormat="1">
      <c r="B634" s="7"/>
      <c r="D634" s="8"/>
      <c r="E634" s="8"/>
      <c r="F634" s="8"/>
      <c r="G634" s="8"/>
      <c r="H634" s="8"/>
      <c r="I634" s="8"/>
      <c r="J634" s="8"/>
      <c r="K634" s="8"/>
      <c r="L634" s="8"/>
      <c r="M634" s="8"/>
      <c r="N634" s="8"/>
      <c r="O634" s="8"/>
      <c r="P634" s="8"/>
    </row>
    <row r="635" spans="2:16" s="6" customFormat="1">
      <c r="B635" s="7"/>
      <c r="D635" s="8"/>
      <c r="E635" s="8"/>
      <c r="F635" s="8"/>
      <c r="G635" s="8"/>
      <c r="H635" s="8"/>
      <c r="I635" s="8"/>
      <c r="J635" s="8"/>
      <c r="K635" s="8"/>
      <c r="L635" s="8"/>
      <c r="M635" s="8"/>
      <c r="N635" s="8"/>
      <c r="O635" s="8"/>
      <c r="P635" s="8"/>
    </row>
    <row r="636" spans="2:16" s="6" customFormat="1">
      <c r="B636" s="7"/>
      <c r="D636" s="8"/>
      <c r="E636" s="8"/>
      <c r="F636" s="8"/>
      <c r="G636" s="8"/>
      <c r="H636" s="8"/>
      <c r="I636" s="8"/>
      <c r="J636" s="8"/>
      <c r="K636" s="8"/>
      <c r="L636" s="8"/>
      <c r="M636" s="8"/>
      <c r="N636" s="8"/>
      <c r="O636" s="8"/>
      <c r="P636" s="8"/>
    </row>
    <row r="637" spans="2:16" s="6" customFormat="1">
      <c r="B637" s="7"/>
      <c r="D637" s="8"/>
      <c r="E637" s="8"/>
      <c r="F637" s="8"/>
      <c r="G637" s="8"/>
      <c r="H637" s="8"/>
      <c r="I637" s="8"/>
      <c r="J637" s="8"/>
      <c r="K637" s="8"/>
      <c r="L637" s="8"/>
      <c r="M637" s="8"/>
      <c r="N637" s="8"/>
      <c r="O637" s="8"/>
      <c r="P637" s="8"/>
    </row>
    <row r="638" spans="2:16" s="6" customFormat="1">
      <c r="B638" s="7"/>
      <c r="D638" s="8"/>
      <c r="E638" s="8"/>
      <c r="F638" s="8"/>
      <c r="G638" s="8"/>
      <c r="H638" s="8"/>
      <c r="I638" s="8"/>
      <c r="J638" s="8"/>
      <c r="K638" s="8"/>
      <c r="L638" s="8"/>
      <c r="M638" s="8"/>
      <c r="N638" s="8"/>
      <c r="O638" s="8"/>
      <c r="P638" s="8"/>
    </row>
    <row r="639" spans="2:16" s="6" customFormat="1">
      <c r="B639" s="7"/>
      <c r="D639" s="8"/>
      <c r="E639" s="8"/>
      <c r="F639" s="8"/>
      <c r="G639" s="8"/>
      <c r="H639" s="8"/>
      <c r="I639" s="8"/>
      <c r="J639" s="8"/>
      <c r="K639" s="8"/>
      <c r="L639" s="8"/>
      <c r="M639" s="8"/>
      <c r="N639" s="8"/>
      <c r="O639" s="8"/>
      <c r="P639" s="8"/>
    </row>
    <row r="640" spans="2:16" s="6" customFormat="1">
      <c r="B640" s="7"/>
      <c r="D640" s="8"/>
      <c r="E640" s="8"/>
      <c r="F640" s="8"/>
      <c r="G640" s="8"/>
      <c r="H640" s="8"/>
      <c r="I640" s="8"/>
      <c r="J640" s="8"/>
      <c r="K640" s="8"/>
      <c r="L640" s="8"/>
      <c r="M640" s="8"/>
      <c r="N640" s="8"/>
      <c r="O640" s="8"/>
      <c r="P640" s="8"/>
    </row>
    <row r="641" spans="2:16" s="6" customFormat="1">
      <c r="B641" s="7"/>
      <c r="D641" s="8"/>
      <c r="E641" s="8"/>
      <c r="F641" s="8"/>
      <c r="G641" s="8"/>
      <c r="H641" s="8"/>
      <c r="I641" s="8"/>
      <c r="J641" s="8"/>
      <c r="K641" s="8"/>
      <c r="L641" s="8"/>
      <c r="M641" s="8"/>
      <c r="N641" s="8"/>
      <c r="O641" s="8"/>
      <c r="P641" s="8"/>
    </row>
    <row r="642" spans="2:16" s="6" customFormat="1">
      <c r="B642" s="7"/>
      <c r="D642" s="8"/>
      <c r="E642" s="8"/>
      <c r="F642" s="8"/>
      <c r="G642" s="8"/>
      <c r="H642" s="8"/>
      <c r="I642" s="8"/>
      <c r="J642" s="8"/>
      <c r="K642" s="8"/>
      <c r="L642" s="8"/>
      <c r="M642" s="8"/>
      <c r="N642" s="8"/>
      <c r="O642" s="8"/>
      <c r="P642" s="8"/>
    </row>
    <row r="643" spans="2:16" s="6" customFormat="1">
      <c r="B643" s="7"/>
      <c r="D643" s="8"/>
      <c r="E643" s="8"/>
      <c r="F643" s="8"/>
      <c r="G643" s="8"/>
      <c r="H643" s="8"/>
      <c r="I643" s="8"/>
      <c r="J643" s="8"/>
      <c r="K643" s="8"/>
      <c r="L643" s="8"/>
      <c r="M643" s="8"/>
      <c r="N643" s="8"/>
      <c r="O643" s="8"/>
      <c r="P643" s="8"/>
    </row>
    <row r="644" spans="2:16" s="6" customFormat="1">
      <c r="B644" s="7"/>
      <c r="D644" s="8"/>
      <c r="E644" s="8"/>
      <c r="F644" s="8"/>
      <c r="G644" s="8"/>
      <c r="H644" s="8"/>
      <c r="I644" s="8"/>
      <c r="J644" s="8"/>
      <c r="K644" s="8"/>
      <c r="L644" s="8"/>
      <c r="M644" s="8"/>
      <c r="N644" s="8"/>
      <c r="O644" s="8"/>
      <c r="P644" s="8"/>
    </row>
    <row r="645" spans="2:16" s="6" customFormat="1">
      <c r="B645" s="7"/>
      <c r="D645" s="8"/>
      <c r="E645" s="8"/>
      <c r="F645" s="8"/>
      <c r="G645" s="8"/>
      <c r="H645" s="8"/>
      <c r="I645" s="8"/>
      <c r="J645" s="8"/>
      <c r="K645" s="8"/>
      <c r="L645" s="8"/>
      <c r="M645" s="8"/>
      <c r="N645" s="8"/>
      <c r="O645" s="8"/>
      <c r="P645" s="8"/>
    </row>
    <row r="646" spans="2:16" s="6" customFormat="1">
      <c r="B646" s="7"/>
      <c r="D646" s="8"/>
      <c r="E646" s="8"/>
      <c r="F646" s="8"/>
      <c r="G646" s="8"/>
      <c r="H646" s="8"/>
      <c r="I646" s="8"/>
      <c r="J646" s="8"/>
      <c r="K646" s="8"/>
      <c r="L646" s="8"/>
      <c r="M646" s="8"/>
      <c r="N646" s="8"/>
      <c r="O646" s="8"/>
      <c r="P646" s="8"/>
    </row>
    <row r="647" spans="2:16" s="6" customFormat="1">
      <c r="B647" s="7"/>
      <c r="D647" s="8"/>
      <c r="E647" s="8"/>
      <c r="F647" s="8"/>
      <c r="G647" s="8"/>
      <c r="H647" s="8"/>
      <c r="I647" s="8"/>
      <c r="J647" s="8"/>
      <c r="K647" s="8"/>
      <c r="L647" s="8"/>
      <c r="M647" s="8"/>
      <c r="N647" s="8"/>
      <c r="O647" s="8"/>
      <c r="P647" s="8"/>
    </row>
    <row r="648" spans="2:16" s="6" customFormat="1">
      <c r="B648" s="7"/>
      <c r="D648" s="8"/>
      <c r="E648" s="8"/>
      <c r="F648" s="8"/>
      <c r="G648" s="8"/>
      <c r="H648" s="8"/>
      <c r="I648" s="8"/>
      <c r="J648" s="8"/>
      <c r="K648" s="8"/>
      <c r="L648" s="8"/>
      <c r="M648" s="8"/>
      <c r="N648" s="8"/>
      <c r="O648" s="8"/>
      <c r="P648" s="8"/>
    </row>
    <row r="649" spans="2:16" s="6" customFormat="1">
      <c r="B649" s="7"/>
      <c r="D649" s="8"/>
      <c r="E649" s="8"/>
      <c r="F649" s="8"/>
      <c r="G649" s="8"/>
      <c r="H649" s="8"/>
      <c r="I649" s="8"/>
      <c r="J649" s="8"/>
      <c r="K649" s="8"/>
      <c r="L649" s="8"/>
      <c r="M649" s="8"/>
      <c r="N649" s="8"/>
      <c r="O649" s="8"/>
      <c r="P649" s="8"/>
    </row>
    <row r="650" spans="2:16" s="6" customFormat="1">
      <c r="B650" s="7"/>
      <c r="D650" s="8"/>
      <c r="E650" s="8"/>
      <c r="F650" s="8"/>
      <c r="G650" s="8"/>
      <c r="H650" s="8"/>
      <c r="I650" s="8"/>
      <c r="J650" s="8"/>
      <c r="K650" s="8"/>
      <c r="L650" s="8"/>
      <c r="M650" s="8"/>
      <c r="N650" s="8"/>
      <c r="O650" s="8"/>
      <c r="P650" s="8"/>
    </row>
    <row r="651" spans="2:16" s="6" customFormat="1">
      <c r="B651" s="7"/>
      <c r="D651" s="8"/>
      <c r="E651" s="8"/>
      <c r="F651" s="8"/>
      <c r="G651" s="8"/>
      <c r="H651" s="8"/>
      <c r="I651" s="8"/>
      <c r="J651" s="8"/>
      <c r="K651" s="8"/>
      <c r="L651" s="8"/>
      <c r="M651" s="8"/>
      <c r="N651" s="8"/>
      <c r="O651" s="8"/>
      <c r="P651" s="8"/>
    </row>
    <row r="652" spans="2:16" s="6" customFormat="1">
      <c r="B652" s="7"/>
      <c r="D652" s="8"/>
      <c r="E652" s="8"/>
      <c r="F652" s="8"/>
      <c r="G652" s="8"/>
      <c r="H652" s="8"/>
      <c r="I652" s="8"/>
      <c r="J652" s="8"/>
      <c r="K652" s="8"/>
      <c r="L652" s="8"/>
      <c r="M652" s="8"/>
      <c r="N652" s="8"/>
      <c r="O652" s="8"/>
      <c r="P652" s="8"/>
    </row>
    <row r="653" spans="2:16" s="6" customFormat="1">
      <c r="B653" s="7"/>
      <c r="D653" s="8"/>
      <c r="E653" s="8"/>
      <c r="F653" s="8"/>
      <c r="G653" s="8"/>
      <c r="H653" s="8"/>
      <c r="I653" s="8"/>
      <c r="J653" s="8"/>
      <c r="K653" s="8"/>
      <c r="L653" s="8"/>
      <c r="M653" s="8"/>
      <c r="N653" s="8"/>
      <c r="O653" s="8"/>
      <c r="P653" s="8"/>
    </row>
    <row r="654" spans="2:16" s="6" customFormat="1">
      <c r="B654" s="7"/>
      <c r="D654" s="8"/>
      <c r="E654" s="8"/>
      <c r="F654" s="8"/>
      <c r="G654" s="8"/>
      <c r="H654" s="8"/>
      <c r="I654" s="8"/>
      <c r="J654" s="8"/>
      <c r="K654" s="8"/>
      <c r="L654" s="8"/>
      <c r="M654" s="8"/>
      <c r="N654" s="8"/>
      <c r="O654" s="8"/>
      <c r="P654" s="8"/>
    </row>
    <row r="655" spans="2:16" s="6" customFormat="1">
      <c r="B655" s="7"/>
      <c r="D655" s="8"/>
      <c r="E655" s="8"/>
      <c r="F655" s="8"/>
      <c r="G655" s="8"/>
      <c r="H655" s="8"/>
      <c r="I655" s="8"/>
      <c r="J655" s="8"/>
      <c r="K655" s="8"/>
      <c r="L655" s="8"/>
      <c r="M655" s="8"/>
      <c r="N655" s="8"/>
      <c r="O655" s="8"/>
      <c r="P655" s="8"/>
    </row>
    <row r="656" spans="2:16" s="6" customFormat="1">
      <c r="B656" s="7"/>
      <c r="D656" s="8"/>
      <c r="E656" s="8"/>
      <c r="F656" s="8"/>
      <c r="G656" s="8"/>
      <c r="H656" s="8"/>
      <c r="I656" s="8"/>
      <c r="J656" s="8"/>
      <c r="K656" s="8"/>
      <c r="L656" s="8"/>
      <c r="M656" s="8"/>
      <c r="N656" s="8"/>
      <c r="O656" s="8"/>
      <c r="P656" s="8"/>
    </row>
    <row r="657" spans="2:16" s="6" customFormat="1">
      <c r="B657" s="7"/>
      <c r="D657" s="8"/>
      <c r="E657" s="8"/>
      <c r="F657" s="8"/>
      <c r="G657" s="8"/>
      <c r="H657" s="8"/>
      <c r="I657" s="8"/>
      <c r="J657" s="8"/>
      <c r="K657" s="8"/>
      <c r="L657" s="8"/>
      <c r="M657" s="8"/>
      <c r="N657" s="8"/>
      <c r="O657" s="8"/>
      <c r="P657" s="8"/>
    </row>
    <row r="658" spans="2:16" s="6" customFormat="1">
      <c r="B658" s="7"/>
      <c r="D658" s="8"/>
      <c r="E658" s="8"/>
      <c r="F658" s="8"/>
      <c r="G658" s="8"/>
      <c r="H658" s="8"/>
      <c r="I658" s="8"/>
      <c r="J658" s="8"/>
      <c r="K658" s="8"/>
      <c r="L658" s="8"/>
      <c r="M658" s="8"/>
      <c r="N658" s="8"/>
      <c r="O658" s="8"/>
      <c r="P658" s="8"/>
    </row>
    <row r="659" spans="2:16" s="6" customFormat="1">
      <c r="B659" s="7"/>
      <c r="D659" s="8"/>
      <c r="E659" s="8"/>
      <c r="F659" s="8"/>
      <c r="G659" s="8"/>
      <c r="H659" s="8"/>
      <c r="I659" s="8"/>
      <c r="J659" s="8"/>
      <c r="K659" s="8"/>
      <c r="L659" s="8"/>
      <c r="M659" s="8"/>
      <c r="N659" s="8"/>
      <c r="O659" s="8"/>
      <c r="P659" s="8"/>
    </row>
    <row r="660" spans="2:16" s="6" customFormat="1">
      <c r="B660" s="7"/>
      <c r="D660" s="8"/>
      <c r="E660" s="8"/>
      <c r="F660" s="8"/>
      <c r="G660" s="8"/>
      <c r="H660" s="8"/>
      <c r="I660" s="8"/>
      <c r="J660" s="8"/>
      <c r="K660" s="8"/>
      <c r="L660" s="8"/>
      <c r="M660" s="8"/>
      <c r="N660" s="8"/>
      <c r="O660" s="8"/>
      <c r="P660" s="8"/>
    </row>
    <row r="661" spans="2:16" s="6" customFormat="1">
      <c r="B661" s="7"/>
      <c r="D661" s="8"/>
      <c r="E661" s="8"/>
      <c r="F661" s="8"/>
      <c r="G661" s="8"/>
      <c r="H661" s="8"/>
      <c r="I661" s="8"/>
      <c r="J661" s="8"/>
      <c r="K661" s="8"/>
      <c r="L661" s="8"/>
      <c r="M661" s="8"/>
      <c r="N661" s="8"/>
      <c r="O661" s="8"/>
      <c r="P661" s="8"/>
    </row>
    <row r="662" spans="2:16" s="6" customFormat="1">
      <c r="B662" s="7"/>
      <c r="D662" s="8"/>
      <c r="E662" s="8"/>
      <c r="F662" s="8"/>
      <c r="G662" s="8"/>
      <c r="H662" s="8"/>
      <c r="I662" s="8"/>
      <c r="J662" s="8"/>
      <c r="K662" s="8"/>
      <c r="L662" s="8"/>
      <c r="M662" s="8"/>
      <c r="N662" s="8"/>
      <c r="O662" s="8"/>
      <c r="P662" s="8"/>
    </row>
    <row r="663" spans="2:16" s="6" customFormat="1">
      <c r="B663" s="7"/>
      <c r="D663" s="8"/>
      <c r="E663" s="8"/>
      <c r="F663" s="8"/>
      <c r="G663" s="8"/>
      <c r="H663" s="8"/>
      <c r="I663" s="8"/>
      <c r="J663" s="8"/>
      <c r="K663" s="8"/>
      <c r="L663" s="8"/>
      <c r="M663" s="8"/>
      <c r="N663" s="8"/>
      <c r="O663" s="8"/>
      <c r="P663" s="8"/>
    </row>
    <row r="664" spans="2:16" s="6" customFormat="1">
      <c r="B664" s="7"/>
      <c r="D664" s="8"/>
      <c r="E664" s="8"/>
      <c r="F664" s="8"/>
      <c r="G664" s="8"/>
      <c r="H664" s="8"/>
      <c r="I664" s="8"/>
      <c r="J664" s="8"/>
      <c r="K664" s="8"/>
      <c r="L664" s="8"/>
      <c r="M664" s="8"/>
      <c r="N664" s="8"/>
      <c r="O664" s="8"/>
      <c r="P664" s="8"/>
    </row>
    <row r="665" spans="2:16" s="6" customFormat="1">
      <c r="B665" s="7"/>
      <c r="D665" s="8"/>
      <c r="E665" s="8"/>
      <c r="F665" s="8"/>
      <c r="G665" s="8"/>
      <c r="H665" s="8"/>
      <c r="I665" s="8"/>
      <c r="J665" s="8"/>
      <c r="K665" s="8"/>
      <c r="L665" s="8"/>
      <c r="M665" s="8"/>
      <c r="N665" s="8"/>
      <c r="O665" s="8"/>
      <c r="P665" s="8"/>
    </row>
    <row r="666" spans="2:16" s="6" customFormat="1">
      <c r="B666" s="7"/>
      <c r="D666" s="8"/>
      <c r="E666" s="8"/>
      <c r="F666" s="8"/>
      <c r="G666" s="8"/>
      <c r="H666" s="8"/>
      <c r="I666" s="8"/>
      <c r="J666" s="8"/>
      <c r="K666" s="8"/>
      <c r="L666" s="8"/>
      <c r="M666" s="8"/>
      <c r="N666" s="8"/>
      <c r="O666" s="8"/>
      <c r="P666" s="8"/>
    </row>
    <row r="667" spans="2:16" s="6" customFormat="1">
      <c r="B667" s="7"/>
      <c r="D667" s="8"/>
      <c r="E667" s="8"/>
      <c r="F667" s="8"/>
      <c r="G667" s="8"/>
      <c r="H667" s="8"/>
      <c r="I667" s="8"/>
      <c r="J667" s="8"/>
      <c r="K667" s="8"/>
      <c r="L667" s="8"/>
      <c r="M667" s="8"/>
      <c r="N667" s="8"/>
      <c r="O667" s="8"/>
      <c r="P667" s="8"/>
    </row>
    <row r="668" spans="2:16" s="6" customFormat="1">
      <c r="B668" s="7"/>
      <c r="D668" s="8"/>
      <c r="E668" s="8"/>
      <c r="F668" s="8"/>
      <c r="G668" s="8"/>
      <c r="H668" s="8"/>
      <c r="I668" s="8"/>
      <c r="J668" s="8"/>
      <c r="K668" s="8"/>
      <c r="L668" s="8"/>
      <c r="M668" s="8"/>
      <c r="N668" s="8"/>
      <c r="O668" s="8"/>
      <c r="P668" s="8"/>
    </row>
    <row r="669" spans="2:16" s="6" customFormat="1">
      <c r="B669" s="7"/>
      <c r="D669" s="8"/>
      <c r="E669" s="8"/>
      <c r="F669" s="8"/>
      <c r="G669" s="8"/>
      <c r="H669" s="8"/>
      <c r="I669" s="8"/>
      <c r="J669" s="8"/>
      <c r="K669" s="8"/>
      <c r="L669" s="8"/>
      <c r="M669" s="8"/>
      <c r="N669" s="8"/>
      <c r="O669" s="8"/>
      <c r="P669" s="8"/>
    </row>
    <row r="670" spans="2:16" s="6" customFormat="1">
      <c r="B670" s="7"/>
      <c r="D670" s="8"/>
      <c r="E670" s="8"/>
      <c r="F670" s="8"/>
      <c r="G670" s="8"/>
      <c r="H670" s="8"/>
      <c r="I670" s="8"/>
      <c r="J670" s="8"/>
      <c r="K670" s="8"/>
      <c r="L670" s="8"/>
      <c r="M670" s="8"/>
      <c r="N670" s="8"/>
      <c r="O670" s="8"/>
      <c r="P670" s="8"/>
    </row>
    <row r="671" spans="2:16" s="6" customFormat="1">
      <c r="B671" s="7"/>
      <c r="D671" s="8"/>
      <c r="E671" s="8"/>
      <c r="F671" s="8"/>
      <c r="G671" s="8"/>
      <c r="H671" s="8"/>
      <c r="I671" s="8"/>
      <c r="J671" s="8"/>
      <c r="K671" s="8"/>
      <c r="L671" s="8"/>
      <c r="M671" s="8"/>
      <c r="N671" s="8"/>
      <c r="O671" s="8"/>
      <c r="P671" s="8"/>
    </row>
    <row r="672" spans="2:16" s="6" customFormat="1">
      <c r="B672" s="7"/>
      <c r="D672" s="8"/>
      <c r="E672" s="8"/>
      <c r="F672" s="8"/>
      <c r="G672" s="8"/>
      <c r="H672" s="8"/>
      <c r="I672" s="8"/>
      <c r="J672" s="8"/>
      <c r="K672" s="8"/>
      <c r="L672" s="8"/>
      <c r="M672" s="8"/>
      <c r="N672" s="8"/>
      <c r="O672" s="8"/>
      <c r="P672" s="8"/>
    </row>
    <row r="673" spans="2:16" s="6" customFormat="1">
      <c r="B673" s="7"/>
      <c r="D673" s="8"/>
      <c r="E673" s="8"/>
      <c r="F673" s="8"/>
      <c r="G673" s="8"/>
      <c r="H673" s="8"/>
      <c r="I673" s="8"/>
      <c r="J673" s="8"/>
      <c r="K673" s="8"/>
      <c r="L673" s="8"/>
      <c r="M673" s="8"/>
      <c r="N673" s="8"/>
      <c r="O673" s="8"/>
      <c r="P673" s="8"/>
    </row>
    <row r="674" spans="2:16" s="6" customFormat="1">
      <c r="B674" s="7"/>
      <c r="D674" s="8"/>
      <c r="E674" s="8"/>
      <c r="F674" s="8"/>
      <c r="G674" s="8"/>
      <c r="H674" s="8"/>
      <c r="I674" s="8"/>
      <c r="J674" s="8"/>
      <c r="K674" s="8"/>
      <c r="L674" s="8"/>
      <c r="M674" s="8"/>
      <c r="N674" s="8"/>
      <c r="O674" s="8"/>
      <c r="P674" s="8"/>
    </row>
    <row r="675" spans="2:16" s="6" customFormat="1">
      <c r="B675" s="7"/>
      <c r="D675" s="8"/>
      <c r="E675" s="8"/>
      <c r="F675" s="8"/>
      <c r="G675" s="8"/>
      <c r="H675" s="8"/>
      <c r="I675" s="8"/>
      <c r="J675" s="8"/>
      <c r="K675" s="8"/>
      <c r="L675" s="8"/>
      <c r="M675" s="8"/>
      <c r="N675" s="8"/>
      <c r="O675" s="8"/>
      <c r="P675" s="8"/>
    </row>
    <row r="676" spans="2:16" s="6" customFormat="1">
      <c r="B676" s="7"/>
      <c r="D676" s="8"/>
      <c r="E676" s="8"/>
      <c r="F676" s="8"/>
      <c r="G676" s="8"/>
      <c r="H676" s="8"/>
      <c r="I676" s="8"/>
      <c r="J676" s="8"/>
      <c r="K676" s="8"/>
      <c r="L676" s="8"/>
      <c r="M676" s="8"/>
      <c r="N676" s="8"/>
      <c r="O676" s="8"/>
      <c r="P676" s="8"/>
    </row>
    <row r="677" spans="2:16" s="6" customFormat="1">
      <c r="B677" s="7"/>
      <c r="D677" s="8"/>
      <c r="E677" s="8"/>
      <c r="F677" s="8"/>
      <c r="G677" s="8"/>
      <c r="H677" s="8"/>
      <c r="I677" s="8"/>
      <c r="J677" s="8"/>
      <c r="K677" s="8"/>
      <c r="L677" s="8"/>
      <c r="M677" s="8"/>
      <c r="N677" s="8"/>
      <c r="O677" s="8"/>
      <c r="P677" s="8"/>
    </row>
    <row r="678" spans="2:16" s="6" customFormat="1">
      <c r="B678" s="7"/>
      <c r="D678" s="8"/>
      <c r="E678" s="8"/>
      <c r="F678" s="8"/>
      <c r="G678" s="8"/>
      <c r="H678" s="8"/>
      <c r="I678" s="8"/>
      <c r="J678" s="8"/>
      <c r="K678" s="8"/>
      <c r="L678" s="8"/>
      <c r="M678" s="8"/>
      <c r="N678" s="8"/>
      <c r="O678" s="8"/>
      <c r="P678" s="8"/>
    </row>
    <row r="679" spans="2:16" s="6" customFormat="1">
      <c r="B679" s="7"/>
      <c r="D679" s="8"/>
      <c r="E679" s="8"/>
      <c r="F679" s="8"/>
      <c r="G679" s="8"/>
      <c r="H679" s="8"/>
      <c r="I679" s="8"/>
      <c r="J679" s="8"/>
      <c r="K679" s="8"/>
      <c r="L679" s="8"/>
      <c r="M679" s="8"/>
      <c r="N679" s="8"/>
      <c r="O679" s="8"/>
      <c r="P679" s="8"/>
    </row>
    <row r="680" spans="2:16" s="6" customFormat="1">
      <c r="B680" s="7"/>
      <c r="D680" s="8"/>
      <c r="E680" s="8"/>
      <c r="F680" s="8"/>
      <c r="G680" s="8"/>
      <c r="H680" s="8"/>
      <c r="I680" s="8"/>
      <c r="J680" s="8"/>
      <c r="K680" s="8"/>
      <c r="L680" s="8"/>
      <c r="M680" s="8"/>
      <c r="N680" s="8"/>
      <c r="O680" s="8"/>
      <c r="P680" s="8"/>
    </row>
    <row r="681" spans="2:16" s="6" customFormat="1">
      <c r="B681" s="7"/>
      <c r="D681" s="8"/>
      <c r="E681" s="8"/>
      <c r="F681" s="8"/>
      <c r="G681" s="8"/>
      <c r="H681" s="8"/>
      <c r="I681" s="8"/>
      <c r="J681" s="8"/>
      <c r="K681" s="8"/>
      <c r="L681" s="8"/>
      <c r="M681" s="8"/>
      <c r="N681" s="8"/>
      <c r="O681" s="8"/>
      <c r="P681" s="8"/>
    </row>
    <row r="682" spans="2:16" s="6" customFormat="1">
      <c r="B682" s="7"/>
      <c r="D682" s="8"/>
      <c r="E682" s="8"/>
      <c r="F682" s="8"/>
      <c r="G682" s="8"/>
      <c r="H682" s="8"/>
      <c r="I682" s="8"/>
      <c r="J682" s="8"/>
      <c r="K682" s="8"/>
      <c r="L682" s="8"/>
      <c r="M682" s="8"/>
      <c r="N682" s="8"/>
      <c r="O682" s="8"/>
      <c r="P682" s="8"/>
    </row>
    <row r="683" spans="2:16" s="6" customFormat="1">
      <c r="B683" s="7"/>
      <c r="D683" s="8"/>
      <c r="E683" s="8"/>
      <c r="F683" s="8"/>
      <c r="G683" s="8"/>
      <c r="H683" s="8"/>
      <c r="I683" s="8"/>
      <c r="J683" s="8"/>
      <c r="K683" s="8"/>
      <c r="L683" s="8"/>
      <c r="M683" s="8"/>
      <c r="N683" s="8"/>
      <c r="O683" s="8"/>
      <c r="P683" s="8"/>
    </row>
    <row r="684" spans="2:16" s="6" customFormat="1">
      <c r="B684" s="7"/>
      <c r="D684" s="8"/>
      <c r="E684" s="8"/>
      <c r="F684" s="8"/>
      <c r="G684" s="8"/>
      <c r="H684" s="8"/>
      <c r="I684" s="8"/>
      <c r="J684" s="8"/>
      <c r="K684" s="8"/>
      <c r="L684" s="8"/>
      <c r="M684" s="8"/>
      <c r="N684" s="8"/>
      <c r="O684" s="8"/>
      <c r="P684" s="8"/>
    </row>
    <row r="685" spans="2:16" s="6" customFormat="1">
      <c r="B685" s="7"/>
      <c r="D685" s="8"/>
      <c r="E685" s="8"/>
      <c r="F685" s="8"/>
      <c r="G685" s="8"/>
      <c r="H685" s="8"/>
      <c r="I685" s="8"/>
      <c r="J685" s="8"/>
      <c r="K685" s="8"/>
      <c r="L685" s="8"/>
      <c r="M685" s="8"/>
      <c r="N685" s="8"/>
      <c r="O685" s="8"/>
      <c r="P685" s="8"/>
    </row>
    <row r="686" spans="2:16" s="6" customFormat="1">
      <c r="B686" s="7"/>
      <c r="D686" s="8"/>
      <c r="E686" s="8"/>
      <c r="F686" s="8"/>
      <c r="G686" s="8"/>
      <c r="H686" s="8"/>
      <c r="I686" s="8"/>
      <c r="J686" s="8"/>
      <c r="K686" s="8"/>
      <c r="L686" s="8"/>
      <c r="M686" s="8"/>
      <c r="N686" s="8"/>
      <c r="O686" s="8"/>
      <c r="P686" s="8"/>
    </row>
    <row r="687" spans="2:16" s="6" customFormat="1">
      <c r="B687" s="7"/>
      <c r="D687" s="8"/>
      <c r="E687" s="8"/>
      <c r="F687" s="8"/>
      <c r="G687" s="8"/>
      <c r="H687" s="8"/>
      <c r="I687" s="8"/>
      <c r="J687" s="8"/>
      <c r="K687" s="8"/>
      <c r="L687" s="8"/>
      <c r="M687" s="8"/>
      <c r="N687" s="8"/>
      <c r="O687" s="8"/>
      <c r="P687" s="8"/>
    </row>
    <row r="688" spans="2:16" s="6" customFormat="1">
      <c r="B688" s="7"/>
      <c r="D688" s="8"/>
      <c r="E688" s="8"/>
      <c r="F688" s="8"/>
      <c r="G688" s="8"/>
      <c r="H688" s="8"/>
      <c r="I688" s="8"/>
      <c r="J688" s="8"/>
      <c r="K688" s="8"/>
      <c r="L688" s="8"/>
      <c r="M688" s="8"/>
      <c r="N688" s="8"/>
      <c r="O688" s="8"/>
      <c r="P688" s="8"/>
    </row>
    <row r="689" spans="2:16" s="6" customFormat="1">
      <c r="B689" s="7"/>
      <c r="D689" s="8"/>
      <c r="E689" s="8"/>
      <c r="F689" s="8"/>
      <c r="G689" s="8"/>
      <c r="H689" s="8"/>
      <c r="I689" s="8"/>
      <c r="J689" s="8"/>
      <c r="K689" s="8"/>
      <c r="L689" s="8"/>
      <c r="M689" s="8"/>
      <c r="N689" s="8"/>
      <c r="O689" s="8"/>
      <c r="P689" s="8"/>
    </row>
    <row r="690" spans="2:16" s="6" customFormat="1">
      <c r="B690" s="7"/>
      <c r="D690" s="8"/>
      <c r="E690" s="8"/>
      <c r="F690" s="8"/>
      <c r="G690" s="8"/>
      <c r="H690" s="8"/>
      <c r="I690" s="8"/>
      <c r="J690" s="8"/>
      <c r="K690" s="8"/>
      <c r="L690" s="8"/>
      <c r="M690" s="8"/>
      <c r="N690" s="8"/>
      <c r="O690" s="8"/>
      <c r="P690" s="8"/>
    </row>
    <row r="691" spans="2:16" s="6" customFormat="1">
      <c r="B691" s="7"/>
      <c r="D691" s="8"/>
      <c r="E691" s="8"/>
      <c r="F691" s="8"/>
      <c r="G691" s="8"/>
      <c r="H691" s="8"/>
      <c r="I691" s="8"/>
      <c r="J691" s="8"/>
      <c r="K691" s="8"/>
      <c r="L691" s="8"/>
      <c r="M691" s="8"/>
      <c r="N691" s="8"/>
      <c r="O691" s="8"/>
      <c r="P691" s="8"/>
    </row>
    <row r="692" spans="2:16" s="6" customFormat="1">
      <c r="B692" s="7"/>
      <c r="D692" s="8"/>
      <c r="E692" s="8"/>
      <c r="F692" s="8"/>
      <c r="G692" s="8"/>
      <c r="H692" s="8"/>
      <c r="I692" s="8"/>
      <c r="J692" s="8"/>
      <c r="K692" s="8"/>
      <c r="L692" s="8"/>
      <c r="M692" s="8"/>
      <c r="N692" s="8"/>
      <c r="O692" s="8"/>
      <c r="P692" s="8"/>
    </row>
    <row r="693" spans="2:16" s="6" customFormat="1">
      <c r="B693" s="7"/>
      <c r="D693" s="8"/>
      <c r="E693" s="8"/>
      <c r="F693" s="8"/>
      <c r="G693" s="8"/>
      <c r="H693" s="8"/>
      <c r="I693" s="8"/>
      <c r="J693" s="8"/>
      <c r="K693" s="8"/>
      <c r="L693" s="8"/>
      <c r="M693" s="8"/>
      <c r="N693" s="8"/>
      <c r="O693" s="8"/>
      <c r="P693" s="8"/>
    </row>
    <row r="694" spans="2:16" s="6" customFormat="1">
      <c r="B694" s="7"/>
      <c r="D694" s="8"/>
      <c r="E694" s="8"/>
      <c r="F694" s="8"/>
      <c r="G694" s="8"/>
      <c r="H694" s="8"/>
      <c r="I694" s="8"/>
      <c r="J694" s="8"/>
      <c r="K694" s="8"/>
      <c r="L694" s="8"/>
      <c r="M694" s="8"/>
      <c r="N694" s="8"/>
      <c r="O694" s="8"/>
      <c r="P694" s="8"/>
    </row>
    <row r="695" spans="2:16" s="6" customFormat="1">
      <c r="B695" s="7"/>
      <c r="D695" s="8"/>
      <c r="E695" s="8"/>
      <c r="F695" s="8"/>
      <c r="G695" s="8"/>
      <c r="H695" s="8"/>
      <c r="I695" s="8"/>
      <c r="J695" s="8"/>
      <c r="K695" s="8"/>
      <c r="L695" s="8"/>
      <c r="M695" s="8"/>
      <c r="N695" s="8"/>
      <c r="O695" s="8"/>
      <c r="P695" s="8"/>
    </row>
    <row r="696" spans="2:16" s="6" customFormat="1">
      <c r="B696" s="7"/>
      <c r="D696" s="8"/>
      <c r="E696" s="8"/>
      <c r="F696" s="8"/>
      <c r="G696" s="8"/>
      <c r="H696" s="8"/>
      <c r="I696" s="8"/>
      <c r="J696" s="8"/>
      <c r="K696" s="8"/>
      <c r="L696" s="8"/>
      <c r="M696" s="8"/>
      <c r="N696" s="8"/>
      <c r="O696" s="8"/>
      <c r="P696" s="8"/>
    </row>
    <row r="697" spans="2:16" s="6" customFormat="1">
      <c r="B697" s="7"/>
      <c r="D697" s="8"/>
      <c r="E697" s="8"/>
      <c r="F697" s="8"/>
      <c r="G697" s="8"/>
      <c r="H697" s="8"/>
      <c r="I697" s="8"/>
      <c r="J697" s="8"/>
      <c r="K697" s="8"/>
      <c r="L697" s="8"/>
      <c r="M697" s="8"/>
      <c r="N697" s="8"/>
      <c r="O697" s="8"/>
      <c r="P697" s="8"/>
    </row>
    <row r="698" spans="2:16" s="6" customFormat="1">
      <c r="B698" s="7"/>
      <c r="D698" s="8"/>
      <c r="E698" s="8"/>
      <c r="F698" s="8"/>
      <c r="G698" s="8"/>
      <c r="H698" s="8"/>
      <c r="I698" s="8"/>
      <c r="J698" s="8"/>
      <c r="K698" s="8"/>
      <c r="L698" s="8"/>
      <c r="M698" s="8"/>
      <c r="N698" s="8"/>
      <c r="O698" s="8"/>
      <c r="P698" s="8"/>
    </row>
    <row r="699" spans="2:16" s="6" customFormat="1">
      <c r="B699" s="7"/>
      <c r="D699" s="8"/>
      <c r="E699" s="8"/>
      <c r="F699" s="8"/>
      <c r="G699" s="8"/>
      <c r="H699" s="8"/>
      <c r="I699" s="8"/>
      <c r="J699" s="8"/>
      <c r="K699" s="8"/>
      <c r="L699" s="8"/>
      <c r="M699" s="8"/>
      <c r="N699" s="8"/>
      <c r="O699" s="8"/>
      <c r="P699" s="8"/>
    </row>
    <row r="700" spans="2:16" s="6" customFormat="1">
      <c r="B700" s="7"/>
      <c r="D700" s="8"/>
      <c r="E700" s="8"/>
      <c r="F700" s="8"/>
      <c r="G700" s="8"/>
      <c r="H700" s="8"/>
      <c r="I700" s="8"/>
      <c r="J700" s="8"/>
      <c r="K700" s="8"/>
      <c r="L700" s="8"/>
      <c r="M700" s="8"/>
      <c r="N700" s="8"/>
      <c r="O700" s="8"/>
      <c r="P700" s="8"/>
    </row>
    <row r="701" spans="2:16" s="6" customFormat="1">
      <c r="B701" s="7"/>
      <c r="D701" s="8"/>
      <c r="E701" s="8"/>
      <c r="F701" s="8"/>
      <c r="G701" s="8"/>
      <c r="H701" s="8"/>
      <c r="I701" s="8"/>
      <c r="J701" s="8"/>
      <c r="K701" s="8"/>
      <c r="L701" s="8"/>
      <c r="M701" s="8"/>
      <c r="N701" s="8"/>
      <c r="O701" s="8"/>
      <c r="P701" s="8"/>
    </row>
    <row r="702" spans="2:16" s="6" customFormat="1">
      <c r="B702" s="7"/>
      <c r="D702" s="8"/>
      <c r="E702" s="8"/>
      <c r="F702" s="8"/>
      <c r="G702" s="8"/>
      <c r="H702" s="8"/>
      <c r="I702" s="8"/>
      <c r="J702" s="8"/>
      <c r="K702" s="8"/>
      <c r="L702" s="8"/>
      <c r="M702" s="8"/>
      <c r="N702" s="8"/>
      <c r="O702" s="8"/>
      <c r="P702" s="8"/>
    </row>
    <row r="703" spans="2:16" s="6" customFormat="1">
      <c r="B703" s="7"/>
      <c r="D703" s="8"/>
      <c r="E703" s="8"/>
      <c r="F703" s="8"/>
      <c r="G703" s="8"/>
      <c r="H703" s="8"/>
      <c r="I703" s="8"/>
      <c r="J703" s="8"/>
      <c r="K703" s="8"/>
      <c r="L703" s="8"/>
      <c r="M703" s="8"/>
      <c r="N703" s="8"/>
      <c r="O703" s="8"/>
      <c r="P703" s="8"/>
    </row>
    <row r="704" spans="2:16" s="6" customFormat="1">
      <c r="B704" s="7"/>
      <c r="D704" s="8"/>
      <c r="E704" s="8"/>
      <c r="F704" s="8"/>
      <c r="G704" s="8"/>
      <c r="H704" s="8"/>
      <c r="I704" s="8"/>
      <c r="J704" s="8"/>
      <c r="K704" s="8"/>
      <c r="L704" s="8"/>
      <c r="M704" s="8"/>
      <c r="N704" s="8"/>
      <c r="O704" s="8"/>
      <c r="P704" s="8"/>
    </row>
    <row r="705" spans="2:16" s="6" customFormat="1">
      <c r="B705" s="7"/>
      <c r="D705" s="8"/>
      <c r="E705" s="8"/>
      <c r="F705" s="8"/>
      <c r="G705" s="8"/>
      <c r="H705" s="8"/>
      <c r="I705" s="8"/>
      <c r="J705" s="8"/>
      <c r="K705" s="8"/>
      <c r="L705" s="8"/>
      <c r="M705" s="8"/>
      <c r="N705" s="8"/>
      <c r="O705" s="8"/>
      <c r="P705" s="8"/>
    </row>
    <row r="706" spans="2:16" s="6" customFormat="1">
      <c r="B706" s="7"/>
      <c r="D706" s="8"/>
      <c r="E706" s="8"/>
      <c r="F706" s="8"/>
      <c r="G706" s="8"/>
      <c r="H706" s="8"/>
      <c r="I706" s="8"/>
      <c r="J706" s="8"/>
      <c r="K706" s="8"/>
      <c r="L706" s="8"/>
      <c r="M706" s="8"/>
      <c r="N706" s="8"/>
      <c r="O706" s="8"/>
      <c r="P706" s="8"/>
    </row>
    <row r="707" spans="2:16" s="6" customFormat="1">
      <c r="B707" s="7"/>
      <c r="D707" s="8"/>
      <c r="E707" s="8"/>
      <c r="F707" s="8"/>
      <c r="G707" s="8"/>
      <c r="H707" s="8"/>
      <c r="I707" s="8"/>
      <c r="J707" s="8"/>
      <c r="K707" s="8"/>
      <c r="L707" s="8"/>
      <c r="M707" s="8"/>
      <c r="N707" s="8"/>
      <c r="O707" s="8"/>
      <c r="P707" s="8"/>
    </row>
    <row r="708" spans="2:16" s="6" customFormat="1">
      <c r="B708" s="7"/>
      <c r="D708" s="8"/>
      <c r="E708" s="8"/>
      <c r="F708" s="8"/>
      <c r="G708" s="8"/>
      <c r="H708" s="8"/>
      <c r="I708" s="8"/>
      <c r="J708" s="8"/>
      <c r="K708" s="8"/>
      <c r="L708" s="8"/>
      <c r="M708" s="8"/>
      <c r="N708" s="8"/>
      <c r="O708" s="8"/>
      <c r="P708" s="8"/>
    </row>
    <row r="709" spans="2:16" s="6" customFormat="1">
      <c r="B709" s="7"/>
      <c r="D709" s="8"/>
      <c r="E709" s="8"/>
      <c r="F709" s="8"/>
      <c r="G709" s="8"/>
      <c r="H709" s="8"/>
      <c r="I709" s="8"/>
      <c r="J709" s="8"/>
      <c r="K709" s="8"/>
      <c r="L709" s="8"/>
      <c r="M709" s="8"/>
      <c r="N709" s="8"/>
      <c r="O709" s="8"/>
      <c r="P709" s="8"/>
    </row>
    <row r="710" spans="2:16" s="6" customFormat="1">
      <c r="B710" s="7"/>
      <c r="D710" s="8"/>
      <c r="E710" s="8"/>
      <c r="F710" s="8"/>
      <c r="G710" s="8"/>
      <c r="H710" s="8"/>
      <c r="I710" s="8"/>
      <c r="J710" s="8"/>
      <c r="K710" s="8"/>
      <c r="L710" s="8"/>
      <c r="M710" s="8"/>
      <c r="N710" s="8"/>
      <c r="O710" s="8"/>
      <c r="P710" s="8"/>
    </row>
    <row r="711" spans="2:16" s="6" customFormat="1">
      <c r="B711" s="7"/>
      <c r="D711" s="8"/>
      <c r="E711" s="8"/>
      <c r="F711" s="8"/>
      <c r="G711" s="8"/>
      <c r="H711" s="8"/>
      <c r="I711" s="8"/>
      <c r="J711" s="8"/>
      <c r="K711" s="8"/>
      <c r="L711" s="8"/>
      <c r="M711" s="8"/>
      <c r="N711" s="8"/>
      <c r="O711" s="8"/>
      <c r="P711" s="8"/>
    </row>
    <row r="712" spans="2:16" s="6" customFormat="1">
      <c r="B712" s="7"/>
      <c r="D712" s="8"/>
      <c r="E712" s="8"/>
      <c r="F712" s="8"/>
      <c r="G712" s="8"/>
      <c r="H712" s="8"/>
      <c r="I712" s="8"/>
      <c r="J712" s="8"/>
      <c r="K712" s="8"/>
      <c r="L712" s="8"/>
      <c r="M712" s="8"/>
      <c r="N712" s="8"/>
      <c r="O712" s="8"/>
      <c r="P712" s="8"/>
    </row>
    <row r="713" spans="2:16" s="6" customFormat="1">
      <c r="B713" s="7"/>
      <c r="D713" s="8"/>
      <c r="E713" s="8"/>
      <c r="F713" s="8"/>
      <c r="G713" s="8"/>
      <c r="H713" s="8"/>
      <c r="I713" s="8"/>
      <c r="J713" s="8"/>
      <c r="K713" s="8"/>
      <c r="L713" s="8"/>
      <c r="M713" s="8"/>
      <c r="N713" s="8"/>
      <c r="O713" s="8"/>
      <c r="P713" s="8"/>
    </row>
    <row r="714" spans="2:16" s="6" customFormat="1">
      <c r="B714" s="7"/>
      <c r="D714" s="8"/>
      <c r="E714" s="8"/>
      <c r="F714" s="8"/>
      <c r="G714" s="8"/>
      <c r="H714" s="8"/>
      <c r="I714" s="8"/>
      <c r="J714" s="8"/>
      <c r="K714" s="8"/>
      <c r="L714" s="8"/>
      <c r="M714" s="8"/>
      <c r="N714" s="8"/>
      <c r="O714" s="8"/>
      <c r="P714" s="8"/>
    </row>
    <row r="715" spans="2:16" s="6" customFormat="1">
      <c r="B715" s="7"/>
      <c r="D715" s="8"/>
      <c r="E715" s="8"/>
      <c r="F715" s="8"/>
      <c r="G715" s="8"/>
      <c r="H715" s="8"/>
      <c r="I715" s="8"/>
      <c r="J715" s="8"/>
      <c r="K715" s="8"/>
      <c r="L715" s="8"/>
      <c r="M715" s="8"/>
      <c r="N715" s="8"/>
      <c r="O715" s="8"/>
      <c r="P715" s="8"/>
    </row>
    <row r="716" spans="2:16" s="6" customFormat="1">
      <c r="B716" s="7"/>
      <c r="D716" s="8"/>
      <c r="E716" s="8"/>
      <c r="F716" s="8"/>
      <c r="G716" s="8"/>
      <c r="H716" s="8"/>
      <c r="I716" s="8"/>
      <c r="J716" s="8"/>
      <c r="K716" s="8"/>
      <c r="L716" s="8"/>
      <c r="M716" s="8"/>
      <c r="N716" s="8"/>
      <c r="O716" s="8"/>
      <c r="P716" s="8"/>
    </row>
    <row r="717" spans="2:16" s="6" customFormat="1">
      <c r="B717" s="7"/>
      <c r="D717" s="8"/>
      <c r="E717" s="8"/>
      <c r="F717" s="8"/>
      <c r="G717" s="8"/>
      <c r="H717" s="8"/>
      <c r="I717" s="8"/>
      <c r="J717" s="8"/>
      <c r="K717" s="8"/>
      <c r="L717" s="8"/>
      <c r="M717" s="8"/>
      <c r="N717" s="8"/>
      <c r="O717" s="8"/>
      <c r="P717" s="8"/>
    </row>
    <row r="718" spans="2:16" s="6" customFormat="1">
      <c r="B718" s="7"/>
      <c r="D718" s="8"/>
      <c r="E718" s="8"/>
      <c r="F718" s="8"/>
      <c r="G718" s="8"/>
      <c r="H718" s="8"/>
      <c r="I718" s="8"/>
      <c r="J718" s="8"/>
      <c r="K718" s="8"/>
      <c r="L718" s="8"/>
      <c r="M718" s="8"/>
      <c r="N718" s="8"/>
      <c r="O718" s="8"/>
      <c r="P718" s="8"/>
    </row>
    <row r="719" spans="2:16" s="6" customFormat="1">
      <c r="B719" s="7"/>
      <c r="D719" s="8"/>
      <c r="E719" s="8"/>
      <c r="F719" s="8"/>
      <c r="G719" s="8"/>
      <c r="H719" s="8"/>
      <c r="I719" s="8"/>
      <c r="J719" s="8"/>
      <c r="K719" s="8"/>
      <c r="L719" s="8"/>
      <c r="M719" s="8"/>
      <c r="N719" s="8"/>
      <c r="O719" s="8"/>
      <c r="P719" s="8"/>
    </row>
    <row r="720" spans="2:16" s="6" customFormat="1">
      <c r="B720" s="7"/>
      <c r="D720" s="8"/>
      <c r="E720" s="8"/>
      <c r="F720" s="8"/>
      <c r="G720" s="8"/>
      <c r="H720" s="8"/>
      <c r="I720" s="8"/>
      <c r="J720" s="8"/>
      <c r="K720" s="8"/>
      <c r="L720" s="8"/>
      <c r="M720" s="8"/>
      <c r="N720" s="8"/>
      <c r="O720" s="8"/>
      <c r="P720" s="8"/>
    </row>
    <row r="721" spans="2:16" s="6" customFormat="1">
      <c r="B721" s="7"/>
      <c r="D721" s="8"/>
      <c r="E721" s="8"/>
      <c r="F721" s="8"/>
      <c r="G721" s="8"/>
      <c r="H721" s="8"/>
      <c r="I721" s="8"/>
      <c r="J721" s="8"/>
      <c r="K721" s="8"/>
      <c r="L721" s="8"/>
      <c r="M721" s="8"/>
      <c r="N721" s="8"/>
      <c r="O721" s="8"/>
      <c r="P721" s="8"/>
    </row>
    <row r="722" spans="2:16" s="6" customFormat="1">
      <c r="B722" s="7"/>
      <c r="D722" s="8"/>
      <c r="E722" s="8"/>
      <c r="F722" s="8"/>
      <c r="G722" s="8"/>
      <c r="H722" s="8"/>
      <c r="I722" s="8"/>
      <c r="J722" s="8"/>
      <c r="K722" s="8"/>
      <c r="L722" s="8"/>
      <c r="M722" s="8"/>
      <c r="N722" s="8"/>
      <c r="O722" s="8"/>
      <c r="P722" s="8"/>
    </row>
    <row r="723" spans="2:16" s="6" customFormat="1">
      <c r="B723" s="7"/>
      <c r="D723" s="8"/>
      <c r="E723" s="8"/>
      <c r="F723" s="8"/>
      <c r="G723" s="8"/>
      <c r="H723" s="8"/>
      <c r="I723" s="8"/>
      <c r="J723" s="8"/>
      <c r="K723" s="8"/>
      <c r="L723" s="8"/>
      <c r="M723" s="8"/>
      <c r="N723" s="8"/>
      <c r="O723" s="8"/>
      <c r="P723" s="8"/>
    </row>
    <row r="724" spans="2:16" s="6" customFormat="1">
      <c r="B724" s="7"/>
      <c r="D724" s="8"/>
      <c r="E724" s="8"/>
      <c r="F724" s="8"/>
      <c r="G724" s="8"/>
      <c r="H724" s="8"/>
      <c r="I724" s="8"/>
      <c r="J724" s="8"/>
      <c r="K724" s="8"/>
      <c r="L724" s="8"/>
      <c r="M724" s="8"/>
      <c r="N724" s="8"/>
      <c r="O724" s="8"/>
      <c r="P724" s="8"/>
    </row>
    <row r="725" spans="2:16" s="6" customFormat="1">
      <c r="B725" s="7"/>
      <c r="D725" s="8"/>
      <c r="E725" s="8"/>
      <c r="F725" s="8"/>
      <c r="G725" s="8"/>
      <c r="H725" s="8"/>
      <c r="I725" s="8"/>
      <c r="J725" s="8"/>
      <c r="K725" s="8"/>
      <c r="L725" s="8"/>
      <c r="M725" s="8"/>
      <c r="N725" s="8"/>
      <c r="O725" s="8"/>
      <c r="P725" s="8"/>
    </row>
    <row r="726" spans="2:16" s="6" customFormat="1">
      <c r="B726" s="7"/>
      <c r="D726" s="8"/>
      <c r="E726" s="8"/>
      <c r="F726" s="8"/>
      <c r="G726" s="8"/>
      <c r="H726" s="8"/>
      <c r="I726" s="8"/>
      <c r="J726" s="8"/>
      <c r="K726" s="8"/>
      <c r="L726" s="8"/>
      <c r="M726" s="8"/>
      <c r="N726" s="8"/>
      <c r="O726" s="8"/>
      <c r="P726" s="8"/>
    </row>
    <row r="727" spans="2:16" s="6" customFormat="1">
      <c r="B727" s="7"/>
      <c r="D727" s="8"/>
      <c r="E727" s="8"/>
      <c r="F727" s="8"/>
      <c r="G727" s="8"/>
      <c r="H727" s="8"/>
      <c r="I727" s="8"/>
      <c r="J727" s="8"/>
      <c r="K727" s="8"/>
      <c r="L727" s="8"/>
      <c r="M727" s="8"/>
      <c r="N727" s="8"/>
      <c r="O727" s="8"/>
      <c r="P727" s="8"/>
    </row>
    <row r="728" spans="2:16" s="6" customFormat="1">
      <c r="B728" s="7"/>
      <c r="D728" s="8"/>
      <c r="E728" s="8"/>
      <c r="F728" s="8"/>
      <c r="G728" s="8"/>
      <c r="H728" s="8"/>
      <c r="I728" s="8"/>
      <c r="J728" s="8"/>
      <c r="K728" s="8"/>
      <c r="L728" s="8"/>
      <c r="M728" s="8"/>
      <c r="N728" s="8"/>
      <c r="O728" s="8"/>
      <c r="P728" s="8"/>
    </row>
    <row r="729" spans="2:16" s="6" customFormat="1">
      <c r="B729" s="7"/>
      <c r="D729" s="8"/>
      <c r="E729" s="8"/>
      <c r="F729" s="8"/>
      <c r="G729" s="8"/>
      <c r="H729" s="8"/>
      <c r="I729" s="8"/>
      <c r="J729" s="8"/>
      <c r="K729" s="8"/>
      <c r="L729" s="8"/>
      <c r="M729" s="8"/>
      <c r="N729" s="8"/>
      <c r="O729" s="8"/>
      <c r="P729" s="8"/>
    </row>
    <row r="730" spans="2:16" s="6" customFormat="1">
      <c r="B730" s="7"/>
      <c r="D730" s="8"/>
      <c r="E730" s="8"/>
      <c r="F730" s="8"/>
      <c r="G730" s="8"/>
      <c r="H730" s="8"/>
      <c r="I730" s="8"/>
      <c r="J730" s="8"/>
      <c r="K730" s="8"/>
      <c r="L730" s="8"/>
      <c r="M730" s="8"/>
      <c r="N730" s="8"/>
      <c r="O730" s="8"/>
      <c r="P730" s="8"/>
    </row>
    <row r="731" spans="2:16" s="6" customFormat="1">
      <c r="B731" s="7"/>
      <c r="D731" s="8"/>
      <c r="E731" s="8"/>
      <c r="F731" s="8"/>
      <c r="G731" s="8"/>
      <c r="H731" s="8"/>
      <c r="I731" s="8"/>
      <c r="J731" s="8"/>
      <c r="K731" s="8"/>
      <c r="L731" s="8"/>
      <c r="M731" s="8"/>
      <c r="N731" s="8"/>
      <c r="O731" s="8"/>
      <c r="P731" s="8"/>
    </row>
    <row r="732" spans="2:16" s="6" customFormat="1">
      <c r="B732" s="7"/>
      <c r="D732" s="8"/>
      <c r="E732" s="8"/>
      <c r="F732" s="8"/>
      <c r="G732" s="8"/>
      <c r="H732" s="8"/>
      <c r="I732" s="8"/>
      <c r="J732" s="8"/>
      <c r="K732" s="8"/>
      <c r="L732" s="8"/>
      <c r="M732" s="8"/>
      <c r="N732" s="8"/>
      <c r="O732" s="8"/>
      <c r="P732" s="8"/>
    </row>
    <row r="733" spans="2:16" s="6" customFormat="1">
      <c r="B733" s="7"/>
      <c r="D733" s="8"/>
      <c r="E733" s="8"/>
      <c r="F733" s="8"/>
      <c r="G733" s="8"/>
      <c r="H733" s="8"/>
      <c r="I733" s="8"/>
      <c r="J733" s="8"/>
      <c r="K733" s="8"/>
      <c r="L733" s="8"/>
      <c r="M733" s="8"/>
      <c r="N733" s="8"/>
      <c r="O733" s="8"/>
      <c r="P733" s="8"/>
    </row>
    <row r="734" spans="2:16" s="6" customFormat="1">
      <c r="B734" s="7"/>
      <c r="D734" s="8"/>
      <c r="E734" s="8"/>
      <c r="F734" s="8"/>
      <c r="G734" s="8"/>
      <c r="H734" s="8"/>
      <c r="I734" s="8"/>
      <c r="J734" s="8"/>
      <c r="K734" s="8"/>
      <c r="L734" s="8"/>
      <c r="M734" s="8"/>
      <c r="N734" s="8"/>
      <c r="O734" s="8"/>
      <c r="P734" s="8"/>
    </row>
    <row r="735" spans="2:16" s="6" customFormat="1">
      <c r="B735" s="7"/>
      <c r="D735" s="8"/>
      <c r="E735" s="8"/>
      <c r="F735" s="8"/>
      <c r="G735" s="8"/>
      <c r="H735" s="8"/>
      <c r="I735" s="8"/>
      <c r="J735" s="8"/>
      <c r="K735" s="8"/>
      <c r="L735" s="8"/>
      <c r="M735" s="8"/>
      <c r="N735" s="8"/>
      <c r="O735" s="8"/>
      <c r="P735" s="8"/>
    </row>
    <row r="736" spans="2:16" s="6" customFormat="1">
      <c r="B736" s="7"/>
      <c r="D736" s="8"/>
      <c r="E736" s="8"/>
      <c r="F736" s="8"/>
      <c r="G736" s="8"/>
      <c r="H736" s="8"/>
      <c r="I736" s="8"/>
      <c r="J736" s="8"/>
      <c r="K736" s="8"/>
      <c r="L736" s="8"/>
      <c r="M736" s="8"/>
      <c r="N736" s="8"/>
      <c r="O736" s="8"/>
      <c r="P736" s="8"/>
    </row>
    <row r="737" spans="2:16" s="6" customFormat="1">
      <c r="B737" s="7"/>
      <c r="D737" s="8"/>
      <c r="E737" s="8"/>
      <c r="F737" s="8"/>
      <c r="G737" s="8"/>
      <c r="H737" s="8"/>
      <c r="I737" s="8"/>
      <c r="J737" s="8"/>
      <c r="K737" s="8"/>
      <c r="L737" s="8"/>
      <c r="M737" s="8"/>
      <c r="N737" s="8"/>
      <c r="O737" s="8"/>
      <c r="P737" s="8"/>
    </row>
    <row r="738" spans="2:16" s="6" customFormat="1">
      <c r="B738" s="7"/>
      <c r="D738" s="8"/>
      <c r="E738" s="8"/>
      <c r="F738" s="8"/>
      <c r="G738" s="8"/>
      <c r="H738" s="8"/>
      <c r="I738" s="8"/>
      <c r="J738" s="8"/>
      <c r="K738" s="8"/>
      <c r="L738" s="8"/>
      <c r="M738" s="8"/>
      <c r="N738" s="8"/>
      <c r="O738" s="8"/>
      <c r="P738" s="8"/>
    </row>
    <row r="739" spans="2:16" s="6" customFormat="1">
      <c r="B739" s="7"/>
      <c r="D739" s="8"/>
      <c r="E739" s="8"/>
      <c r="F739" s="8"/>
      <c r="G739" s="8"/>
      <c r="H739" s="8"/>
      <c r="I739" s="8"/>
      <c r="J739" s="8"/>
      <c r="K739" s="8"/>
      <c r="L739" s="8"/>
      <c r="M739" s="8"/>
      <c r="N739" s="8"/>
      <c r="O739" s="8"/>
      <c r="P739" s="8"/>
    </row>
    <row r="740" spans="2:16" s="6" customFormat="1">
      <c r="B740" s="7"/>
      <c r="D740" s="8"/>
      <c r="E740" s="8"/>
      <c r="F740" s="8"/>
      <c r="G740" s="8"/>
      <c r="H740" s="8"/>
      <c r="I740" s="8"/>
      <c r="J740" s="8"/>
      <c r="K740" s="8"/>
      <c r="L740" s="8"/>
      <c r="M740" s="8"/>
      <c r="N740" s="8"/>
      <c r="O740" s="8"/>
      <c r="P740" s="8"/>
    </row>
    <row r="741" spans="2:16" s="6" customFormat="1">
      <c r="B741" s="7"/>
      <c r="D741" s="8"/>
      <c r="E741" s="8"/>
      <c r="F741" s="8"/>
      <c r="G741" s="8"/>
      <c r="H741" s="8"/>
      <c r="I741" s="8"/>
      <c r="J741" s="8"/>
      <c r="K741" s="8"/>
      <c r="L741" s="8"/>
      <c r="M741" s="8"/>
      <c r="N741" s="8"/>
      <c r="O741" s="8"/>
      <c r="P741" s="8"/>
    </row>
    <row r="742" spans="2:16" s="6" customFormat="1">
      <c r="B742" s="7"/>
      <c r="D742" s="8"/>
      <c r="E742" s="8"/>
      <c r="F742" s="8"/>
      <c r="G742" s="8"/>
      <c r="H742" s="8"/>
      <c r="I742" s="8"/>
      <c r="J742" s="8"/>
      <c r="K742" s="8"/>
      <c r="L742" s="8"/>
      <c r="M742" s="8"/>
      <c r="N742" s="8"/>
      <c r="O742" s="8"/>
      <c r="P742" s="8"/>
    </row>
    <row r="743" spans="2:16" s="6" customFormat="1">
      <c r="B743" s="7"/>
      <c r="D743" s="8"/>
      <c r="E743" s="8"/>
      <c r="F743" s="8"/>
      <c r="G743" s="8"/>
      <c r="H743" s="8"/>
      <c r="I743" s="8"/>
      <c r="J743" s="8"/>
      <c r="K743" s="8"/>
      <c r="L743" s="8"/>
      <c r="M743" s="8"/>
      <c r="N743" s="8"/>
      <c r="O743" s="8"/>
      <c r="P743" s="8"/>
    </row>
    <row r="744" spans="2:16" s="6" customFormat="1">
      <c r="B744" s="7"/>
      <c r="D744" s="8"/>
      <c r="E744" s="8"/>
      <c r="F744" s="8"/>
      <c r="G744" s="8"/>
      <c r="H744" s="8"/>
      <c r="I744" s="8"/>
      <c r="J744" s="8"/>
      <c r="K744" s="8"/>
      <c r="L744" s="8"/>
      <c r="M744" s="8"/>
      <c r="N744" s="8"/>
      <c r="O744" s="8"/>
      <c r="P744" s="8"/>
    </row>
    <row r="745" spans="2:16" s="6" customFormat="1">
      <c r="B745" s="7"/>
      <c r="D745" s="8"/>
      <c r="E745" s="8"/>
      <c r="F745" s="8"/>
      <c r="G745" s="8"/>
      <c r="H745" s="8"/>
      <c r="I745" s="8"/>
      <c r="J745" s="8"/>
      <c r="K745" s="8"/>
      <c r="L745" s="8"/>
      <c r="M745" s="8"/>
      <c r="N745" s="8"/>
      <c r="O745" s="8"/>
      <c r="P745" s="8"/>
    </row>
    <row r="746" spans="2:16" s="6" customFormat="1">
      <c r="B746" s="7"/>
      <c r="D746" s="8"/>
      <c r="E746" s="8"/>
      <c r="F746" s="8"/>
      <c r="G746" s="8"/>
      <c r="H746" s="8"/>
      <c r="I746" s="8"/>
      <c r="J746" s="8"/>
      <c r="K746" s="8"/>
      <c r="L746" s="8"/>
      <c r="M746" s="8"/>
      <c r="N746" s="8"/>
      <c r="O746" s="8"/>
      <c r="P746" s="8"/>
    </row>
    <row r="747" spans="2:16" s="6" customFormat="1">
      <c r="B747" s="7"/>
      <c r="D747" s="8"/>
      <c r="E747" s="8"/>
      <c r="F747" s="8"/>
      <c r="G747" s="8"/>
      <c r="H747" s="8"/>
      <c r="I747" s="8"/>
      <c r="J747" s="8"/>
      <c r="K747" s="8"/>
      <c r="L747" s="8"/>
      <c r="M747" s="8"/>
      <c r="N747" s="8"/>
      <c r="O747" s="8"/>
      <c r="P747" s="8"/>
    </row>
    <row r="748" spans="2:16" s="6" customFormat="1">
      <c r="B748" s="7"/>
      <c r="D748" s="8"/>
      <c r="E748" s="8"/>
      <c r="F748" s="8"/>
      <c r="G748" s="8"/>
      <c r="H748" s="8"/>
      <c r="I748" s="8"/>
      <c r="J748" s="8"/>
      <c r="K748" s="8"/>
      <c r="L748" s="8"/>
      <c r="M748" s="8"/>
      <c r="N748" s="8"/>
      <c r="O748" s="8"/>
      <c r="P748" s="8"/>
    </row>
    <row r="749" spans="2:16" s="6" customFormat="1">
      <c r="B749" s="7"/>
      <c r="D749" s="8"/>
      <c r="E749" s="8"/>
      <c r="F749" s="8"/>
      <c r="G749" s="8"/>
      <c r="H749" s="8"/>
      <c r="I749" s="8"/>
      <c r="J749" s="8"/>
      <c r="K749" s="8"/>
      <c r="L749" s="8"/>
      <c r="M749" s="8"/>
      <c r="N749" s="8"/>
      <c r="O749" s="8"/>
      <c r="P749" s="8"/>
    </row>
    <row r="750" spans="2:16" s="6" customFormat="1">
      <c r="B750" s="7"/>
      <c r="D750" s="8"/>
      <c r="E750" s="8"/>
      <c r="F750" s="8"/>
      <c r="G750" s="8"/>
      <c r="H750" s="8"/>
      <c r="I750" s="8"/>
      <c r="J750" s="8"/>
      <c r="K750" s="8"/>
      <c r="L750" s="8"/>
      <c r="M750" s="8"/>
      <c r="N750" s="8"/>
      <c r="O750" s="8"/>
      <c r="P750" s="8"/>
    </row>
    <row r="751" spans="2:16" s="6" customFormat="1">
      <c r="B751" s="7"/>
      <c r="D751" s="8"/>
      <c r="E751" s="8"/>
      <c r="F751" s="8"/>
      <c r="G751" s="8"/>
      <c r="H751" s="8"/>
      <c r="I751" s="8"/>
      <c r="J751" s="8"/>
      <c r="K751" s="8"/>
      <c r="L751" s="8"/>
      <c r="M751" s="8"/>
      <c r="N751" s="8"/>
      <c r="O751" s="8"/>
      <c r="P751" s="8"/>
    </row>
    <row r="752" spans="2:16" s="6" customFormat="1">
      <c r="B752" s="7"/>
      <c r="D752" s="8"/>
      <c r="E752" s="8"/>
      <c r="F752" s="8"/>
      <c r="G752" s="8"/>
      <c r="H752" s="8"/>
      <c r="I752" s="8"/>
      <c r="J752" s="8"/>
      <c r="K752" s="8"/>
      <c r="L752" s="8"/>
      <c r="M752" s="8"/>
      <c r="N752" s="8"/>
      <c r="O752" s="8"/>
      <c r="P752" s="8"/>
    </row>
    <row r="753" spans="2:16" s="6" customFormat="1">
      <c r="B753" s="7"/>
      <c r="D753" s="8"/>
      <c r="E753" s="8"/>
      <c r="F753" s="8"/>
      <c r="G753" s="8"/>
      <c r="H753" s="8"/>
      <c r="I753" s="8"/>
      <c r="J753" s="8"/>
      <c r="K753" s="8"/>
      <c r="L753" s="8"/>
      <c r="M753" s="8"/>
      <c r="N753" s="8"/>
      <c r="O753" s="8"/>
      <c r="P753" s="8"/>
    </row>
    <row r="754" spans="2:16" s="6" customFormat="1">
      <c r="B754" s="7"/>
      <c r="D754" s="8"/>
      <c r="E754" s="8"/>
      <c r="F754" s="8"/>
      <c r="G754" s="8"/>
      <c r="H754" s="8"/>
      <c r="I754" s="8"/>
      <c r="J754" s="8"/>
      <c r="K754" s="8"/>
      <c r="L754" s="8"/>
      <c r="M754" s="8"/>
      <c r="N754" s="8"/>
      <c r="O754" s="8"/>
      <c r="P754" s="8"/>
    </row>
    <row r="755" spans="2:16" s="6" customFormat="1">
      <c r="B755" s="7"/>
      <c r="D755" s="8"/>
      <c r="E755" s="8"/>
      <c r="F755" s="8"/>
      <c r="G755" s="8"/>
      <c r="H755" s="8"/>
      <c r="I755" s="8"/>
      <c r="J755" s="8"/>
      <c r="K755" s="8"/>
      <c r="L755" s="8"/>
      <c r="M755" s="8"/>
      <c r="N755" s="8"/>
      <c r="O755" s="8"/>
      <c r="P755" s="8"/>
    </row>
    <row r="756" spans="2:16" s="6" customFormat="1">
      <c r="B756" s="7"/>
      <c r="D756" s="8"/>
      <c r="E756" s="8"/>
      <c r="F756" s="8"/>
      <c r="G756" s="8"/>
      <c r="H756" s="8"/>
      <c r="I756" s="8"/>
      <c r="J756" s="8"/>
      <c r="K756" s="8"/>
      <c r="L756" s="8"/>
      <c r="M756" s="8"/>
      <c r="N756" s="8"/>
      <c r="O756" s="8"/>
      <c r="P756" s="8"/>
    </row>
    <row r="757" spans="2:16" s="6" customFormat="1">
      <c r="B757" s="7"/>
      <c r="D757" s="8"/>
      <c r="E757" s="8"/>
      <c r="F757" s="8"/>
      <c r="G757" s="8"/>
      <c r="H757" s="8"/>
      <c r="I757" s="8"/>
      <c r="J757" s="8"/>
      <c r="K757" s="8"/>
      <c r="L757" s="8"/>
      <c r="M757" s="8"/>
      <c r="N757" s="8"/>
      <c r="O757" s="8"/>
      <c r="P757" s="8"/>
    </row>
    <row r="758" spans="2:16" s="6" customFormat="1">
      <c r="B758" s="7"/>
      <c r="D758" s="8"/>
      <c r="E758" s="8"/>
      <c r="F758" s="8"/>
      <c r="G758" s="8"/>
      <c r="H758" s="8"/>
      <c r="I758" s="8"/>
      <c r="J758" s="8"/>
      <c r="K758" s="8"/>
      <c r="L758" s="8"/>
      <c r="M758" s="8"/>
      <c r="N758" s="8"/>
      <c r="O758" s="8"/>
      <c r="P758" s="8"/>
    </row>
    <row r="759" spans="2:16" s="6" customFormat="1">
      <c r="B759" s="7"/>
      <c r="D759" s="8"/>
      <c r="E759" s="8"/>
      <c r="F759" s="8"/>
      <c r="G759" s="8"/>
      <c r="H759" s="8"/>
      <c r="I759" s="8"/>
      <c r="J759" s="8"/>
      <c r="K759" s="8"/>
      <c r="L759" s="8"/>
      <c r="M759" s="8"/>
      <c r="N759" s="8"/>
      <c r="O759" s="8"/>
      <c r="P759" s="8"/>
    </row>
    <row r="760" spans="2:16" s="6" customFormat="1">
      <c r="B760" s="7"/>
      <c r="D760" s="8"/>
      <c r="E760" s="8"/>
      <c r="F760" s="8"/>
      <c r="G760" s="8"/>
      <c r="H760" s="8"/>
      <c r="I760" s="8"/>
      <c r="J760" s="8"/>
      <c r="K760" s="8"/>
      <c r="L760" s="8"/>
      <c r="M760" s="8"/>
      <c r="N760" s="8"/>
      <c r="O760" s="8"/>
      <c r="P760" s="8"/>
    </row>
    <row r="761" spans="2:16" s="6" customFormat="1">
      <c r="B761" s="7"/>
      <c r="D761" s="8"/>
      <c r="E761" s="8"/>
      <c r="F761" s="8"/>
      <c r="G761" s="8"/>
      <c r="H761" s="8"/>
      <c r="I761" s="8"/>
      <c r="J761" s="8"/>
      <c r="K761" s="8"/>
      <c r="L761" s="8"/>
      <c r="M761" s="8"/>
      <c r="N761" s="8"/>
      <c r="O761" s="8"/>
      <c r="P761" s="8"/>
    </row>
    <row r="762" spans="2:16" s="6" customFormat="1">
      <c r="B762" s="7"/>
      <c r="D762" s="8"/>
      <c r="E762" s="8"/>
      <c r="F762" s="8"/>
      <c r="G762" s="8"/>
      <c r="H762" s="8"/>
      <c r="I762" s="8"/>
      <c r="J762" s="8"/>
      <c r="K762" s="8"/>
      <c r="L762" s="8"/>
      <c r="M762" s="8"/>
      <c r="N762" s="8"/>
      <c r="O762" s="8"/>
      <c r="P762" s="8"/>
    </row>
    <row r="763" spans="2:16" s="6" customFormat="1">
      <c r="B763" s="7"/>
      <c r="D763" s="8"/>
      <c r="E763" s="8"/>
      <c r="F763" s="8"/>
      <c r="G763" s="8"/>
      <c r="H763" s="8"/>
      <c r="I763" s="8"/>
      <c r="J763" s="8"/>
      <c r="K763" s="8"/>
      <c r="L763" s="8"/>
      <c r="M763" s="8"/>
      <c r="N763" s="8"/>
      <c r="O763" s="8"/>
      <c r="P763" s="8"/>
    </row>
    <row r="764" spans="2:16" s="6" customFormat="1">
      <c r="B764" s="7"/>
      <c r="D764" s="8"/>
      <c r="E764" s="8"/>
      <c r="F764" s="8"/>
      <c r="G764" s="8"/>
      <c r="H764" s="8"/>
      <c r="I764" s="8"/>
      <c r="J764" s="8"/>
      <c r="K764" s="8"/>
      <c r="L764" s="8"/>
      <c r="M764" s="8"/>
      <c r="N764" s="8"/>
      <c r="O764" s="8"/>
      <c r="P764" s="8"/>
    </row>
    <row r="765" spans="2:16" s="6" customFormat="1">
      <c r="B765" s="7"/>
      <c r="D765" s="8"/>
      <c r="E765" s="8"/>
      <c r="F765" s="8"/>
      <c r="G765" s="8"/>
      <c r="H765" s="8"/>
      <c r="I765" s="8"/>
      <c r="J765" s="8"/>
      <c r="K765" s="8"/>
      <c r="L765" s="8"/>
      <c r="M765" s="8"/>
      <c r="N765" s="8"/>
      <c r="O765" s="8"/>
      <c r="P765" s="8"/>
    </row>
    <row r="766" spans="2:16" s="6" customFormat="1">
      <c r="B766" s="7"/>
      <c r="D766" s="8"/>
      <c r="E766" s="8"/>
      <c r="F766" s="8"/>
      <c r="G766" s="8"/>
      <c r="H766" s="8"/>
      <c r="I766" s="8"/>
      <c r="J766" s="8"/>
      <c r="K766" s="8"/>
      <c r="L766" s="8"/>
      <c r="M766" s="8"/>
      <c r="N766" s="8"/>
      <c r="O766" s="8"/>
      <c r="P766" s="8"/>
    </row>
    <row r="767" spans="2:16" s="6" customFormat="1">
      <c r="B767" s="7"/>
      <c r="D767" s="8"/>
      <c r="E767" s="8"/>
      <c r="F767" s="8"/>
      <c r="G767" s="8"/>
      <c r="H767" s="8"/>
      <c r="I767" s="8"/>
      <c r="J767" s="8"/>
      <c r="K767" s="8"/>
      <c r="L767" s="8"/>
      <c r="M767" s="8"/>
      <c r="N767" s="8"/>
      <c r="O767" s="8"/>
      <c r="P767" s="8"/>
    </row>
    <row r="768" spans="2:16" s="6" customFormat="1">
      <c r="B768" s="7"/>
      <c r="D768" s="8"/>
      <c r="E768" s="8"/>
      <c r="F768" s="8"/>
      <c r="G768" s="8"/>
      <c r="H768" s="8"/>
      <c r="I768" s="8"/>
      <c r="J768" s="8"/>
      <c r="K768" s="8"/>
      <c r="L768" s="8"/>
      <c r="M768" s="8"/>
      <c r="N768" s="8"/>
      <c r="O768" s="8"/>
      <c r="P768" s="8"/>
    </row>
    <row r="769" spans="2:16" s="6" customFormat="1">
      <c r="B769" s="7"/>
      <c r="D769" s="8"/>
      <c r="E769" s="8"/>
      <c r="F769" s="8"/>
      <c r="G769" s="8"/>
      <c r="H769" s="8"/>
      <c r="I769" s="8"/>
      <c r="J769" s="8"/>
      <c r="K769" s="8"/>
      <c r="L769" s="8"/>
      <c r="M769" s="8"/>
      <c r="N769" s="8"/>
      <c r="O769" s="8"/>
      <c r="P769" s="8"/>
    </row>
    <row r="770" spans="2:16" s="6" customFormat="1">
      <c r="B770" s="7"/>
      <c r="D770" s="8"/>
      <c r="E770" s="8"/>
      <c r="F770" s="8"/>
      <c r="G770" s="8"/>
      <c r="H770" s="8"/>
      <c r="I770" s="8"/>
      <c r="J770" s="8"/>
      <c r="K770" s="8"/>
      <c r="L770" s="8"/>
      <c r="M770" s="8"/>
      <c r="N770" s="8"/>
      <c r="O770" s="8"/>
      <c r="P770" s="8"/>
    </row>
    <row r="771" spans="2:16" s="6" customFormat="1">
      <c r="B771" s="7"/>
      <c r="D771" s="8"/>
      <c r="E771" s="8"/>
      <c r="F771" s="8"/>
      <c r="G771" s="8"/>
      <c r="H771" s="8"/>
      <c r="I771" s="8"/>
      <c r="J771" s="8"/>
      <c r="K771" s="8"/>
      <c r="L771" s="8"/>
      <c r="M771" s="8"/>
      <c r="N771" s="8"/>
      <c r="O771" s="8"/>
      <c r="P771" s="8"/>
    </row>
    <row r="772" spans="2:16" s="6" customFormat="1">
      <c r="B772" s="7"/>
      <c r="D772" s="8"/>
      <c r="E772" s="8"/>
      <c r="F772" s="8"/>
      <c r="G772" s="8"/>
      <c r="H772" s="8"/>
      <c r="I772" s="8"/>
      <c r="J772" s="8"/>
      <c r="K772" s="8"/>
      <c r="L772" s="8"/>
      <c r="M772" s="8"/>
      <c r="N772" s="8"/>
      <c r="O772" s="8"/>
      <c r="P772" s="8"/>
    </row>
    <row r="773" spans="2:16" s="6" customFormat="1">
      <c r="B773" s="7"/>
      <c r="D773" s="8"/>
      <c r="E773" s="8"/>
      <c r="F773" s="8"/>
      <c r="G773" s="8"/>
      <c r="H773" s="8"/>
      <c r="I773" s="8"/>
      <c r="J773" s="8"/>
      <c r="K773" s="8"/>
      <c r="L773" s="8"/>
      <c r="M773" s="8"/>
      <c r="N773" s="8"/>
      <c r="O773" s="8"/>
      <c r="P773" s="8"/>
    </row>
    <row r="774" spans="2:16" s="6" customFormat="1">
      <c r="B774" s="7"/>
      <c r="D774" s="8"/>
      <c r="E774" s="8"/>
      <c r="F774" s="8"/>
      <c r="G774" s="8"/>
      <c r="H774" s="8"/>
      <c r="I774" s="8"/>
      <c r="J774" s="8"/>
      <c r="K774" s="8"/>
      <c r="L774" s="8"/>
      <c r="M774" s="8"/>
      <c r="N774" s="8"/>
      <c r="O774" s="8"/>
      <c r="P774" s="8"/>
    </row>
    <row r="775" spans="2:16" s="6" customFormat="1">
      <c r="B775" s="7"/>
      <c r="D775" s="8"/>
      <c r="E775" s="8"/>
      <c r="F775" s="8"/>
      <c r="G775" s="8"/>
      <c r="H775" s="8"/>
      <c r="I775" s="8"/>
      <c r="J775" s="8"/>
      <c r="K775" s="8"/>
      <c r="L775" s="8"/>
      <c r="M775" s="8"/>
      <c r="N775" s="8"/>
      <c r="O775" s="8"/>
      <c r="P775" s="8"/>
    </row>
    <row r="776" spans="2:16" s="6" customFormat="1">
      <c r="B776" s="7"/>
      <c r="D776" s="8"/>
      <c r="E776" s="8"/>
      <c r="F776" s="8"/>
      <c r="G776" s="8"/>
      <c r="H776" s="8"/>
      <c r="I776" s="8"/>
      <c r="J776" s="8"/>
      <c r="K776" s="8"/>
      <c r="L776" s="8"/>
      <c r="M776" s="8"/>
      <c r="N776" s="8"/>
      <c r="O776" s="8"/>
      <c r="P776" s="8"/>
    </row>
    <row r="777" spans="2:16" s="6" customFormat="1">
      <c r="B777" s="7"/>
      <c r="D777" s="8"/>
      <c r="E777" s="8"/>
      <c r="F777" s="8"/>
      <c r="G777" s="8"/>
      <c r="H777" s="8"/>
      <c r="I777" s="8"/>
      <c r="J777" s="8"/>
      <c r="K777" s="8"/>
      <c r="L777" s="8"/>
      <c r="M777" s="8"/>
      <c r="N777" s="8"/>
      <c r="O777" s="8"/>
      <c r="P777" s="8"/>
    </row>
    <row r="778" spans="2:16" s="6" customFormat="1">
      <c r="B778" s="7"/>
      <c r="D778" s="8"/>
      <c r="E778" s="8"/>
      <c r="F778" s="8"/>
      <c r="G778" s="8"/>
      <c r="H778" s="8"/>
      <c r="I778" s="8"/>
      <c r="J778" s="8"/>
      <c r="K778" s="8"/>
      <c r="L778" s="8"/>
      <c r="M778" s="8"/>
      <c r="N778" s="8"/>
      <c r="O778" s="8"/>
      <c r="P778" s="8"/>
    </row>
    <row r="779" spans="2:16" s="6" customFormat="1">
      <c r="B779" s="7"/>
      <c r="D779" s="8"/>
      <c r="E779" s="8"/>
      <c r="F779" s="8"/>
      <c r="G779" s="8"/>
      <c r="H779" s="8"/>
      <c r="I779" s="8"/>
      <c r="J779" s="8"/>
      <c r="K779" s="8"/>
      <c r="L779" s="8"/>
      <c r="M779" s="8"/>
      <c r="N779" s="8"/>
      <c r="O779" s="8"/>
      <c r="P779" s="8"/>
    </row>
    <row r="780" spans="2:16" s="6" customFormat="1">
      <c r="B780" s="7"/>
      <c r="D780" s="8"/>
      <c r="E780" s="8"/>
      <c r="F780" s="8"/>
      <c r="G780" s="8"/>
      <c r="H780" s="8"/>
      <c r="I780" s="8"/>
      <c r="J780" s="8"/>
      <c r="K780" s="8"/>
      <c r="L780" s="8"/>
      <c r="M780" s="8"/>
      <c r="N780" s="8"/>
      <c r="O780" s="8"/>
      <c r="P780" s="8"/>
    </row>
    <row r="781" spans="2:16" s="6" customFormat="1">
      <c r="B781" s="7"/>
      <c r="D781" s="8"/>
      <c r="E781" s="8"/>
      <c r="F781" s="8"/>
      <c r="G781" s="8"/>
      <c r="H781" s="8"/>
      <c r="I781" s="8"/>
      <c r="J781" s="8"/>
      <c r="K781" s="8"/>
      <c r="L781" s="8"/>
      <c r="M781" s="8"/>
      <c r="N781" s="8"/>
      <c r="O781" s="8"/>
      <c r="P781" s="8"/>
    </row>
    <row r="782" spans="2:16" s="6" customFormat="1">
      <c r="B782" s="7"/>
      <c r="D782" s="8"/>
      <c r="E782" s="8"/>
      <c r="F782" s="8"/>
      <c r="G782" s="8"/>
      <c r="H782" s="8"/>
      <c r="I782" s="8"/>
      <c r="J782" s="8"/>
      <c r="K782" s="8"/>
      <c r="L782" s="8"/>
      <c r="M782" s="8"/>
      <c r="N782" s="8"/>
      <c r="O782" s="8"/>
      <c r="P782" s="8"/>
    </row>
    <row r="783" spans="2:16" s="6" customFormat="1">
      <c r="B783" s="7"/>
      <c r="D783" s="8"/>
      <c r="E783" s="8"/>
      <c r="F783" s="8"/>
      <c r="G783" s="8"/>
      <c r="H783" s="8"/>
      <c r="I783" s="8"/>
      <c r="J783" s="8"/>
      <c r="K783" s="8"/>
      <c r="L783" s="8"/>
      <c r="M783" s="8"/>
      <c r="N783" s="8"/>
      <c r="O783" s="8"/>
      <c r="P783" s="8"/>
    </row>
    <row r="784" spans="2:16" s="6" customFormat="1">
      <c r="B784" s="7"/>
      <c r="D784" s="8"/>
      <c r="E784" s="8"/>
      <c r="F784" s="8"/>
      <c r="G784" s="8"/>
      <c r="H784" s="8"/>
      <c r="I784" s="8"/>
      <c r="J784" s="8"/>
      <c r="K784" s="8"/>
      <c r="L784" s="8"/>
      <c r="M784" s="8"/>
      <c r="N784" s="8"/>
      <c r="O784" s="8"/>
      <c r="P784" s="8"/>
    </row>
    <row r="785" spans="2:16" s="6" customFormat="1">
      <c r="B785" s="7"/>
      <c r="D785" s="8"/>
      <c r="E785" s="8"/>
      <c r="F785" s="8"/>
      <c r="G785" s="8"/>
      <c r="H785" s="8"/>
      <c r="I785" s="8"/>
      <c r="J785" s="8"/>
      <c r="K785" s="8"/>
      <c r="L785" s="8"/>
      <c r="M785" s="8"/>
      <c r="N785" s="8"/>
      <c r="O785" s="8"/>
      <c r="P785" s="8"/>
    </row>
    <row r="786" spans="2:16" s="6" customFormat="1">
      <c r="B786" s="7"/>
      <c r="D786" s="8"/>
      <c r="E786" s="8"/>
      <c r="F786" s="8"/>
      <c r="G786" s="8"/>
      <c r="H786" s="8"/>
      <c r="I786" s="8"/>
      <c r="J786" s="8"/>
      <c r="K786" s="8"/>
      <c r="L786" s="8"/>
      <c r="M786" s="8"/>
      <c r="N786" s="8"/>
      <c r="O786" s="8"/>
      <c r="P786" s="8"/>
    </row>
    <row r="787" spans="2:16" s="6" customFormat="1">
      <c r="B787" s="7"/>
      <c r="D787" s="8"/>
      <c r="E787" s="8"/>
      <c r="F787" s="8"/>
      <c r="G787" s="8"/>
      <c r="H787" s="8"/>
      <c r="I787" s="8"/>
      <c r="J787" s="8"/>
      <c r="K787" s="8"/>
      <c r="L787" s="8"/>
      <c r="M787" s="8"/>
      <c r="N787" s="8"/>
      <c r="O787" s="8"/>
      <c r="P787" s="8"/>
    </row>
    <row r="788" spans="2:16" s="6" customFormat="1">
      <c r="B788" s="7"/>
      <c r="D788" s="8"/>
      <c r="E788" s="8"/>
      <c r="F788" s="8"/>
      <c r="G788" s="8"/>
      <c r="H788" s="8"/>
      <c r="I788" s="8"/>
      <c r="J788" s="8"/>
      <c r="K788" s="8"/>
      <c r="L788" s="8"/>
      <c r="M788" s="8"/>
      <c r="N788" s="8"/>
      <c r="O788" s="8"/>
      <c r="P788" s="8"/>
    </row>
    <row r="789" spans="2:16" s="6" customFormat="1">
      <c r="B789" s="7"/>
      <c r="D789" s="8"/>
      <c r="E789" s="8"/>
      <c r="F789" s="8"/>
      <c r="G789" s="8"/>
      <c r="H789" s="8"/>
      <c r="I789" s="8"/>
      <c r="J789" s="8"/>
      <c r="K789" s="8"/>
      <c r="L789" s="8"/>
      <c r="M789" s="8"/>
      <c r="N789" s="8"/>
      <c r="O789" s="8"/>
      <c r="P789" s="8"/>
    </row>
    <row r="790" spans="2:16" s="6" customFormat="1">
      <c r="B790" s="7"/>
      <c r="D790" s="8"/>
      <c r="E790" s="8"/>
      <c r="F790" s="8"/>
      <c r="G790" s="8"/>
      <c r="H790" s="8"/>
      <c r="I790" s="8"/>
      <c r="J790" s="8"/>
      <c r="K790" s="8"/>
      <c r="L790" s="8"/>
      <c r="M790" s="8"/>
      <c r="N790" s="8"/>
      <c r="O790" s="8"/>
      <c r="P790" s="8"/>
    </row>
    <row r="791" spans="2:16" s="6" customFormat="1">
      <c r="B791" s="7"/>
      <c r="D791" s="8"/>
      <c r="E791" s="8"/>
      <c r="F791" s="8"/>
      <c r="G791" s="8"/>
      <c r="H791" s="8"/>
      <c r="I791" s="8"/>
      <c r="J791" s="8"/>
      <c r="K791" s="8"/>
      <c r="L791" s="8"/>
      <c r="M791" s="8"/>
      <c r="N791" s="8"/>
      <c r="O791" s="8"/>
      <c r="P791" s="8"/>
    </row>
    <row r="792" spans="2:16" s="6" customFormat="1">
      <c r="B792" s="7"/>
      <c r="D792" s="8"/>
      <c r="E792" s="8"/>
      <c r="F792" s="8"/>
      <c r="G792" s="8"/>
      <c r="H792" s="8"/>
      <c r="I792" s="8"/>
      <c r="J792" s="8"/>
      <c r="K792" s="8"/>
      <c r="L792" s="8"/>
      <c r="M792" s="8"/>
      <c r="N792" s="8"/>
      <c r="O792" s="8"/>
      <c r="P792" s="8"/>
    </row>
    <row r="793" spans="2:16" s="6" customFormat="1">
      <c r="B793" s="7"/>
      <c r="D793" s="8"/>
      <c r="E793" s="8"/>
      <c r="F793" s="8"/>
      <c r="G793" s="8"/>
      <c r="H793" s="8"/>
      <c r="I793" s="8"/>
      <c r="J793" s="8"/>
      <c r="K793" s="8"/>
      <c r="L793" s="8"/>
      <c r="M793" s="8"/>
      <c r="N793" s="8"/>
      <c r="O793" s="8"/>
      <c r="P793" s="8"/>
    </row>
    <row r="794" spans="2:16" s="6" customFormat="1">
      <c r="B794" s="7"/>
      <c r="D794" s="8"/>
      <c r="E794" s="8"/>
      <c r="F794" s="8"/>
      <c r="G794" s="8"/>
      <c r="H794" s="8"/>
      <c r="I794" s="8"/>
      <c r="J794" s="8"/>
      <c r="K794" s="8"/>
      <c r="L794" s="8"/>
      <c r="M794" s="8"/>
      <c r="N794" s="8"/>
      <c r="O794" s="8"/>
      <c r="P794" s="8"/>
    </row>
    <row r="795" spans="2:16" s="6" customFormat="1">
      <c r="B795" s="7"/>
      <c r="D795" s="8"/>
      <c r="E795" s="8"/>
      <c r="F795" s="8"/>
      <c r="G795" s="8"/>
      <c r="H795" s="8"/>
      <c r="I795" s="8"/>
      <c r="J795" s="8"/>
      <c r="K795" s="8"/>
      <c r="L795" s="8"/>
      <c r="M795" s="8"/>
      <c r="N795" s="8"/>
      <c r="O795" s="8"/>
      <c r="P795" s="8"/>
    </row>
    <row r="796" spans="2:16" s="6" customFormat="1">
      <c r="B796" s="7"/>
      <c r="D796" s="8"/>
      <c r="E796" s="8"/>
      <c r="F796" s="8"/>
      <c r="G796" s="8"/>
      <c r="H796" s="8"/>
      <c r="I796" s="8"/>
      <c r="J796" s="8"/>
      <c r="K796" s="8"/>
      <c r="L796" s="8"/>
      <c r="M796" s="8"/>
      <c r="N796" s="8"/>
      <c r="O796" s="8"/>
      <c r="P796" s="8"/>
    </row>
    <row r="797" spans="2:16" s="6" customFormat="1">
      <c r="B797" s="7"/>
      <c r="D797" s="8"/>
      <c r="E797" s="8"/>
      <c r="F797" s="8"/>
      <c r="G797" s="8"/>
      <c r="H797" s="8"/>
      <c r="I797" s="8"/>
      <c r="J797" s="8"/>
      <c r="K797" s="8"/>
      <c r="L797" s="8"/>
      <c r="M797" s="8"/>
      <c r="N797" s="8"/>
      <c r="O797" s="8"/>
      <c r="P797" s="8"/>
    </row>
    <row r="798" spans="2:16" s="6" customFormat="1">
      <c r="B798" s="7"/>
      <c r="D798" s="8"/>
      <c r="E798" s="8"/>
      <c r="F798" s="8"/>
      <c r="G798" s="8"/>
      <c r="H798" s="8"/>
      <c r="I798" s="8"/>
      <c r="J798" s="8"/>
      <c r="K798" s="8"/>
      <c r="L798" s="8"/>
      <c r="M798" s="8"/>
      <c r="N798" s="8"/>
      <c r="O798" s="8"/>
      <c r="P798" s="8"/>
    </row>
    <row r="799" spans="2:16" s="6" customFormat="1">
      <c r="B799" s="7"/>
      <c r="D799" s="8"/>
      <c r="E799" s="8"/>
      <c r="F799" s="8"/>
      <c r="G799" s="8"/>
      <c r="H799" s="8"/>
      <c r="I799" s="8"/>
      <c r="J799" s="8"/>
      <c r="K799" s="8"/>
      <c r="L799" s="8"/>
      <c r="M799" s="8"/>
      <c r="N799" s="8"/>
      <c r="O799" s="8"/>
      <c r="P799" s="8"/>
    </row>
    <row r="800" spans="2:16" s="6" customFormat="1">
      <c r="B800" s="7"/>
      <c r="D800" s="8"/>
      <c r="E800" s="8"/>
      <c r="F800" s="8"/>
      <c r="G800" s="8"/>
      <c r="H800" s="8"/>
      <c r="I800" s="8"/>
      <c r="J800" s="8"/>
      <c r="K800" s="8"/>
      <c r="L800" s="8"/>
      <c r="M800" s="8"/>
      <c r="N800" s="8"/>
      <c r="O800" s="8"/>
      <c r="P800" s="8"/>
    </row>
    <row r="801" spans="2:16" s="6" customFormat="1">
      <c r="B801" s="7"/>
      <c r="D801" s="8"/>
      <c r="E801" s="8"/>
      <c r="F801" s="8"/>
      <c r="G801" s="8"/>
      <c r="H801" s="8"/>
      <c r="I801" s="8"/>
      <c r="J801" s="8"/>
      <c r="K801" s="8"/>
      <c r="L801" s="8"/>
      <c r="M801" s="8"/>
      <c r="N801" s="8"/>
      <c r="O801" s="8"/>
      <c r="P801" s="8"/>
    </row>
    <row r="802" spans="2:16" s="6" customFormat="1">
      <c r="B802" s="7"/>
      <c r="D802" s="8"/>
      <c r="E802" s="8"/>
      <c r="F802" s="8"/>
      <c r="G802" s="8"/>
      <c r="H802" s="8"/>
      <c r="I802" s="8"/>
      <c r="J802" s="8"/>
      <c r="K802" s="8"/>
      <c r="L802" s="8"/>
      <c r="M802" s="8"/>
      <c r="N802" s="8"/>
      <c r="O802" s="8"/>
      <c r="P802" s="8"/>
    </row>
    <row r="803" spans="2:16" s="6" customFormat="1">
      <c r="B803" s="7"/>
      <c r="D803" s="8"/>
      <c r="E803" s="8"/>
      <c r="F803" s="8"/>
      <c r="G803" s="8"/>
      <c r="H803" s="8"/>
      <c r="I803" s="8"/>
      <c r="J803" s="8"/>
      <c r="K803" s="8"/>
      <c r="L803" s="8"/>
      <c r="M803" s="8"/>
      <c r="N803" s="8"/>
      <c r="O803" s="8"/>
      <c r="P803" s="8"/>
    </row>
    <row r="804" spans="2:16" s="6" customFormat="1">
      <c r="B804" s="7"/>
      <c r="D804" s="8"/>
      <c r="E804" s="8"/>
      <c r="F804" s="8"/>
      <c r="G804" s="8"/>
      <c r="H804" s="8"/>
      <c r="I804" s="8"/>
      <c r="J804" s="8"/>
      <c r="K804" s="8"/>
      <c r="L804" s="8"/>
      <c r="M804" s="8"/>
      <c r="N804" s="8"/>
      <c r="O804" s="8"/>
      <c r="P804" s="8"/>
    </row>
    <row r="805" spans="2:16" s="6" customFormat="1">
      <c r="B805" s="7"/>
      <c r="D805" s="8"/>
      <c r="E805" s="8"/>
      <c r="F805" s="8"/>
      <c r="G805" s="8"/>
      <c r="H805" s="8"/>
      <c r="I805" s="8"/>
      <c r="J805" s="8"/>
      <c r="K805" s="8"/>
      <c r="L805" s="8"/>
      <c r="M805" s="8"/>
      <c r="N805" s="8"/>
      <c r="O805" s="8"/>
      <c r="P805" s="8"/>
    </row>
    <row r="806" spans="2:16" s="6" customFormat="1">
      <c r="B806" s="7"/>
      <c r="D806" s="8"/>
      <c r="E806" s="8"/>
      <c r="F806" s="8"/>
      <c r="G806" s="8"/>
      <c r="H806" s="8"/>
      <c r="I806" s="8"/>
      <c r="J806" s="8"/>
      <c r="K806" s="8"/>
      <c r="L806" s="8"/>
      <c r="M806" s="8"/>
      <c r="N806" s="8"/>
      <c r="O806" s="8"/>
      <c r="P806" s="8"/>
    </row>
    <row r="807" spans="2:16" s="6" customFormat="1">
      <c r="B807" s="7"/>
      <c r="D807" s="8"/>
      <c r="E807" s="8"/>
      <c r="F807" s="8"/>
      <c r="G807" s="8"/>
      <c r="H807" s="8"/>
      <c r="I807" s="8"/>
      <c r="J807" s="8"/>
      <c r="K807" s="8"/>
      <c r="L807" s="8"/>
      <c r="M807" s="8"/>
      <c r="N807" s="8"/>
      <c r="O807" s="8"/>
      <c r="P807" s="8"/>
    </row>
    <row r="808" spans="2:16" s="6" customFormat="1">
      <c r="B808" s="7"/>
      <c r="D808" s="8"/>
      <c r="E808" s="8"/>
      <c r="F808" s="8"/>
      <c r="G808" s="8"/>
      <c r="H808" s="8"/>
      <c r="I808" s="8"/>
      <c r="J808" s="8"/>
      <c r="K808" s="8"/>
      <c r="L808" s="8"/>
      <c r="M808" s="8"/>
      <c r="N808" s="8"/>
      <c r="O808" s="8"/>
      <c r="P808" s="8"/>
    </row>
    <row r="809" spans="2:16" s="6" customFormat="1">
      <c r="B809" s="7"/>
      <c r="D809" s="8"/>
      <c r="E809" s="8"/>
      <c r="F809" s="8"/>
      <c r="G809" s="8"/>
      <c r="H809" s="8"/>
      <c r="I809" s="8"/>
      <c r="J809" s="8"/>
      <c r="K809" s="8"/>
      <c r="L809" s="8"/>
      <c r="M809" s="8"/>
      <c r="N809" s="8"/>
      <c r="O809" s="8"/>
      <c r="P809" s="8"/>
    </row>
    <row r="810" spans="2:16" s="6" customFormat="1">
      <c r="B810" s="7"/>
      <c r="D810" s="8"/>
      <c r="E810" s="8"/>
      <c r="F810" s="8"/>
      <c r="G810" s="8"/>
      <c r="H810" s="8"/>
      <c r="I810" s="8"/>
      <c r="J810" s="8"/>
      <c r="K810" s="8"/>
      <c r="L810" s="8"/>
      <c r="M810" s="8"/>
      <c r="N810" s="8"/>
      <c r="O810" s="8"/>
      <c r="P810" s="8"/>
    </row>
    <row r="811" spans="2:16" s="6" customFormat="1">
      <c r="B811" s="7"/>
      <c r="D811" s="8"/>
      <c r="E811" s="8"/>
      <c r="F811" s="8"/>
      <c r="G811" s="8"/>
      <c r="H811" s="8"/>
      <c r="I811" s="8"/>
      <c r="J811" s="8"/>
      <c r="K811" s="8"/>
      <c r="L811" s="8"/>
      <c r="M811" s="8"/>
      <c r="N811" s="8"/>
      <c r="O811" s="8"/>
      <c r="P811" s="8"/>
    </row>
    <row r="812" spans="2:16" s="6" customFormat="1">
      <c r="B812" s="7"/>
      <c r="D812" s="8"/>
      <c r="E812" s="8"/>
      <c r="F812" s="8"/>
      <c r="G812" s="8"/>
      <c r="H812" s="8"/>
      <c r="I812" s="8"/>
      <c r="J812" s="8"/>
      <c r="K812" s="8"/>
      <c r="L812" s="8"/>
      <c r="M812" s="8"/>
      <c r="N812" s="8"/>
      <c r="O812" s="8"/>
      <c r="P812" s="8"/>
    </row>
    <row r="813" spans="2:16" s="6" customFormat="1">
      <c r="B813" s="7"/>
      <c r="D813" s="8"/>
      <c r="E813" s="8"/>
      <c r="F813" s="8"/>
      <c r="G813" s="8"/>
      <c r="H813" s="8"/>
      <c r="I813" s="8"/>
      <c r="J813" s="8"/>
      <c r="K813" s="8"/>
      <c r="L813" s="8"/>
      <c r="M813" s="8"/>
      <c r="N813" s="8"/>
      <c r="O813" s="8"/>
      <c r="P813" s="8"/>
    </row>
    <row r="814" spans="2:16" s="6" customFormat="1">
      <c r="B814" s="7"/>
      <c r="D814" s="8"/>
      <c r="E814" s="8"/>
      <c r="F814" s="8"/>
      <c r="G814" s="8"/>
      <c r="H814" s="8"/>
      <c r="I814" s="8"/>
      <c r="J814" s="8"/>
      <c r="K814" s="8"/>
      <c r="L814" s="8"/>
      <c r="M814" s="8"/>
      <c r="N814" s="8"/>
      <c r="O814" s="8"/>
      <c r="P814" s="8"/>
    </row>
    <row r="815" spans="2:16" s="6" customFormat="1">
      <c r="B815" s="7"/>
      <c r="D815" s="8"/>
      <c r="E815" s="8"/>
      <c r="F815" s="8"/>
      <c r="G815" s="8"/>
      <c r="H815" s="8"/>
      <c r="I815" s="8"/>
      <c r="J815" s="8"/>
      <c r="K815" s="8"/>
      <c r="L815" s="8"/>
      <c r="M815" s="8"/>
      <c r="N815" s="8"/>
      <c r="O815" s="8"/>
      <c r="P815" s="8"/>
    </row>
    <row r="816" spans="2:16" s="6" customFormat="1">
      <c r="B816" s="7"/>
      <c r="D816" s="8"/>
      <c r="E816" s="8"/>
      <c r="F816" s="8"/>
      <c r="G816" s="8"/>
      <c r="H816" s="8"/>
      <c r="I816" s="8"/>
      <c r="J816" s="8"/>
      <c r="K816" s="8"/>
      <c r="L816" s="8"/>
      <c r="M816" s="8"/>
      <c r="N816" s="8"/>
      <c r="O816" s="8"/>
      <c r="P816" s="8"/>
    </row>
    <row r="817" spans="2:16" s="6" customFormat="1">
      <c r="B817" s="7"/>
      <c r="D817" s="8"/>
      <c r="E817" s="8"/>
      <c r="F817" s="8"/>
      <c r="G817" s="8"/>
      <c r="H817" s="8"/>
      <c r="I817" s="8"/>
      <c r="J817" s="8"/>
      <c r="K817" s="8"/>
      <c r="L817" s="8"/>
      <c r="M817" s="8"/>
      <c r="N817" s="8"/>
      <c r="O817" s="8"/>
      <c r="P817" s="8"/>
    </row>
    <row r="818" spans="2:16" s="6" customFormat="1">
      <c r="B818" s="7"/>
      <c r="D818" s="8"/>
      <c r="E818" s="8"/>
      <c r="F818" s="8"/>
      <c r="G818" s="8"/>
      <c r="H818" s="8"/>
      <c r="I818" s="8"/>
      <c r="J818" s="8"/>
      <c r="K818" s="8"/>
      <c r="L818" s="8"/>
      <c r="M818" s="8"/>
      <c r="N818" s="8"/>
      <c r="O818" s="8"/>
      <c r="P818" s="8"/>
    </row>
    <row r="819" spans="2:16" s="6" customFormat="1">
      <c r="B819" s="7"/>
      <c r="D819" s="8"/>
      <c r="E819" s="8"/>
      <c r="F819" s="8"/>
      <c r="G819" s="8"/>
      <c r="H819" s="8"/>
      <c r="I819" s="8"/>
      <c r="J819" s="8"/>
      <c r="K819" s="8"/>
      <c r="L819" s="8"/>
      <c r="M819" s="8"/>
      <c r="N819" s="8"/>
      <c r="O819" s="8"/>
      <c r="P819" s="8"/>
    </row>
    <row r="820" spans="2:16" s="6" customFormat="1">
      <c r="B820" s="7"/>
      <c r="D820" s="8"/>
      <c r="E820" s="8"/>
      <c r="F820" s="8"/>
      <c r="G820" s="8"/>
      <c r="H820" s="8"/>
      <c r="I820" s="8"/>
      <c r="J820" s="8"/>
      <c r="K820" s="8"/>
      <c r="L820" s="8"/>
      <c r="M820" s="8"/>
      <c r="N820" s="8"/>
      <c r="O820" s="8"/>
      <c r="P820" s="8"/>
    </row>
    <row r="821" spans="2:16" s="6" customFormat="1">
      <c r="B821" s="7"/>
      <c r="D821" s="8"/>
      <c r="E821" s="8"/>
      <c r="F821" s="8"/>
      <c r="G821" s="8"/>
      <c r="H821" s="8"/>
      <c r="I821" s="8"/>
      <c r="J821" s="8"/>
      <c r="K821" s="8"/>
      <c r="L821" s="8"/>
      <c r="M821" s="8"/>
      <c r="N821" s="8"/>
      <c r="O821" s="8"/>
      <c r="P821" s="8"/>
    </row>
    <row r="822" spans="2:16" s="6" customFormat="1">
      <c r="B822" s="7"/>
      <c r="D822" s="8"/>
      <c r="E822" s="8"/>
      <c r="F822" s="8"/>
      <c r="G822" s="8"/>
      <c r="H822" s="8"/>
      <c r="I822" s="8"/>
      <c r="J822" s="8"/>
      <c r="K822" s="8"/>
      <c r="L822" s="8"/>
      <c r="M822" s="8"/>
      <c r="N822" s="8"/>
      <c r="O822" s="8"/>
      <c r="P822" s="8"/>
    </row>
    <row r="823" spans="2:16" s="6" customFormat="1">
      <c r="B823" s="7"/>
      <c r="D823" s="8"/>
      <c r="E823" s="8"/>
      <c r="F823" s="8"/>
      <c r="G823" s="8"/>
      <c r="H823" s="8"/>
      <c r="I823" s="8"/>
      <c r="J823" s="8"/>
      <c r="K823" s="8"/>
      <c r="L823" s="8"/>
      <c r="M823" s="8"/>
      <c r="N823" s="8"/>
      <c r="O823" s="8"/>
      <c r="P823" s="8"/>
    </row>
    <row r="824" spans="2:16" s="6" customFormat="1">
      <c r="B824" s="7"/>
      <c r="D824" s="8"/>
      <c r="E824" s="8"/>
      <c r="F824" s="8"/>
      <c r="G824" s="8"/>
      <c r="H824" s="8"/>
      <c r="I824" s="8"/>
      <c r="J824" s="8"/>
      <c r="K824" s="8"/>
      <c r="L824" s="8"/>
      <c r="M824" s="8"/>
      <c r="N824" s="8"/>
      <c r="O824" s="8"/>
      <c r="P824" s="8"/>
    </row>
    <row r="825" spans="2:16" s="6" customFormat="1">
      <c r="B825" s="7"/>
      <c r="D825" s="8"/>
      <c r="E825" s="8"/>
      <c r="F825" s="8"/>
      <c r="G825" s="8"/>
      <c r="H825" s="8"/>
      <c r="I825" s="8"/>
      <c r="J825" s="8"/>
      <c r="K825" s="8"/>
      <c r="L825" s="8"/>
      <c r="M825" s="8"/>
      <c r="N825" s="8"/>
      <c r="O825" s="8"/>
      <c r="P825" s="8"/>
    </row>
    <row r="826" spans="2:16" s="6" customFormat="1">
      <c r="B826" s="7"/>
      <c r="D826" s="8"/>
      <c r="E826" s="8"/>
      <c r="F826" s="8"/>
      <c r="G826" s="8"/>
      <c r="H826" s="8"/>
      <c r="I826" s="8"/>
      <c r="J826" s="8"/>
      <c r="K826" s="8"/>
      <c r="L826" s="8"/>
      <c r="M826" s="8"/>
      <c r="N826" s="8"/>
      <c r="O826" s="8"/>
      <c r="P826" s="8"/>
    </row>
    <row r="827" spans="2:16" s="6" customFormat="1">
      <c r="B827" s="7"/>
      <c r="D827" s="8"/>
      <c r="E827" s="8"/>
      <c r="F827" s="8"/>
      <c r="G827" s="8"/>
      <c r="H827" s="8"/>
      <c r="I827" s="8"/>
      <c r="J827" s="8"/>
      <c r="K827" s="8"/>
      <c r="L827" s="8"/>
      <c r="M827" s="8"/>
      <c r="N827" s="8"/>
      <c r="O827" s="8"/>
      <c r="P827" s="8"/>
    </row>
    <row r="828" spans="2:16" s="6" customFormat="1">
      <c r="B828" s="7"/>
      <c r="D828" s="8"/>
      <c r="E828" s="8"/>
      <c r="F828" s="8"/>
      <c r="G828" s="8"/>
      <c r="H828" s="8"/>
      <c r="I828" s="8"/>
      <c r="J828" s="8"/>
      <c r="K828" s="8"/>
      <c r="L828" s="8"/>
      <c r="M828" s="8"/>
      <c r="N828" s="8"/>
      <c r="O828" s="8"/>
      <c r="P828" s="8"/>
    </row>
    <row r="829" spans="2:16" s="6" customFormat="1">
      <c r="B829" s="7"/>
      <c r="D829" s="8"/>
      <c r="E829" s="8"/>
      <c r="F829" s="8"/>
      <c r="G829" s="8"/>
      <c r="H829" s="8"/>
      <c r="I829" s="8"/>
      <c r="J829" s="8"/>
      <c r="K829" s="8"/>
      <c r="L829" s="8"/>
      <c r="M829" s="8"/>
      <c r="N829" s="8"/>
      <c r="O829" s="8"/>
      <c r="P829" s="8"/>
    </row>
    <row r="830" spans="2:16" s="6" customFormat="1">
      <c r="B830" s="7"/>
      <c r="D830" s="8"/>
      <c r="E830" s="8"/>
      <c r="F830" s="8"/>
      <c r="G830" s="8"/>
      <c r="H830" s="8"/>
      <c r="I830" s="8"/>
      <c r="J830" s="8"/>
      <c r="K830" s="8"/>
      <c r="L830" s="8"/>
      <c r="M830" s="8"/>
      <c r="N830" s="8"/>
      <c r="O830" s="8"/>
      <c r="P830" s="8"/>
    </row>
    <row r="831" spans="2:16" s="6" customFormat="1">
      <c r="B831" s="7"/>
      <c r="D831" s="8"/>
      <c r="E831" s="8"/>
      <c r="F831" s="8"/>
      <c r="G831" s="8"/>
      <c r="H831" s="8"/>
      <c r="I831" s="8"/>
      <c r="J831" s="8"/>
      <c r="K831" s="8"/>
      <c r="L831" s="8"/>
      <c r="M831" s="8"/>
      <c r="N831" s="8"/>
      <c r="O831" s="8"/>
      <c r="P831" s="8"/>
    </row>
    <row r="832" spans="2:16" s="6" customFormat="1">
      <c r="B832" s="7"/>
      <c r="D832" s="8"/>
      <c r="E832" s="8"/>
      <c r="F832" s="8"/>
      <c r="G832" s="8"/>
      <c r="H832" s="8"/>
      <c r="I832" s="8"/>
      <c r="J832" s="8"/>
      <c r="K832" s="8"/>
      <c r="L832" s="8"/>
      <c r="M832" s="8"/>
      <c r="N832" s="8"/>
      <c r="O832" s="8"/>
      <c r="P832" s="8"/>
    </row>
    <row r="833" spans="2:16" s="6" customFormat="1">
      <c r="B833" s="7"/>
      <c r="D833" s="8"/>
      <c r="E833" s="8"/>
      <c r="F833" s="8"/>
      <c r="G833" s="8"/>
      <c r="H833" s="8"/>
      <c r="I833" s="8"/>
      <c r="J833" s="8"/>
      <c r="K833" s="8"/>
      <c r="L833" s="8"/>
      <c r="M833" s="8"/>
      <c r="N833" s="8"/>
      <c r="O833" s="8"/>
      <c r="P833" s="8"/>
    </row>
    <row r="834" spans="2:16" s="6" customFormat="1">
      <c r="B834" s="7"/>
      <c r="D834" s="8"/>
      <c r="E834" s="8"/>
      <c r="F834" s="8"/>
      <c r="G834" s="8"/>
      <c r="H834" s="8"/>
      <c r="I834" s="8"/>
      <c r="J834" s="8"/>
      <c r="K834" s="8"/>
      <c r="L834" s="8"/>
      <c r="M834" s="8"/>
      <c r="N834" s="8"/>
      <c r="O834" s="8"/>
      <c r="P834" s="8"/>
    </row>
    <row r="835" spans="2:16" s="6" customFormat="1">
      <c r="B835" s="7"/>
      <c r="D835" s="8"/>
      <c r="E835" s="8"/>
      <c r="F835" s="8"/>
      <c r="G835" s="8"/>
      <c r="H835" s="8"/>
      <c r="I835" s="8"/>
      <c r="J835" s="8"/>
      <c r="K835" s="8"/>
      <c r="L835" s="8"/>
      <c r="M835" s="8"/>
      <c r="N835" s="8"/>
      <c r="O835" s="8"/>
      <c r="P835" s="8"/>
    </row>
    <row r="836" spans="2:16" s="6" customFormat="1">
      <c r="B836" s="7"/>
      <c r="D836" s="8"/>
      <c r="E836" s="8"/>
      <c r="F836" s="8"/>
      <c r="G836" s="8"/>
      <c r="H836" s="8"/>
      <c r="I836" s="8"/>
      <c r="J836" s="8"/>
      <c r="K836" s="8"/>
      <c r="L836" s="8"/>
      <c r="M836" s="8"/>
      <c r="N836" s="8"/>
      <c r="O836" s="8"/>
      <c r="P836" s="8"/>
    </row>
    <row r="837" spans="2:16" s="6" customFormat="1">
      <c r="B837" s="7"/>
      <c r="D837" s="8"/>
      <c r="E837" s="8"/>
      <c r="F837" s="8"/>
      <c r="G837" s="8"/>
      <c r="H837" s="8"/>
      <c r="I837" s="8"/>
      <c r="J837" s="8"/>
      <c r="K837" s="8"/>
      <c r="L837" s="8"/>
      <c r="M837" s="8"/>
      <c r="N837" s="8"/>
      <c r="O837" s="8"/>
      <c r="P837" s="8"/>
    </row>
    <row r="838" spans="2:16" s="6" customFormat="1">
      <c r="B838" s="7"/>
      <c r="D838" s="8"/>
      <c r="E838" s="8"/>
      <c r="F838" s="8"/>
      <c r="G838" s="8"/>
      <c r="H838" s="8"/>
      <c r="I838" s="8"/>
      <c r="J838" s="8"/>
      <c r="K838" s="8"/>
      <c r="L838" s="8"/>
      <c r="M838" s="8"/>
      <c r="N838" s="8"/>
      <c r="O838" s="8"/>
      <c r="P838" s="8"/>
    </row>
    <row r="839" spans="2:16" s="6" customFormat="1">
      <c r="B839" s="7"/>
      <c r="D839" s="8"/>
      <c r="E839" s="8"/>
      <c r="F839" s="8"/>
      <c r="G839" s="8"/>
      <c r="H839" s="8"/>
      <c r="I839" s="8"/>
      <c r="J839" s="8"/>
      <c r="K839" s="8"/>
      <c r="L839" s="8"/>
      <c r="M839" s="8"/>
      <c r="N839" s="8"/>
      <c r="O839" s="8"/>
      <c r="P839" s="8"/>
    </row>
    <row r="840" spans="2:16" s="6" customFormat="1">
      <c r="B840" s="7"/>
      <c r="D840" s="8"/>
      <c r="E840" s="8"/>
      <c r="F840" s="8"/>
      <c r="G840" s="8"/>
      <c r="H840" s="8"/>
      <c r="I840" s="8"/>
      <c r="J840" s="8"/>
      <c r="K840" s="8"/>
      <c r="L840" s="8"/>
      <c r="M840" s="8"/>
      <c r="N840" s="8"/>
      <c r="O840" s="8"/>
      <c r="P840" s="8"/>
    </row>
    <row r="841" spans="2:16" s="6" customFormat="1">
      <c r="B841" s="7"/>
      <c r="D841" s="8"/>
      <c r="E841" s="8"/>
      <c r="F841" s="8"/>
      <c r="G841" s="8"/>
      <c r="H841" s="8"/>
      <c r="I841" s="8"/>
      <c r="J841" s="8"/>
      <c r="K841" s="8"/>
      <c r="L841" s="8"/>
      <c r="M841" s="8"/>
      <c r="N841" s="8"/>
      <c r="O841" s="8"/>
      <c r="P841" s="8"/>
    </row>
    <row r="842" spans="2:16" s="6" customFormat="1">
      <c r="B842" s="7"/>
      <c r="D842" s="8"/>
      <c r="E842" s="8"/>
      <c r="F842" s="8"/>
      <c r="G842" s="8"/>
      <c r="H842" s="8"/>
      <c r="I842" s="8"/>
      <c r="J842" s="8"/>
      <c r="K842" s="8"/>
      <c r="L842" s="8"/>
      <c r="M842" s="8"/>
      <c r="N842" s="8"/>
      <c r="O842" s="8"/>
      <c r="P842" s="8"/>
    </row>
    <row r="843" spans="2:16" s="6" customFormat="1">
      <c r="B843" s="7"/>
      <c r="D843" s="8"/>
      <c r="E843" s="8"/>
      <c r="F843" s="8"/>
      <c r="G843" s="8"/>
      <c r="H843" s="8"/>
      <c r="I843" s="8"/>
      <c r="J843" s="8"/>
      <c r="K843" s="8"/>
      <c r="L843" s="8"/>
      <c r="M843" s="8"/>
      <c r="N843" s="8"/>
      <c r="O843" s="8"/>
      <c r="P843" s="8"/>
    </row>
    <row r="844" spans="2:16" s="6" customFormat="1">
      <c r="B844" s="7"/>
      <c r="D844" s="8"/>
      <c r="E844" s="8"/>
      <c r="F844" s="8"/>
      <c r="G844" s="8"/>
      <c r="H844" s="8"/>
      <c r="I844" s="8"/>
      <c r="J844" s="8"/>
      <c r="K844" s="8"/>
      <c r="L844" s="8"/>
      <c r="M844" s="8"/>
      <c r="N844" s="8"/>
      <c r="O844" s="8"/>
      <c r="P844" s="8"/>
    </row>
    <row r="845" spans="2:16" s="6" customFormat="1">
      <c r="B845" s="7"/>
      <c r="D845" s="8"/>
      <c r="E845" s="8"/>
      <c r="F845" s="8"/>
      <c r="G845" s="8"/>
      <c r="H845" s="8"/>
      <c r="I845" s="8"/>
      <c r="J845" s="8"/>
      <c r="K845" s="8"/>
      <c r="L845" s="8"/>
      <c r="M845" s="8"/>
      <c r="N845" s="8"/>
      <c r="O845" s="8"/>
      <c r="P845" s="8"/>
    </row>
    <row r="846" spans="2:16" s="6" customFormat="1">
      <c r="B846" s="7"/>
      <c r="D846" s="8"/>
      <c r="E846" s="8"/>
      <c r="F846" s="8"/>
      <c r="G846" s="8"/>
      <c r="H846" s="8"/>
      <c r="I846" s="8"/>
      <c r="J846" s="8"/>
      <c r="K846" s="8"/>
      <c r="L846" s="8"/>
      <c r="M846" s="8"/>
      <c r="N846" s="8"/>
      <c r="O846" s="8"/>
      <c r="P846" s="8"/>
    </row>
    <row r="847" spans="2:16" s="6" customFormat="1">
      <c r="B847" s="7"/>
      <c r="D847" s="8"/>
      <c r="E847" s="8"/>
      <c r="F847" s="8"/>
      <c r="G847" s="8"/>
      <c r="H847" s="8"/>
      <c r="I847" s="8"/>
      <c r="J847" s="8"/>
      <c r="K847" s="8"/>
      <c r="L847" s="8"/>
      <c r="M847" s="8"/>
      <c r="N847" s="8"/>
      <c r="O847" s="8"/>
      <c r="P847" s="8"/>
    </row>
    <row r="848" spans="2:16" s="6" customFormat="1">
      <c r="B848" s="7"/>
      <c r="D848" s="8"/>
      <c r="E848" s="8"/>
      <c r="F848" s="8"/>
      <c r="G848" s="8"/>
      <c r="H848" s="8"/>
      <c r="I848" s="8"/>
      <c r="J848" s="8"/>
      <c r="K848" s="8"/>
      <c r="L848" s="8"/>
      <c r="M848" s="8"/>
      <c r="N848" s="8"/>
      <c r="O848" s="8"/>
      <c r="P848" s="8"/>
    </row>
    <row r="849" spans="2:16" s="6" customFormat="1">
      <c r="B849" s="7"/>
      <c r="D849" s="8"/>
      <c r="E849" s="8"/>
      <c r="F849" s="8"/>
      <c r="G849" s="8"/>
      <c r="H849" s="8"/>
      <c r="I849" s="8"/>
      <c r="J849" s="8"/>
      <c r="K849" s="8"/>
      <c r="L849" s="8"/>
      <c r="M849" s="8"/>
      <c r="N849" s="8"/>
      <c r="O849" s="8"/>
      <c r="P849" s="8"/>
    </row>
    <row r="850" spans="2:16" s="6" customFormat="1">
      <c r="B850" s="7"/>
      <c r="D850" s="8"/>
      <c r="E850" s="8"/>
      <c r="F850" s="8"/>
      <c r="G850" s="8"/>
      <c r="H850" s="8"/>
      <c r="I850" s="8"/>
      <c r="J850" s="8"/>
      <c r="K850" s="8"/>
      <c r="L850" s="8"/>
      <c r="M850" s="8"/>
      <c r="N850" s="8"/>
      <c r="O850" s="8"/>
      <c r="P850" s="8"/>
    </row>
    <row r="851" spans="2:16" s="6" customFormat="1">
      <c r="B851" s="7"/>
      <c r="D851" s="8"/>
      <c r="E851" s="8"/>
      <c r="F851" s="8"/>
      <c r="G851" s="8"/>
      <c r="H851" s="8"/>
      <c r="I851" s="8"/>
      <c r="J851" s="8"/>
      <c r="K851" s="8"/>
      <c r="L851" s="8"/>
      <c r="M851" s="8"/>
      <c r="N851" s="8"/>
      <c r="O851" s="8"/>
      <c r="P851" s="8"/>
    </row>
    <row r="852" spans="2:16" s="6" customFormat="1">
      <c r="B852" s="7"/>
      <c r="D852" s="8"/>
      <c r="E852" s="8"/>
      <c r="F852" s="8"/>
      <c r="G852" s="8"/>
      <c r="H852" s="8"/>
      <c r="I852" s="8"/>
      <c r="J852" s="8"/>
      <c r="K852" s="8"/>
      <c r="L852" s="8"/>
      <c r="M852" s="8"/>
      <c r="N852" s="8"/>
      <c r="O852" s="8"/>
      <c r="P852" s="8"/>
    </row>
    <row r="853" spans="2:16" s="6" customFormat="1">
      <c r="B853" s="7"/>
      <c r="D853" s="8"/>
      <c r="E853" s="8"/>
      <c r="F853" s="8"/>
      <c r="G853" s="8"/>
      <c r="H853" s="8"/>
      <c r="I853" s="8"/>
      <c r="J853" s="8"/>
      <c r="K853" s="8"/>
      <c r="L853" s="8"/>
      <c r="M853" s="8"/>
      <c r="N853" s="8"/>
      <c r="O853" s="8"/>
      <c r="P853" s="8"/>
    </row>
    <row r="854" spans="2:16" s="6" customFormat="1">
      <c r="B854" s="7"/>
      <c r="D854" s="8"/>
      <c r="E854" s="8"/>
      <c r="F854" s="8"/>
      <c r="G854" s="8"/>
      <c r="H854" s="8"/>
      <c r="I854" s="8"/>
      <c r="J854" s="8"/>
      <c r="K854" s="8"/>
      <c r="L854" s="8"/>
      <c r="M854" s="8"/>
      <c r="N854" s="8"/>
      <c r="O854" s="8"/>
      <c r="P854" s="8"/>
    </row>
    <row r="855" spans="2:16" s="6" customFormat="1">
      <c r="B855" s="7"/>
      <c r="D855" s="8"/>
      <c r="E855" s="8"/>
      <c r="F855" s="8"/>
      <c r="G855" s="8"/>
      <c r="H855" s="8"/>
      <c r="I855" s="8"/>
      <c r="J855" s="8"/>
      <c r="K855" s="8"/>
      <c r="L855" s="8"/>
      <c r="M855" s="8"/>
      <c r="N855" s="8"/>
      <c r="O855" s="8"/>
      <c r="P855" s="8"/>
    </row>
    <row r="856" spans="2:16" s="6" customFormat="1">
      <c r="B856" s="7"/>
      <c r="D856" s="8"/>
      <c r="E856" s="8"/>
      <c r="F856" s="8"/>
      <c r="G856" s="8"/>
      <c r="H856" s="8"/>
      <c r="I856" s="8"/>
      <c r="J856" s="8"/>
      <c r="K856" s="8"/>
      <c r="L856" s="8"/>
      <c r="M856" s="8"/>
      <c r="N856" s="8"/>
      <c r="O856" s="8"/>
      <c r="P856" s="8"/>
    </row>
    <row r="857" spans="2:16" s="6" customFormat="1">
      <c r="B857" s="7"/>
      <c r="D857" s="8"/>
      <c r="E857" s="8"/>
      <c r="F857" s="8"/>
      <c r="G857" s="8"/>
      <c r="H857" s="8"/>
      <c r="I857" s="8"/>
      <c r="J857" s="8"/>
      <c r="K857" s="8"/>
      <c r="L857" s="8"/>
      <c r="M857" s="8"/>
      <c r="N857" s="8"/>
      <c r="O857" s="8"/>
      <c r="P857" s="8"/>
    </row>
    <row r="858" spans="2:16" s="6" customFormat="1">
      <c r="B858" s="7"/>
      <c r="D858" s="8"/>
      <c r="E858" s="8"/>
      <c r="F858" s="8"/>
      <c r="G858" s="8"/>
      <c r="H858" s="8"/>
      <c r="I858" s="8"/>
      <c r="J858" s="8"/>
      <c r="K858" s="8"/>
      <c r="L858" s="8"/>
      <c r="M858" s="8"/>
      <c r="N858" s="8"/>
      <c r="O858" s="8"/>
      <c r="P858" s="8"/>
    </row>
    <row r="859" spans="2:16" s="6" customFormat="1">
      <c r="B859" s="7"/>
      <c r="D859" s="8"/>
      <c r="E859" s="8"/>
      <c r="F859" s="8"/>
      <c r="G859" s="8"/>
      <c r="H859" s="8"/>
      <c r="I859" s="8"/>
      <c r="J859" s="8"/>
      <c r="K859" s="8"/>
      <c r="L859" s="8"/>
      <c r="M859" s="8"/>
      <c r="N859" s="8"/>
      <c r="O859" s="8"/>
      <c r="P859" s="8"/>
    </row>
    <row r="860" spans="2:16" s="6" customFormat="1">
      <c r="B860" s="7"/>
      <c r="D860" s="8"/>
      <c r="E860" s="8"/>
      <c r="F860" s="8"/>
      <c r="G860" s="8"/>
      <c r="H860" s="8"/>
      <c r="I860" s="8"/>
      <c r="J860" s="8"/>
      <c r="K860" s="8"/>
      <c r="L860" s="8"/>
      <c r="M860" s="8"/>
      <c r="N860" s="8"/>
      <c r="O860" s="8"/>
      <c r="P860" s="8"/>
    </row>
    <row r="861" spans="2:16" s="6" customFormat="1">
      <c r="B861" s="7"/>
      <c r="D861" s="8"/>
      <c r="E861" s="8"/>
      <c r="F861" s="8"/>
      <c r="G861" s="8"/>
      <c r="H861" s="8"/>
      <c r="I861" s="8"/>
      <c r="J861" s="8"/>
      <c r="K861" s="8"/>
      <c r="L861" s="8"/>
      <c r="M861" s="8"/>
      <c r="N861" s="8"/>
      <c r="O861" s="8"/>
      <c r="P861" s="8"/>
    </row>
    <row r="862" spans="2:16" s="6" customFormat="1">
      <c r="B862" s="7"/>
      <c r="D862" s="8"/>
      <c r="E862" s="8"/>
      <c r="F862" s="8"/>
      <c r="G862" s="8"/>
      <c r="H862" s="8"/>
      <c r="I862" s="8"/>
      <c r="J862" s="8"/>
      <c r="K862" s="8"/>
      <c r="L862" s="8"/>
      <c r="M862" s="8"/>
      <c r="N862" s="8"/>
      <c r="O862" s="8"/>
      <c r="P862" s="8"/>
    </row>
    <row r="863" spans="2:16" s="6" customFormat="1">
      <c r="B863" s="7"/>
      <c r="D863" s="8"/>
      <c r="E863" s="8"/>
      <c r="F863" s="8"/>
      <c r="G863" s="8"/>
      <c r="H863" s="8"/>
      <c r="I863" s="8"/>
      <c r="J863" s="8"/>
      <c r="K863" s="8"/>
      <c r="L863" s="8"/>
      <c r="M863" s="8"/>
      <c r="N863" s="8"/>
      <c r="O863" s="8"/>
      <c r="P863" s="8"/>
    </row>
    <row r="864" spans="2:16" s="6" customFormat="1">
      <c r="B864" s="7"/>
      <c r="D864" s="8"/>
      <c r="E864" s="8"/>
      <c r="F864" s="8"/>
      <c r="G864" s="8"/>
      <c r="H864" s="8"/>
      <c r="I864" s="8"/>
      <c r="J864" s="8"/>
      <c r="K864" s="8"/>
      <c r="L864" s="8"/>
      <c r="M864" s="8"/>
      <c r="N864" s="8"/>
      <c r="O864" s="8"/>
      <c r="P864" s="8"/>
    </row>
    <row r="865" spans="2:16" s="6" customFormat="1">
      <c r="B865" s="7"/>
      <c r="D865" s="8"/>
      <c r="E865" s="8"/>
      <c r="F865" s="8"/>
      <c r="G865" s="8"/>
      <c r="H865" s="8"/>
      <c r="I865" s="8"/>
      <c r="J865" s="8"/>
      <c r="K865" s="8"/>
      <c r="L865" s="8"/>
      <c r="M865" s="8"/>
      <c r="N865" s="8"/>
      <c r="O865" s="8"/>
      <c r="P865" s="8"/>
    </row>
    <row r="866" spans="2:16" s="6" customFormat="1">
      <c r="B866" s="7"/>
      <c r="D866" s="8"/>
      <c r="E866" s="8"/>
      <c r="F866" s="8"/>
      <c r="G866" s="8"/>
      <c r="H866" s="8"/>
      <c r="I866" s="8"/>
      <c r="J866" s="8"/>
      <c r="K866" s="8"/>
      <c r="L866" s="8"/>
      <c r="M866" s="8"/>
      <c r="N866" s="8"/>
      <c r="O866" s="8"/>
      <c r="P866" s="8"/>
    </row>
    <row r="867" spans="2:16" s="6" customFormat="1">
      <c r="B867" s="7"/>
      <c r="D867" s="8"/>
      <c r="E867" s="8"/>
      <c r="F867" s="8"/>
      <c r="G867" s="8"/>
      <c r="H867" s="8"/>
      <c r="I867" s="8"/>
      <c r="J867" s="8"/>
      <c r="K867" s="8"/>
      <c r="L867" s="8"/>
      <c r="M867" s="8"/>
      <c r="N867" s="8"/>
      <c r="O867" s="8"/>
      <c r="P867" s="8"/>
    </row>
    <row r="868" spans="2:16" s="6" customFormat="1">
      <c r="B868" s="7"/>
      <c r="D868" s="8"/>
      <c r="E868" s="8"/>
      <c r="F868" s="8"/>
      <c r="G868" s="8"/>
      <c r="H868" s="8"/>
      <c r="I868" s="8"/>
      <c r="J868" s="8"/>
      <c r="K868" s="8"/>
      <c r="L868" s="8"/>
      <c r="M868" s="8"/>
      <c r="N868" s="8"/>
      <c r="O868" s="8"/>
      <c r="P868" s="8"/>
    </row>
    <row r="869" spans="2:16" s="6" customFormat="1">
      <c r="B869" s="7"/>
      <c r="D869" s="8"/>
      <c r="E869" s="8"/>
      <c r="F869" s="8"/>
      <c r="G869" s="8"/>
      <c r="H869" s="8"/>
      <c r="I869" s="8"/>
      <c r="J869" s="8"/>
      <c r="K869" s="8"/>
      <c r="L869" s="8"/>
      <c r="M869" s="8"/>
      <c r="N869" s="8"/>
      <c r="O869" s="8"/>
      <c r="P869" s="8"/>
    </row>
    <row r="870" spans="2:16" s="6" customFormat="1">
      <c r="B870" s="7"/>
      <c r="D870" s="8"/>
      <c r="E870" s="8"/>
      <c r="F870" s="8"/>
      <c r="G870" s="8"/>
      <c r="H870" s="8"/>
      <c r="I870" s="8"/>
      <c r="J870" s="8"/>
      <c r="K870" s="8"/>
      <c r="L870" s="8"/>
      <c r="M870" s="8"/>
      <c r="N870" s="8"/>
      <c r="O870" s="8"/>
      <c r="P870" s="8"/>
    </row>
    <row r="871" spans="2:16" s="6" customFormat="1">
      <c r="B871" s="7"/>
      <c r="D871" s="8"/>
      <c r="E871" s="8"/>
      <c r="F871" s="8"/>
      <c r="G871" s="8"/>
      <c r="H871" s="8"/>
      <c r="I871" s="8"/>
      <c r="J871" s="8"/>
      <c r="K871" s="8"/>
      <c r="L871" s="8"/>
      <c r="M871" s="8"/>
      <c r="N871" s="8"/>
      <c r="O871" s="8"/>
      <c r="P871" s="8"/>
    </row>
    <row r="872" spans="2:16" s="6" customFormat="1">
      <c r="B872" s="7"/>
      <c r="D872" s="8"/>
      <c r="E872" s="8"/>
      <c r="F872" s="8"/>
      <c r="G872" s="8"/>
      <c r="H872" s="8"/>
      <c r="I872" s="8"/>
      <c r="J872" s="8"/>
      <c r="K872" s="8"/>
      <c r="L872" s="8"/>
      <c r="M872" s="8"/>
      <c r="N872" s="8"/>
      <c r="O872" s="8"/>
      <c r="P872" s="8"/>
    </row>
    <row r="873" spans="2:16" s="6" customFormat="1">
      <c r="B873" s="7"/>
      <c r="D873" s="8"/>
      <c r="E873" s="8"/>
      <c r="F873" s="8"/>
      <c r="G873" s="8"/>
      <c r="H873" s="8"/>
      <c r="I873" s="8"/>
      <c r="J873" s="8"/>
      <c r="K873" s="8"/>
      <c r="L873" s="8"/>
      <c r="M873" s="8"/>
      <c r="N873" s="8"/>
      <c r="O873" s="8"/>
      <c r="P873" s="8"/>
    </row>
    <row r="874" spans="2:16" s="6" customFormat="1">
      <c r="B874" s="7"/>
      <c r="D874" s="8"/>
      <c r="E874" s="8"/>
      <c r="F874" s="8"/>
      <c r="G874" s="8"/>
      <c r="H874" s="8"/>
      <c r="I874" s="8"/>
      <c r="J874" s="8"/>
      <c r="K874" s="8"/>
      <c r="L874" s="8"/>
      <c r="M874" s="8"/>
      <c r="N874" s="8"/>
      <c r="O874" s="8"/>
      <c r="P874" s="8"/>
    </row>
    <row r="875" spans="2:16" s="6" customFormat="1">
      <c r="B875" s="7"/>
      <c r="D875" s="8"/>
      <c r="E875" s="8"/>
      <c r="F875" s="8"/>
      <c r="G875" s="8"/>
      <c r="H875" s="8"/>
      <c r="I875" s="8"/>
      <c r="J875" s="8"/>
      <c r="K875" s="8"/>
      <c r="L875" s="8"/>
      <c r="M875" s="8"/>
      <c r="N875" s="8"/>
      <c r="O875" s="8"/>
      <c r="P875" s="8"/>
    </row>
    <row r="876" spans="2:16" s="6" customFormat="1">
      <c r="B876" s="7"/>
      <c r="D876" s="8"/>
      <c r="E876" s="8"/>
      <c r="F876" s="8"/>
      <c r="G876" s="8"/>
      <c r="H876" s="8"/>
      <c r="I876" s="8"/>
      <c r="J876" s="8"/>
      <c r="K876" s="8"/>
      <c r="L876" s="8"/>
      <c r="M876" s="8"/>
      <c r="N876" s="8"/>
      <c r="O876" s="8"/>
      <c r="P876" s="8"/>
    </row>
    <row r="877" spans="2:16" s="6" customFormat="1">
      <c r="B877" s="7"/>
      <c r="D877" s="8"/>
      <c r="E877" s="8"/>
      <c r="F877" s="8"/>
      <c r="G877" s="8"/>
      <c r="H877" s="8"/>
      <c r="I877" s="8"/>
      <c r="J877" s="8"/>
      <c r="K877" s="8"/>
      <c r="L877" s="8"/>
      <c r="M877" s="8"/>
      <c r="N877" s="8"/>
      <c r="O877" s="8"/>
      <c r="P877" s="8"/>
    </row>
    <row r="878" spans="2:16" s="6" customFormat="1">
      <c r="B878" s="7"/>
      <c r="D878" s="8"/>
      <c r="E878" s="8"/>
      <c r="F878" s="8"/>
      <c r="G878" s="8"/>
      <c r="H878" s="8"/>
      <c r="I878" s="8"/>
      <c r="J878" s="8"/>
      <c r="K878" s="8"/>
      <c r="L878" s="8"/>
      <c r="M878" s="8"/>
      <c r="N878" s="8"/>
      <c r="O878" s="8"/>
      <c r="P878" s="8"/>
    </row>
    <row r="879" spans="2:16" s="6" customFormat="1">
      <c r="B879" s="7"/>
      <c r="D879" s="8"/>
      <c r="E879" s="8"/>
      <c r="F879" s="8"/>
      <c r="G879" s="8"/>
      <c r="H879" s="8"/>
      <c r="I879" s="8"/>
      <c r="J879" s="8"/>
      <c r="K879" s="8"/>
      <c r="L879" s="8"/>
      <c r="M879" s="8"/>
      <c r="N879" s="8"/>
      <c r="O879" s="8"/>
      <c r="P879" s="8"/>
    </row>
    <row r="880" spans="2:16" s="6" customFormat="1">
      <c r="B880" s="7"/>
      <c r="D880" s="8"/>
      <c r="E880" s="8"/>
      <c r="F880" s="8"/>
      <c r="G880" s="8"/>
      <c r="H880" s="8"/>
      <c r="I880" s="8"/>
      <c r="J880" s="8"/>
      <c r="K880" s="8"/>
      <c r="L880" s="8"/>
      <c r="M880" s="8"/>
      <c r="N880" s="8"/>
      <c r="O880" s="8"/>
      <c r="P880" s="8"/>
    </row>
    <row r="881" spans="2:16" s="6" customFormat="1">
      <c r="B881" s="7"/>
      <c r="D881" s="8"/>
      <c r="E881" s="8"/>
      <c r="F881" s="8"/>
      <c r="G881" s="8"/>
      <c r="H881" s="8"/>
      <c r="I881" s="8"/>
      <c r="J881" s="8"/>
      <c r="K881" s="8"/>
      <c r="L881" s="8"/>
      <c r="M881" s="8"/>
      <c r="N881" s="8"/>
      <c r="O881" s="8"/>
      <c r="P881" s="8"/>
    </row>
    <row r="882" spans="2:16" s="6" customFormat="1">
      <c r="B882" s="7"/>
      <c r="D882" s="8"/>
      <c r="E882" s="8"/>
      <c r="F882" s="8"/>
      <c r="G882" s="8"/>
      <c r="H882" s="8"/>
      <c r="I882" s="8"/>
      <c r="J882" s="8"/>
      <c r="K882" s="8"/>
      <c r="L882" s="8"/>
      <c r="M882" s="8"/>
      <c r="N882" s="8"/>
      <c r="O882" s="8"/>
      <c r="P882" s="8"/>
    </row>
    <row r="883" spans="2:16" s="6" customFormat="1">
      <c r="B883" s="7"/>
      <c r="D883" s="8"/>
      <c r="E883" s="8"/>
      <c r="F883" s="8"/>
      <c r="G883" s="8"/>
      <c r="H883" s="8"/>
      <c r="I883" s="8"/>
      <c r="J883" s="8"/>
      <c r="K883" s="8"/>
      <c r="L883" s="8"/>
      <c r="M883" s="8"/>
      <c r="N883" s="8"/>
      <c r="O883" s="8"/>
      <c r="P883" s="8"/>
    </row>
    <row r="884" spans="2:16" s="6" customFormat="1">
      <c r="B884" s="7"/>
      <c r="D884" s="8"/>
      <c r="E884" s="8"/>
      <c r="F884" s="8"/>
      <c r="G884" s="8"/>
      <c r="H884" s="8"/>
      <c r="I884" s="8"/>
      <c r="J884" s="8"/>
      <c r="K884" s="8"/>
      <c r="L884" s="8"/>
      <c r="M884" s="8"/>
      <c r="N884" s="8"/>
      <c r="O884" s="8"/>
      <c r="P884" s="8"/>
    </row>
    <row r="885" spans="2:16" s="6" customFormat="1">
      <c r="B885" s="7"/>
      <c r="D885" s="8"/>
      <c r="E885" s="8"/>
      <c r="F885" s="8"/>
      <c r="G885" s="8"/>
      <c r="H885" s="8"/>
      <c r="I885" s="8"/>
      <c r="J885" s="8"/>
      <c r="K885" s="8"/>
      <c r="L885" s="8"/>
      <c r="M885" s="8"/>
      <c r="N885" s="8"/>
      <c r="O885" s="8"/>
      <c r="P885" s="8"/>
    </row>
    <row r="886" spans="2:16" s="6" customFormat="1">
      <c r="B886" s="7"/>
      <c r="D886" s="8"/>
      <c r="E886" s="8"/>
      <c r="F886" s="8"/>
      <c r="G886" s="8"/>
      <c r="H886" s="8"/>
      <c r="I886" s="8"/>
      <c r="J886" s="8"/>
      <c r="K886" s="8"/>
      <c r="L886" s="8"/>
      <c r="M886" s="8"/>
      <c r="N886" s="8"/>
      <c r="O886" s="8"/>
      <c r="P886" s="8"/>
    </row>
    <row r="887" spans="2:16" s="6" customFormat="1">
      <c r="B887" s="7"/>
      <c r="D887" s="8"/>
      <c r="E887" s="8"/>
      <c r="F887" s="8"/>
      <c r="G887" s="8"/>
      <c r="H887" s="8"/>
      <c r="I887" s="8"/>
      <c r="J887" s="8"/>
      <c r="K887" s="8"/>
      <c r="L887" s="8"/>
      <c r="M887" s="8"/>
      <c r="N887" s="8"/>
      <c r="O887" s="8"/>
      <c r="P887" s="8"/>
    </row>
    <row r="888" spans="2:16" s="6" customFormat="1">
      <c r="B888" s="7"/>
      <c r="D888" s="8"/>
      <c r="E888" s="8"/>
      <c r="F888" s="8"/>
      <c r="G888" s="8"/>
      <c r="H888" s="8"/>
      <c r="I888" s="8"/>
      <c r="J888" s="8"/>
      <c r="K888" s="8"/>
      <c r="L888" s="8"/>
      <c r="M888" s="8"/>
      <c r="N888" s="8"/>
      <c r="O888" s="8"/>
      <c r="P888" s="8"/>
    </row>
    <row r="889" spans="2:16" s="6" customFormat="1">
      <c r="B889" s="7"/>
      <c r="D889" s="8"/>
      <c r="E889" s="8"/>
      <c r="F889" s="8"/>
      <c r="G889" s="8"/>
      <c r="H889" s="8"/>
      <c r="I889" s="8"/>
      <c r="J889" s="8"/>
      <c r="K889" s="8"/>
      <c r="L889" s="8"/>
      <c r="M889" s="8"/>
      <c r="N889" s="8"/>
      <c r="O889" s="8"/>
      <c r="P889" s="8"/>
    </row>
    <row r="890" spans="2:16" s="6" customFormat="1">
      <c r="B890" s="7"/>
      <c r="D890" s="8"/>
      <c r="E890" s="8"/>
      <c r="F890" s="8"/>
      <c r="G890" s="8"/>
      <c r="H890" s="8"/>
      <c r="I890" s="8"/>
      <c r="J890" s="8"/>
      <c r="K890" s="8"/>
      <c r="L890" s="8"/>
      <c r="M890" s="8"/>
      <c r="N890" s="8"/>
      <c r="O890" s="8"/>
      <c r="P890" s="8"/>
    </row>
    <row r="891" spans="2:16" s="6" customFormat="1">
      <c r="B891" s="7"/>
      <c r="D891" s="8"/>
      <c r="E891" s="8"/>
      <c r="F891" s="8"/>
      <c r="G891" s="8"/>
      <c r="H891" s="8"/>
      <c r="I891" s="8"/>
      <c r="J891" s="8"/>
      <c r="K891" s="8"/>
      <c r="L891" s="8"/>
      <c r="M891" s="8"/>
      <c r="N891" s="8"/>
      <c r="O891" s="8"/>
      <c r="P891" s="8"/>
    </row>
    <row r="892" spans="2:16" s="6" customFormat="1">
      <c r="B892" s="7"/>
      <c r="D892" s="8"/>
      <c r="E892" s="8"/>
      <c r="F892" s="8"/>
      <c r="G892" s="8"/>
      <c r="H892" s="8"/>
      <c r="I892" s="8"/>
      <c r="J892" s="8"/>
      <c r="K892" s="8"/>
      <c r="L892" s="8"/>
      <c r="M892" s="8"/>
      <c r="N892" s="8"/>
      <c r="O892" s="8"/>
      <c r="P892" s="8"/>
    </row>
    <row r="893" spans="2:16" s="6" customFormat="1">
      <c r="B893" s="7"/>
      <c r="D893" s="8"/>
      <c r="E893" s="8"/>
      <c r="F893" s="8"/>
      <c r="G893" s="8"/>
      <c r="H893" s="8"/>
      <c r="I893" s="8"/>
      <c r="J893" s="8"/>
      <c r="K893" s="8"/>
      <c r="L893" s="8"/>
      <c r="M893" s="8"/>
      <c r="N893" s="8"/>
      <c r="O893" s="8"/>
      <c r="P893" s="8"/>
    </row>
    <row r="894" spans="2:16" s="6" customFormat="1">
      <c r="B894" s="7"/>
      <c r="D894" s="8"/>
      <c r="E894" s="8"/>
      <c r="F894" s="8"/>
      <c r="G894" s="8"/>
      <c r="H894" s="8"/>
      <c r="I894" s="8"/>
      <c r="J894" s="8"/>
      <c r="K894" s="8"/>
      <c r="L894" s="8"/>
      <c r="M894" s="8"/>
      <c r="N894" s="8"/>
      <c r="O894" s="8"/>
      <c r="P894" s="8"/>
    </row>
    <row r="895" spans="2:16" s="6" customFormat="1">
      <c r="B895" s="7"/>
      <c r="D895" s="8"/>
      <c r="E895" s="8"/>
      <c r="F895" s="8"/>
      <c r="G895" s="8"/>
      <c r="H895" s="8"/>
      <c r="I895" s="8"/>
      <c r="J895" s="8"/>
      <c r="K895" s="8"/>
      <c r="L895" s="8"/>
      <c r="M895" s="8"/>
      <c r="N895" s="8"/>
      <c r="O895" s="8"/>
      <c r="P895" s="8"/>
    </row>
    <row r="896" spans="2:16" s="6" customFormat="1">
      <c r="B896" s="7"/>
      <c r="D896" s="8"/>
      <c r="E896" s="8"/>
      <c r="F896" s="8"/>
      <c r="G896" s="8"/>
      <c r="H896" s="8"/>
      <c r="I896" s="8"/>
      <c r="J896" s="8"/>
      <c r="K896" s="8"/>
      <c r="L896" s="8"/>
      <c r="M896" s="8"/>
      <c r="N896" s="8"/>
      <c r="O896" s="8"/>
      <c r="P896" s="8"/>
    </row>
    <row r="897" spans="2:16" s="6" customFormat="1">
      <c r="B897" s="7"/>
      <c r="D897" s="8"/>
      <c r="E897" s="8"/>
      <c r="F897" s="8"/>
      <c r="G897" s="8"/>
      <c r="H897" s="8"/>
      <c r="I897" s="8"/>
      <c r="J897" s="8"/>
      <c r="K897" s="8"/>
      <c r="L897" s="8"/>
      <c r="M897" s="8"/>
      <c r="N897" s="8"/>
      <c r="O897" s="8"/>
      <c r="P897" s="8"/>
    </row>
    <row r="898" spans="2:16" s="6" customFormat="1">
      <c r="B898" s="7"/>
      <c r="D898" s="8"/>
      <c r="E898" s="8"/>
      <c r="F898" s="8"/>
      <c r="G898" s="8"/>
      <c r="H898" s="8"/>
      <c r="I898" s="8"/>
      <c r="J898" s="8"/>
      <c r="K898" s="8"/>
      <c r="L898" s="8"/>
      <c r="M898" s="8"/>
      <c r="N898" s="8"/>
      <c r="O898" s="8"/>
      <c r="P898" s="8"/>
    </row>
    <row r="899" spans="2:16" s="6" customFormat="1">
      <c r="B899" s="7"/>
      <c r="D899" s="8"/>
      <c r="E899" s="8"/>
      <c r="F899" s="8"/>
      <c r="G899" s="8"/>
      <c r="H899" s="8"/>
      <c r="I899" s="8"/>
      <c r="J899" s="8"/>
      <c r="K899" s="8"/>
      <c r="L899" s="8"/>
      <c r="M899" s="8"/>
      <c r="N899" s="8"/>
      <c r="O899" s="8"/>
      <c r="P899" s="8"/>
    </row>
    <row r="900" spans="2:16" s="6" customFormat="1">
      <c r="B900" s="7"/>
      <c r="D900" s="8"/>
      <c r="E900" s="8"/>
      <c r="F900" s="8"/>
      <c r="G900" s="8"/>
      <c r="H900" s="8"/>
      <c r="I900" s="8"/>
      <c r="J900" s="8"/>
      <c r="K900" s="8"/>
      <c r="L900" s="8"/>
      <c r="M900" s="8"/>
      <c r="N900" s="8"/>
      <c r="O900" s="8"/>
      <c r="P900" s="8"/>
    </row>
    <row r="901" spans="2:16" s="6" customFormat="1">
      <c r="B901" s="7"/>
      <c r="D901" s="8"/>
      <c r="E901" s="8"/>
      <c r="F901" s="8"/>
      <c r="G901" s="8"/>
      <c r="H901" s="8"/>
      <c r="I901" s="8"/>
      <c r="J901" s="8"/>
      <c r="K901" s="8"/>
      <c r="L901" s="8"/>
      <c r="M901" s="8"/>
      <c r="N901" s="8"/>
      <c r="O901" s="8"/>
      <c r="P901" s="8"/>
    </row>
    <row r="902" spans="2:16" s="6" customFormat="1">
      <c r="B902" s="7"/>
      <c r="D902" s="8"/>
      <c r="E902" s="8"/>
      <c r="F902" s="8"/>
      <c r="G902" s="8"/>
      <c r="H902" s="8"/>
      <c r="I902" s="8"/>
      <c r="J902" s="8"/>
      <c r="K902" s="8"/>
      <c r="L902" s="8"/>
      <c r="M902" s="8"/>
      <c r="N902" s="8"/>
      <c r="O902" s="8"/>
      <c r="P902" s="8"/>
    </row>
    <row r="903" spans="2:16" s="6" customFormat="1">
      <c r="B903" s="7"/>
      <c r="D903" s="8"/>
      <c r="E903" s="8"/>
      <c r="F903" s="8"/>
      <c r="G903" s="8"/>
      <c r="H903" s="8"/>
      <c r="I903" s="8"/>
      <c r="J903" s="8"/>
      <c r="K903" s="8"/>
      <c r="L903" s="8"/>
      <c r="M903" s="8"/>
      <c r="N903" s="8"/>
      <c r="O903" s="8"/>
      <c r="P903" s="8"/>
    </row>
    <row r="904" spans="2:16" s="6" customFormat="1">
      <c r="B904" s="7"/>
      <c r="D904" s="8"/>
      <c r="E904" s="8"/>
      <c r="F904" s="8"/>
      <c r="G904" s="8"/>
      <c r="H904" s="8"/>
      <c r="I904" s="8"/>
      <c r="J904" s="8"/>
      <c r="K904" s="8"/>
      <c r="L904" s="8"/>
      <c r="M904" s="8"/>
      <c r="N904" s="8"/>
      <c r="O904" s="8"/>
      <c r="P904" s="8"/>
    </row>
    <row r="905" spans="2:16" s="6" customFormat="1">
      <c r="B905" s="7"/>
      <c r="D905" s="8"/>
      <c r="E905" s="8"/>
      <c r="F905" s="8"/>
      <c r="G905" s="8"/>
      <c r="H905" s="8"/>
      <c r="I905" s="8"/>
      <c r="J905" s="8"/>
      <c r="K905" s="8"/>
      <c r="L905" s="8"/>
      <c r="M905" s="8"/>
      <c r="N905" s="8"/>
      <c r="O905" s="8"/>
      <c r="P905" s="8"/>
    </row>
    <row r="906" spans="2:16" s="6" customFormat="1">
      <c r="B906" s="7"/>
      <c r="D906" s="8"/>
      <c r="E906" s="8"/>
      <c r="F906" s="8"/>
      <c r="G906" s="8"/>
      <c r="H906" s="8"/>
      <c r="I906" s="8"/>
      <c r="J906" s="8"/>
      <c r="K906" s="8"/>
      <c r="L906" s="8"/>
      <c r="M906" s="8"/>
      <c r="N906" s="8"/>
      <c r="O906" s="8"/>
      <c r="P906" s="8"/>
    </row>
    <row r="907" spans="2:16" s="6" customFormat="1">
      <c r="B907" s="7"/>
      <c r="D907" s="8"/>
      <c r="E907" s="8"/>
      <c r="F907" s="8"/>
      <c r="G907" s="8"/>
      <c r="H907" s="8"/>
      <c r="I907" s="8"/>
      <c r="J907" s="8"/>
      <c r="K907" s="8"/>
      <c r="L907" s="8"/>
      <c r="M907" s="8"/>
      <c r="N907" s="8"/>
      <c r="O907" s="8"/>
      <c r="P907" s="8"/>
    </row>
    <row r="908" spans="2:16" s="6" customFormat="1">
      <c r="B908" s="7"/>
      <c r="D908" s="8"/>
      <c r="E908" s="8"/>
      <c r="F908" s="8"/>
      <c r="G908" s="8"/>
      <c r="H908" s="8"/>
      <c r="I908" s="8"/>
      <c r="J908" s="8"/>
      <c r="K908" s="8"/>
      <c r="L908" s="8"/>
      <c r="M908" s="8"/>
      <c r="N908" s="8"/>
      <c r="O908" s="8"/>
      <c r="P908" s="8"/>
    </row>
    <row r="909" spans="2:16" s="6" customFormat="1">
      <c r="B909" s="7"/>
      <c r="D909" s="8"/>
      <c r="E909" s="8"/>
      <c r="F909" s="8"/>
      <c r="G909" s="8"/>
      <c r="H909" s="8"/>
      <c r="I909" s="8"/>
      <c r="J909" s="8"/>
      <c r="K909" s="8"/>
      <c r="L909" s="8"/>
      <c r="M909" s="8"/>
      <c r="N909" s="8"/>
      <c r="O909" s="8"/>
      <c r="P909" s="8"/>
    </row>
    <row r="910" spans="2:16" s="6" customFormat="1">
      <c r="B910" s="7"/>
      <c r="D910" s="8"/>
      <c r="E910" s="8"/>
      <c r="F910" s="8"/>
      <c r="G910" s="8"/>
      <c r="H910" s="8"/>
      <c r="I910" s="8"/>
      <c r="J910" s="8"/>
      <c r="K910" s="8"/>
      <c r="L910" s="8"/>
      <c r="M910" s="8"/>
      <c r="N910" s="8"/>
      <c r="O910" s="8"/>
      <c r="P910" s="8"/>
    </row>
    <row r="911" spans="2:16" s="6" customFormat="1">
      <c r="B911" s="7"/>
      <c r="D911" s="8"/>
      <c r="E911" s="8"/>
      <c r="F911" s="8"/>
      <c r="G911" s="8"/>
      <c r="H911" s="8"/>
      <c r="I911" s="8"/>
      <c r="J911" s="8"/>
      <c r="K911" s="8"/>
      <c r="L911" s="8"/>
      <c r="M911" s="8"/>
      <c r="N911" s="8"/>
      <c r="O911" s="8"/>
      <c r="P911" s="8"/>
    </row>
    <row r="912" spans="2:16" s="6" customFormat="1">
      <c r="B912" s="7"/>
      <c r="D912" s="8"/>
      <c r="E912" s="8"/>
      <c r="F912" s="8"/>
      <c r="G912" s="8"/>
      <c r="H912" s="8"/>
      <c r="I912" s="8"/>
      <c r="J912" s="8"/>
      <c r="K912" s="8"/>
      <c r="L912" s="8"/>
      <c r="M912" s="8"/>
      <c r="N912" s="8"/>
      <c r="O912" s="8"/>
      <c r="P912" s="8"/>
    </row>
    <row r="913" spans="2:16" s="6" customFormat="1">
      <c r="B913" s="7"/>
      <c r="D913" s="8"/>
      <c r="E913" s="8"/>
      <c r="F913" s="8"/>
      <c r="G913" s="8"/>
      <c r="H913" s="8"/>
      <c r="I913" s="8"/>
      <c r="J913" s="8"/>
      <c r="K913" s="8"/>
      <c r="L913" s="8"/>
      <c r="M913" s="8"/>
      <c r="N913" s="8"/>
      <c r="O913" s="8"/>
      <c r="P913" s="8"/>
    </row>
    <row r="914" spans="2:16" s="6" customFormat="1">
      <c r="B914" s="7"/>
      <c r="D914" s="8"/>
      <c r="E914" s="8"/>
      <c r="F914" s="8"/>
      <c r="G914" s="8"/>
      <c r="H914" s="8"/>
      <c r="I914" s="8"/>
      <c r="J914" s="8"/>
      <c r="K914" s="8"/>
      <c r="L914" s="8"/>
      <c r="M914" s="8"/>
      <c r="N914" s="8"/>
      <c r="O914" s="8"/>
      <c r="P914" s="8"/>
    </row>
    <row r="915" spans="2:16" s="6" customFormat="1">
      <c r="B915" s="7"/>
      <c r="D915" s="8"/>
      <c r="E915" s="8"/>
      <c r="F915" s="8"/>
      <c r="G915" s="8"/>
      <c r="H915" s="8"/>
      <c r="I915" s="8"/>
      <c r="J915" s="8"/>
      <c r="K915" s="8"/>
      <c r="L915" s="8"/>
      <c r="M915" s="8"/>
      <c r="N915" s="8"/>
      <c r="O915" s="8"/>
      <c r="P915" s="8"/>
    </row>
    <row r="916" spans="2:16" s="6" customFormat="1">
      <c r="B916" s="7"/>
      <c r="D916" s="8"/>
      <c r="E916" s="8"/>
      <c r="F916" s="8"/>
      <c r="G916" s="8"/>
      <c r="H916" s="8"/>
      <c r="I916" s="8"/>
      <c r="J916" s="8"/>
      <c r="K916" s="8"/>
      <c r="L916" s="8"/>
      <c r="M916" s="8"/>
      <c r="N916" s="8"/>
      <c r="O916" s="8"/>
      <c r="P916" s="8"/>
    </row>
    <row r="917" spans="2:16" s="6" customFormat="1">
      <c r="B917" s="7"/>
      <c r="D917" s="8"/>
      <c r="E917" s="8"/>
      <c r="F917" s="8"/>
      <c r="G917" s="8"/>
      <c r="H917" s="8"/>
      <c r="I917" s="8"/>
      <c r="J917" s="8"/>
      <c r="K917" s="8"/>
      <c r="L917" s="8"/>
      <c r="M917" s="8"/>
      <c r="N917" s="8"/>
      <c r="O917" s="8"/>
      <c r="P917" s="8"/>
    </row>
    <row r="918" spans="2:16" s="6" customFormat="1">
      <c r="B918" s="7"/>
      <c r="D918" s="8"/>
      <c r="E918" s="8"/>
      <c r="F918" s="8"/>
      <c r="G918" s="8"/>
      <c r="H918" s="8"/>
      <c r="I918" s="8"/>
      <c r="J918" s="8"/>
      <c r="K918" s="8"/>
      <c r="L918" s="8"/>
      <c r="M918" s="8"/>
      <c r="N918" s="8"/>
      <c r="O918" s="8"/>
      <c r="P918" s="8"/>
    </row>
    <row r="919" spans="2:16" s="6" customFormat="1">
      <c r="B919" s="7"/>
      <c r="D919" s="8"/>
      <c r="E919" s="8"/>
      <c r="F919" s="8"/>
      <c r="G919" s="8"/>
      <c r="H919" s="8"/>
      <c r="I919" s="8"/>
      <c r="J919" s="8"/>
      <c r="K919" s="8"/>
      <c r="L919" s="8"/>
      <c r="M919" s="8"/>
      <c r="N919" s="8"/>
      <c r="O919" s="8"/>
      <c r="P919" s="8"/>
    </row>
    <row r="920" spans="2:16" s="6" customFormat="1">
      <c r="B920" s="7"/>
      <c r="D920" s="8"/>
      <c r="E920" s="8"/>
      <c r="F920" s="8"/>
      <c r="G920" s="8"/>
      <c r="H920" s="8"/>
      <c r="I920" s="8"/>
      <c r="J920" s="8"/>
      <c r="K920" s="8"/>
      <c r="L920" s="8"/>
      <c r="M920" s="8"/>
      <c r="N920" s="8"/>
      <c r="O920" s="8"/>
      <c r="P920" s="8"/>
    </row>
    <row r="921" spans="2:16" s="6" customFormat="1">
      <c r="B921" s="7"/>
      <c r="D921" s="8"/>
      <c r="E921" s="8"/>
      <c r="F921" s="8"/>
      <c r="G921" s="8"/>
      <c r="H921" s="8"/>
      <c r="I921" s="8"/>
      <c r="J921" s="8"/>
      <c r="K921" s="8"/>
      <c r="L921" s="8"/>
      <c r="M921" s="8"/>
      <c r="N921" s="8"/>
      <c r="O921" s="8"/>
      <c r="P921" s="8"/>
    </row>
    <row r="922" spans="2:16" s="6" customFormat="1">
      <c r="B922" s="7"/>
      <c r="D922" s="8"/>
      <c r="E922" s="8"/>
      <c r="F922" s="8"/>
      <c r="G922" s="8"/>
      <c r="H922" s="8"/>
      <c r="I922" s="8"/>
      <c r="J922" s="8"/>
      <c r="K922" s="8"/>
      <c r="L922" s="8"/>
      <c r="M922" s="8"/>
      <c r="N922" s="8"/>
      <c r="O922" s="8"/>
      <c r="P922" s="8"/>
    </row>
    <row r="923" spans="2:16" s="6" customFormat="1">
      <c r="B923" s="7"/>
      <c r="D923" s="8"/>
      <c r="E923" s="8"/>
      <c r="F923" s="8"/>
      <c r="G923" s="8"/>
      <c r="H923" s="8"/>
      <c r="I923" s="8"/>
      <c r="J923" s="8"/>
      <c r="K923" s="8"/>
      <c r="L923" s="8"/>
      <c r="M923" s="8"/>
      <c r="N923" s="8"/>
      <c r="O923" s="8"/>
      <c r="P923" s="8"/>
    </row>
    <row r="924" spans="2:16" s="6" customFormat="1">
      <c r="B924" s="7"/>
      <c r="D924" s="8"/>
      <c r="E924" s="8"/>
      <c r="F924" s="8"/>
      <c r="G924" s="8"/>
      <c r="H924" s="8"/>
      <c r="I924" s="8"/>
      <c r="J924" s="8"/>
      <c r="K924" s="8"/>
      <c r="L924" s="8"/>
      <c r="M924" s="8"/>
      <c r="N924" s="8"/>
      <c r="O924" s="8"/>
      <c r="P924" s="8"/>
    </row>
    <row r="925" spans="2:16" s="6" customFormat="1">
      <c r="B925" s="7"/>
      <c r="D925" s="8"/>
      <c r="E925" s="8"/>
      <c r="F925" s="8"/>
      <c r="G925" s="8"/>
      <c r="H925" s="8"/>
      <c r="I925" s="8"/>
      <c r="J925" s="8"/>
      <c r="K925" s="8"/>
      <c r="L925" s="8"/>
      <c r="M925" s="8"/>
      <c r="N925" s="8"/>
      <c r="O925" s="8"/>
      <c r="P925" s="8"/>
    </row>
    <row r="926" spans="2:16" s="6" customFormat="1">
      <c r="B926" s="7"/>
      <c r="D926" s="8"/>
      <c r="E926" s="8"/>
      <c r="F926" s="8"/>
      <c r="G926" s="8"/>
      <c r="H926" s="8"/>
      <c r="I926" s="8"/>
      <c r="J926" s="8"/>
      <c r="K926" s="8"/>
      <c r="L926" s="8"/>
      <c r="M926" s="8"/>
      <c r="N926" s="8"/>
      <c r="O926" s="8"/>
      <c r="P926" s="8"/>
    </row>
    <row r="927" spans="2:16" s="6" customFormat="1">
      <c r="B927" s="7"/>
      <c r="D927" s="8"/>
      <c r="E927" s="8"/>
      <c r="F927" s="8"/>
      <c r="G927" s="8"/>
      <c r="H927" s="8"/>
      <c r="I927" s="8"/>
      <c r="J927" s="8"/>
      <c r="K927" s="8"/>
      <c r="L927" s="8"/>
      <c r="M927" s="8"/>
      <c r="N927" s="8"/>
      <c r="O927" s="8"/>
      <c r="P927" s="8"/>
    </row>
    <row r="928" spans="2:16" s="6" customFormat="1">
      <c r="B928" s="7"/>
      <c r="D928" s="8"/>
      <c r="E928" s="8"/>
      <c r="F928" s="8"/>
      <c r="G928" s="8"/>
      <c r="H928" s="8"/>
      <c r="I928" s="8"/>
      <c r="J928" s="8"/>
      <c r="K928" s="8"/>
      <c r="L928" s="8"/>
      <c r="M928" s="8"/>
      <c r="N928" s="8"/>
      <c r="O928" s="8"/>
      <c r="P928" s="8"/>
    </row>
    <row r="929" spans="2:16" s="6" customFormat="1">
      <c r="B929" s="7"/>
      <c r="D929" s="8"/>
      <c r="E929" s="8"/>
      <c r="F929" s="8"/>
      <c r="G929" s="8"/>
      <c r="H929" s="8"/>
      <c r="I929" s="8"/>
      <c r="J929" s="8"/>
      <c r="K929" s="8"/>
      <c r="L929" s="8"/>
      <c r="M929" s="8"/>
      <c r="N929" s="8"/>
      <c r="O929" s="8"/>
      <c r="P929" s="8"/>
    </row>
    <row r="930" spans="2:16" s="6" customFormat="1">
      <c r="B930" s="7"/>
      <c r="D930" s="8"/>
      <c r="E930" s="8"/>
      <c r="F930" s="8"/>
      <c r="G930" s="8"/>
      <c r="H930" s="8"/>
      <c r="I930" s="8"/>
      <c r="J930" s="8"/>
      <c r="K930" s="8"/>
      <c r="L930" s="8"/>
      <c r="M930" s="8"/>
      <c r="N930" s="8"/>
      <c r="O930" s="8"/>
      <c r="P930" s="8"/>
    </row>
    <row r="931" spans="2:16" s="6" customFormat="1">
      <c r="B931" s="7"/>
      <c r="D931" s="8"/>
      <c r="E931" s="8"/>
      <c r="F931" s="8"/>
      <c r="G931" s="8"/>
      <c r="H931" s="8"/>
      <c r="I931" s="8"/>
      <c r="J931" s="8"/>
      <c r="K931" s="8"/>
      <c r="L931" s="8"/>
      <c r="M931" s="8"/>
      <c r="N931" s="8"/>
      <c r="O931" s="8"/>
      <c r="P931" s="8"/>
    </row>
    <row r="932" spans="2:16" s="6" customFormat="1">
      <c r="B932" s="7"/>
      <c r="D932" s="8"/>
      <c r="E932" s="8"/>
      <c r="F932" s="8"/>
      <c r="G932" s="8"/>
      <c r="H932" s="8"/>
      <c r="I932" s="8"/>
      <c r="J932" s="8"/>
      <c r="K932" s="8"/>
      <c r="L932" s="8"/>
      <c r="M932" s="8"/>
      <c r="N932" s="8"/>
      <c r="O932" s="8"/>
      <c r="P932" s="8"/>
    </row>
    <row r="933" spans="2:16" s="6" customFormat="1">
      <c r="B933" s="7"/>
      <c r="D933" s="8"/>
      <c r="E933" s="8"/>
      <c r="F933" s="8"/>
      <c r="G933" s="8"/>
      <c r="H933" s="8"/>
      <c r="I933" s="8"/>
      <c r="J933" s="8"/>
      <c r="K933" s="8"/>
      <c r="L933" s="8"/>
      <c r="M933" s="8"/>
      <c r="N933" s="8"/>
      <c r="O933" s="8"/>
      <c r="P933" s="8"/>
    </row>
    <row r="934" spans="2:16" s="6" customFormat="1">
      <c r="B934" s="7"/>
      <c r="D934" s="8"/>
      <c r="E934" s="8"/>
      <c r="F934" s="8"/>
      <c r="G934" s="8"/>
      <c r="H934" s="8"/>
      <c r="I934" s="8"/>
      <c r="J934" s="8"/>
      <c r="K934" s="8"/>
      <c r="L934" s="8"/>
      <c r="M934" s="8"/>
      <c r="N934" s="8"/>
      <c r="O934" s="8"/>
      <c r="P934" s="8"/>
    </row>
    <row r="935" spans="2:16" s="6" customFormat="1">
      <c r="B935" s="7"/>
      <c r="D935" s="8"/>
      <c r="E935" s="8"/>
      <c r="F935" s="8"/>
      <c r="G935" s="8"/>
      <c r="H935" s="8"/>
      <c r="I935" s="8"/>
      <c r="J935" s="8"/>
      <c r="K935" s="8"/>
      <c r="L935" s="8"/>
      <c r="M935" s="8"/>
      <c r="N935" s="8"/>
      <c r="O935" s="8"/>
      <c r="P935" s="8"/>
    </row>
    <row r="936" spans="2:16" s="6" customFormat="1">
      <c r="B936" s="7"/>
      <c r="D936" s="8"/>
      <c r="E936" s="8"/>
      <c r="F936" s="8"/>
      <c r="G936" s="8"/>
      <c r="H936" s="8"/>
      <c r="I936" s="8"/>
      <c r="J936" s="8"/>
      <c r="K936" s="8"/>
      <c r="L936" s="8"/>
      <c r="M936" s="8"/>
      <c r="N936" s="8"/>
      <c r="O936" s="8"/>
      <c r="P936" s="8"/>
    </row>
    <row r="937" spans="2:16" s="6" customFormat="1">
      <c r="B937" s="7"/>
      <c r="D937" s="8"/>
      <c r="E937" s="8"/>
      <c r="F937" s="8"/>
      <c r="G937" s="8"/>
      <c r="H937" s="8"/>
      <c r="I937" s="8"/>
      <c r="J937" s="8"/>
      <c r="K937" s="8"/>
      <c r="L937" s="8"/>
      <c r="M937" s="8"/>
      <c r="N937" s="8"/>
      <c r="O937" s="8"/>
      <c r="P937" s="8"/>
    </row>
    <row r="938" spans="2:16" s="6" customFormat="1">
      <c r="B938" s="7"/>
      <c r="D938" s="8"/>
      <c r="E938" s="8"/>
      <c r="F938" s="8"/>
      <c r="G938" s="8"/>
      <c r="H938" s="8"/>
      <c r="I938" s="8"/>
      <c r="J938" s="8"/>
      <c r="K938" s="8"/>
      <c r="L938" s="8"/>
      <c r="M938" s="8"/>
      <c r="N938" s="8"/>
      <c r="O938" s="8"/>
      <c r="P938" s="8"/>
    </row>
    <row r="939" spans="2:16" s="6" customFormat="1">
      <c r="B939" s="7"/>
      <c r="D939" s="8"/>
      <c r="E939" s="8"/>
      <c r="F939" s="8"/>
      <c r="G939" s="8"/>
      <c r="H939" s="8"/>
      <c r="I939" s="8"/>
      <c r="J939" s="8"/>
      <c r="K939" s="8"/>
      <c r="L939" s="8"/>
      <c r="M939" s="8"/>
      <c r="N939" s="8"/>
      <c r="O939" s="8"/>
      <c r="P939" s="8"/>
    </row>
    <row r="940" spans="2:16" s="6" customFormat="1">
      <c r="B940" s="7"/>
      <c r="D940" s="8"/>
      <c r="E940" s="8"/>
      <c r="F940" s="8"/>
      <c r="G940" s="8"/>
      <c r="H940" s="8"/>
      <c r="I940" s="8"/>
      <c r="J940" s="8"/>
      <c r="K940" s="8"/>
      <c r="L940" s="8"/>
      <c r="M940" s="8"/>
      <c r="N940" s="8"/>
      <c r="O940" s="8"/>
      <c r="P940" s="8"/>
    </row>
    <row r="941" spans="2:16" s="6" customFormat="1">
      <c r="B941" s="7"/>
      <c r="D941" s="8"/>
      <c r="E941" s="8"/>
      <c r="F941" s="8"/>
      <c r="G941" s="8"/>
      <c r="H941" s="8"/>
      <c r="I941" s="8"/>
      <c r="J941" s="8"/>
      <c r="K941" s="8"/>
      <c r="L941" s="8"/>
      <c r="M941" s="8"/>
      <c r="N941" s="8"/>
      <c r="O941" s="8"/>
      <c r="P941" s="8"/>
    </row>
    <row r="942" spans="2:16" s="6" customFormat="1">
      <c r="B942" s="7"/>
      <c r="D942" s="8"/>
      <c r="E942" s="8"/>
      <c r="F942" s="8"/>
      <c r="G942" s="8"/>
      <c r="H942" s="8"/>
      <c r="I942" s="8"/>
      <c r="J942" s="8"/>
      <c r="K942" s="8"/>
      <c r="L942" s="8"/>
      <c r="M942" s="8"/>
      <c r="N942" s="8"/>
      <c r="O942" s="8"/>
      <c r="P942" s="8"/>
    </row>
    <row r="943" spans="2:16" s="6" customFormat="1">
      <c r="B943" s="7"/>
      <c r="D943" s="8"/>
      <c r="E943" s="8"/>
      <c r="F943" s="8"/>
      <c r="G943" s="8"/>
      <c r="H943" s="8"/>
      <c r="I943" s="8"/>
      <c r="J943" s="8"/>
      <c r="K943" s="8"/>
      <c r="L943" s="8"/>
      <c r="M943" s="8"/>
      <c r="N943" s="8"/>
      <c r="O943" s="8"/>
      <c r="P943" s="8"/>
    </row>
    <row r="944" spans="2:16" s="6" customFormat="1">
      <c r="B944" s="7"/>
      <c r="D944" s="8"/>
      <c r="E944" s="8"/>
      <c r="F944" s="8"/>
      <c r="G944" s="8"/>
      <c r="H944" s="8"/>
      <c r="I944" s="8"/>
      <c r="J944" s="8"/>
      <c r="K944" s="8"/>
      <c r="L944" s="8"/>
      <c r="M944" s="8"/>
      <c r="N944" s="8"/>
      <c r="O944" s="8"/>
      <c r="P944" s="8"/>
    </row>
    <row r="945" spans="2:16" s="6" customFormat="1">
      <c r="B945" s="7"/>
      <c r="D945" s="8"/>
      <c r="E945" s="8"/>
      <c r="F945" s="8"/>
      <c r="G945" s="8"/>
      <c r="H945" s="8"/>
      <c r="I945" s="8"/>
      <c r="J945" s="8"/>
      <c r="K945" s="8"/>
      <c r="L945" s="8"/>
      <c r="M945" s="8"/>
      <c r="N945" s="8"/>
      <c r="O945" s="8"/>
      <c r="P945" s="8"/>
    </row>
    <row r="946" spans="2:16" s="6" customFormat="1">
      <c r="B946" s="7"/>
      <c r="D946" s="8"/>
      <c r="E946" s="8"/>
      <c r="F946" s="8"/>
      <c r="G946" s="8"/>
      <c r="H946" s="8"/>
      <c r="I946" s="8"/>
      <c r="J946" s="8"/>
      <c r="K946" s="8"/>
      <c r="L946" s="8"/>
      <c r="M946" s="8"/>
      <c r="N946" s="8"/>
      <c r="O946" s="8"/>
      <c r="P946" s="8"/>
    </row>
    <row r="947" spans="2:16" s="6" customFormat="1">
      <c r="B947" s="7"/>
      <c r="D947" s="8"/>
      <c r="E947" s="8"/>
      <c r="F947" s="8"/>
      <c r="G947" s="8"/>
      <c r="H947" s="8"/>
      <c r="I947" s="8"/>
      <c r="J947" s="8"/>
      <c r="K947" s="8"/>
      <c r="L947" s="8"/>
      <c r="M947" s="8"/>
      <c r="N947" s="8"/>
      <c r="O947" s="8"/>
      <c r="P947" s="8"/>
    </row>
    <row r="948" spans="2:16" s="6" customFormat="1">
      <c r="B948" s="7"/>
      <c r="D948" s="8"/>
      <c r="E948" s="8"/>
      <c r="F948" s="8"/>
      <c r="G948" s="8"/>
      <c r="H948" s="8"/>
      <c r="I948" s="8"/>
      <c r="J948" s="8"/>
      <c r="K948" s="8"/>
      <c r="L948" s="8"/>
      <c r="M948" s="8"/>
      <c r="N948" s="8"/>
      <c r="O948" s="8"/>
      <c r="P948" s="8"/>
    </row>
    <row r="949" spans="2:16" s="6" customFormat="1">
      <c r="B949" s="7"/>
      <c r="D949" s="8"/>
      <c r="E949" s="8"/>
      <c r="F949" s="8"/>
      <c r="G949" s="8"/>
      <c r="H949" s="8"/>
      <c r="I949" s="8"/>
      <c r="J949" s="8"/>
      <c r="K949" s="8"/>
      <c r="L949" s="8"/>
      <c r="M949" s="8"/>
      <c r="N949" s="8"/>
      <c r="O949" s="8"/>
      <c r="P949" s="8"/>
    </row>
    <row r="950" spans="2:16" s="6" customFormat="1">
      <c r="B950" s="7"/>
      <c r="D950" s="8"/>
      <c r="E950" s="8"/>
      <c r="F950" s="8"/>
      <c r="G950" s="8"/>
      <c r="H950" s="8"/>
      <c r="I950" s="8"/>
      <c r="J950" s="8"/>
      <c r="K950" s="8"/>
      <c r="L950" s="8"/>
      <c r="M950" s="8"/>
      <c r="N950" s="8"/>
      <c r="O950" s="8"/>
      <c r="P950" s="8"/>
    </row>
    <row r="951" spans="2:16" s="6" customFormat="1">
      <c r="B951" s="7"/>
      <c r="D951" s="8"/>
      <c r="E951" s="8"/>
      <c r="F951" s="8"/>
      <c r="G951" s="8"/>
      <c r="H951" s="8"/>
      <c r="I951" s="8"/>
      <c r="J951" s="8"/>
      <c r="K951" s="8"/>
      <c r="L951" s="8"/>
      <c r="M951" s="8"/>
      <c r="N951" s="8"/>
      <c r="O951" s="8"/>
      <c r="P951" s="8"/>
    </row>
    <row r="952" spans="2:16" s="6" customFormat="1">
      <c r="B952" s="7"/>
      <c r="D952" s="8"/>
      <c r="E952" s="8"/>
      <c r="F952" s="8"/>
      <c r="G952" s="8"/>
      <c r="H952" s="8"/>
      <c r="I952" s="8"/>
      <c r="J952" s="8"/>
      <c r="K952" s="8"/>
      <c r="L952" s="8"/>
      <c r="M952" s="8"/>
      <c r="N952" s="8"/>
      <c r="O952" s="8"/>
      <c r="P952" s="8"/>
    </row>
    <row r="953" spans="2:16" s="6" customFormat="1">
      <c r="B953" s="7"/>
      <c r="D953" s="8"/>
      <c r="E953" s="8"/>
      <c r="F953" s="8"/>
      <c r="G953" s="8"/>
      <c r="H953" s="8"/>
      <c r="I953" s="8"/>
      <c r="J953" s="8"/>
      <c r="K953" s="8"/>
      <c r="L953" s="8"/>
      <c r="M953" s="8"/>
      <c r="N953" s="8"/>
      <c r="O953" s="8"/>
      <c r="P953" s="8"/>
    </row>
    <row r="954" spans="2:16" s="6" customFormat="1">
      <c r="B954" s="7"/>
      <c r="D954" s="8"/>
      <c r="E954" s="8"/>
      <c r="F954" s="8"/>
      <c r="G954" s="8"/>
      <c r="H954" s="8"/>
      <c r="I954" s="8"/>
      <c r="J954" s="8"/>
      <c r="K954" s="8"/>
      <c r="L954" s="8"/>
      <c r="M954" s="8"/>
      <c r="N954" s="8"/>
      <c r="O954" s="8"/>
      <c r="P954" s="8"/>
    </row>
    <row r="955" spans="2:16" s="6" customFormat="1">
      <c r="B955" s="7"/>
      <c r="D955" s="8"/>
      <c r="E955" s="8"/>
      <c r="F955" s="8"/>
      <c r="G955" s="8"/>
      <c r="H955" s="8"/>
      <c r="I955" s="8"/>
      <c r="J955" s="8"/>
      <c r="K955" s="8"/>
      <c r="L955" s="8"/>
      <c r="M955" s="8"/>
      <c r="N955" s="8"/>
      <c r="O955" s="8"/>
      <c r="P955" s="8"/>
    </row>
    <row r="956" spans="2:16" s="6" customFormat="1">
      <c r="B956" s="7"/>
      <c r="D956" s="8"/>
      <c r="E956" s="8"/>
      <c r="F956" s="8"/>
      <c r="G956" s="8"/>
      <c r="H956" s="8"/>
      <c r="I956" s="8"/>
      <c r="J956" s="8"/>
      <c r="K956" s="8"/>
      <c r="L956" s="8"/>
      <c r="M956" s="8"/>
      <c r="N956" s="8"/>
      <c r="O956" s="8"/>
      <c r="P956" s="8"/>
    </row>
    <row r="957" spans="2:16" s="6" customFormat="1">
      <c r="B957" s="7"/>
      <c r="D957" s="8"/>
      <c r="E957" s="8"/>
      <c r="F957" s="8"/>
      <c r="G957" s="8"/>
      <c r="H957" s="8"/>
      <c r="I957" s="8"/>
      <c r="J957" s="8"/>
      <c r="K957" s="8"/>
      <c r="L957" s="8"/>
      <c r="M957" s="8"/>
      <c r="N957" s="8"/>
      <c r="O957" s="8"/>
      <c r="P957" s="8"/>
    </row>
    <row r="958" spans="2:16" s="6" customFormat="1">
      <c r="B958" s="7"/>
      <c r="D958" s="8"/>
      <c r="E958" s="8"/>
      <c r="F958" s="8"/>
      <c r="G958" s="8"/>
      <c r="H958" s="8"/>
      <c r="I958" s="8"/>
      <c r="J958" s="8"/>
      <c r="K958" s="8"/>
      <c r="L958" s="8"/>
      <c r="M958" s="8"/>
      <c r="N958" s="8"/>
      <c r="O958" s="8"/>
      <c r="P958" s="8"/>
    </row>
    <row r="959" spans="2:16" s="6" customFormat="1">
      <c r="B959" s="7"/>
      <c r="D959" s="8"/>
      <c r="E959" s="8"/>
      <c r="F959" s="8"/>
      <c r="G959" s="8"/>
      <c r="H959" s="8"/>
      <c r="I959" s="8"/>
      <c r="J959" s="8"/>
      <c r="K959" s="8"/>
      <c r="L959" s="8"/>
      <c r="M959" s="8"/>
      <c r="N959" s="8"/>
      <c r="O959" s="8"/>
      <c r="P959" s="8"/>
    </row>
    <row r="960" spans="2:16" s="6" customFormat="1">
      <c r="B960" s="7"/>
      <c r="D960" s="8"/>
      <c r="E960" s="8"/>
      <c r="F960" s="8"/>
      <c r="G960" s="8"/>
      <c r="H960" s="8"/>
      <c r="I960" s="8"/>
      <c r="J960" s="8"/>
      <c r="K960" s="8"/>
      <c r="L960" s="8"/>
      <c r="M960" s="8"/>
      <c r="N960" s="8"/>
      <c r="O960" s="8"/>
      <c r="P960" s="8"/>
    </row>
    <row r="961" spans="2:16" s="6" customFormat="1">
      <c r="B961" s="7"/>
      <c r="D961" s="8"/>
      <c r="E961" s="8"/>
      <c r="F961" s="8"/>
      <c r="G961" s="8"/>
      <c r="H961" s="8"/>
      <c r="I961" s="8"/>
      <c r="J961" s="8"/>
      <c r="K961" s="8"/>
      <c r="L961" s="8"/>
      <c r="M961" s="8"/>
      <c r="N961" s="8"/>
      <c r="O961" s="8"/>
      <c r="P961" s="8"/>
    </row>
    <row r="962" spans="2:16" s="6" customFormat="1">
      <c r="B962" s="7"/>
      <c r="D962" s="8"/>
      <c r="E962" s="8"/>
      <c r="F962" s="8"/>
      <c r="G962" s="8"/>
      <c r="H962" s="8"/>
      <c r="I962" s="8"/>
      <c r="J962" s="8"/>
      <c r="K962" s="8"/>
      <c r="L962" s="8"/>
      <c r="M962" s="8"/>
      <c r="N962" s="8"/>
      <c r="O962" s="8"/>
      <c r="P962" s="8"/>
    </row>
    <row r="963" spans="2:16" s="6" customFormat="1">
      <c r="B963" s="7"/>
      <c r="D963" s="8"/>
      <c r="E963" s="8"/>
      <c r="F963" s="8"/>
      <c r="G963" s="8"/>
      <c r="H963" s="8"/>
      <c r="I963" s="8"/>
      <c r="J963" s="8"/>
      <c r="K963" s="8"/>
      <c r="L963" s="8"/>
      <c r="M963" s="8"/>
      <c r="N963" s="8"/>
      <c r="O963" s="8"/>
      <c r="P963" s="8"/>
    </row>
    <row r="964" spans="2:16" s="6" customFormat="1">
      <c r="B964" s="7"/>
      <c r="D964" s="8"/>
      <c r="E964" s="8"/>
      <c r="F964" s="8"/>
      <c r="G964" s="8"/>
      <c r="H964" s="8"/>
      <c r="I964" s="8"/>
      <c r="J964" s="8"/>
      <c r="K964" s="8"/>
      <c r="L964" s="8"/>
      <c r="M964" s="8"/>
      <c r="N964" s="8"/>
      <c r="O964" s="8"/>
      <c r="P964" s="8"/>
    </row>
    <row r="965" spans="2:16" s="6" customFormat="1">
      <c r="B965" s="7"/>
      <c r="D965" s="8"/>
      <c r="E965" s="8"/>
      <c r="F965" s="8"/>
      <c r="G965" s="8"/>
      <c r="H965" s="8"/>
      <c r="I965" s="8"/>
      <c r="J965" s="8"/>
      <c r="K965" s="8"/>
      <c r="L965" s="8"/>
      <c r="M965" s="8"/>
      <c r="N965" s="8"/>
      <c r="O965" s="8"/>
      <c r="P965" s="8"/>
    </row>
    <row r="966" spans="2:16" s="6" customFormat="1">
      <c r="B966" s="7"/>
      <c r="D966" s="8"/>
      <c r="E966" s="8"/>
      <c r="F966" s="8"/>
      <c r="G966" s="8"/>
      <c r="H966" s="8"/>
      <c r="I966" s="8"/>
      <c r="J966" s="8"/>
      <c r="K966" s="8"/>
      <c r="L966" s="8"/>
      <c r="M966" s="8"/>
      <c r="N966" s="8"/>
      <c r="O966" s="8"/>
      <c r="P966" s="8"/>
    </row>
    <row r="967" spans="2:16" s="6" customFormat="1">
      <c r="B967" s="7"/>
      <c r="D967" s="8"/>
      <c r="E967" s="8"/>
      <c r="F967" s="8"/>
      <c r="G967" s="8"/>
      <c r="H967" s="8"/>
      <c r="I967" s="8"/>
      <c r="J967" s="8"/>
      <c r="K967" s="8"/>
      <c r="L967" s="8"/>
      <c r="M967" s="8"/>
      <c r="N967" s="8"/>
      <c r="O967" s="8"/>
      <c r="P967" s="8"/>
    </row>
    <row r="968" spans="2:16" s="6" customFormat="1">
      <c r="B968" s="7"/>
      <c r="D968" s="8"/>
      <c r="E968" s="8"/>
      <c r="F968" s="8"/>
      <c r="G968" s="8"/>
      <c r="H968" s="8"/>
      <c r="I968" s="8"/>
      <c r="J968" s="8"/>
      <c r="K968" s="8"/>
      <c r="L968" s="8"/>
      <c r="M968" s="8"/>
      <c r="N968" s="8"/>
      <c r="O968" s="8"/>
      <c r="P968" s="8"/>
    </row>
    <row r="969" spans="2:16" s="6" customFormat="1">
      <c r="B969" s="7"/>
      <c r="D969" s="8"/>
      <c r="E969" s="8"/>
      <c r="F969" s="8"/>
      <c r="G969" s="8"/>
      <c r="H969" s="8"/>
      <c r="I969" s="8"/>
      <c r="J969" s="8"/>
      <c r="K969" s="8"/>
      <c r="L969" s="8"/>
      <c r="M969" s="8"/>
      <c r="N969" s="8"/>
      <c r="O969" s="8"/>
      <c r="P969" s="8"/>
    </row>
    <row r="970" spans="2:16" s="6" customFormat="1">
      <c r="B970" s="7"/>
      <c r="D970" s="8"/>
      <c r="E970" s="8"/>
      <c r="F970" s="8"/>
      <c r="G970" s="8"/>
      <c r="H970" s="8"/>
      <c r="I970" s="8"/>
      <c r="J970" s="8"/>
      <c r="K970" s="8"/>
      <c r="L970" s="8"/>
      <c r="M970" s="8"/>
      <c r="N970" s="8"/>
      <c r="O970" s="8"/>
      <c r="P970" s="8"/>
    </row>
    <row r="971" spans="2:16" s="6" customFormat="1">
      <c r="B971" s="7"/>
      <c r="D971" s="8"/>
      <c r="E971" s="8"/>
      <c r="F971" s="8"/>
      <c r="G971" s="8"/>
      <c r="H971" s="8"/>
      <c r="I971" s="8"/>
      <c r="J971" s="8"/>
      <c r="K971" s="8"/>
      <c r="L971" s="8"/>
      <c r="M971" s="8"/>
      <c r="N971" s="8"/>
      <c r="O971" s="8"/>
      <c r="P971" s="8"/>
    </row>
    <row r="972" spans="2:16" s="6" customFormat="1">
      <c r="B972" s="7"/>
      <c r="D972" s="8"/>
      <c r="E972" s="8"/>
      <c r="F972" s="8"/>
      <c r="G972" s="8"/>
      <c r="H972" s="8"/>
      <c r="I972" s="8"/>
      <c r="J972" s="8"/>
      <c r="K972" s="8"/>
      <c r="L972" s="8"/>
      <c r="M972" s="8"/>
      <c r="N972" s="8"/>
      <c r="O972" s="8"/>
      <c r="P972" s="8"/>
    </row>
    <row r="973" spans="2:16" s="6" customFormat="1">
      <c r="B973" s="7"/>
      <c r="D973" s="8"/>
      <c r="E973" s="8"/>
      <c r="F973" s="8"/>
      <c r="G973" s="8"/>
      <c r="H973" s="8"/>
      <c r="I973" s="8"/>
      <c r="J973" s="8"/>
      <c r="K973" s="8"/>
      <c r="L973" s="8"/>
      <c r="M973" s="8"/>
      <c r="N973" s="8"/>
      <c r="O973" s="8"/>
      <c r="P973" s="8"/>
    </row>
    <row r="974" spans="2:16" s="6" customFormat="1">
      <c r="B974" s="7"/>
      <c r="D974" s="8"/>
      <c r="E974" s="8"/>
      <c r="F974" s="8"/>
      <c r="G974" s="8"/>
      <c r="H974" s="8"/>
      <c r="I974" s="8"/>
      <c r="J974" s="8"/>
      <c r="K974" s="8"/>
      <c r="L974" s="8"/>
      <c r="M974" s="8"/>
      <c r="N974" s="8"/>
      <c r="O974" s="8"/>
      <c r="P974" s="8"/>
    </row>
    <row r="975" spans="2:16" s="6" customFormat="1">
      <c r="B975" s="7"/>
      <c r="D975" s="8"/>
      <c r="E975" s="8"/>
      <c r="F975" s="8"/>
      <c r="G975" s="8"/>
      <c r="H975" s="8"/>
      <c r="I975" s="8"/>
      <c r="J975" s="8"/>
      <c r="K975" s="8"/>
      <c r="L975" s="8"/>
      <c r="M975" s="8"/>
      <c r="N975" s="8"/>
      <c r="O975" s="8"/>
      <c r="P975" s="8"/>
    </row>
    <row r="976" spans="2:16" s="6" customFormat="1">
      <c r="B976" s="7"/>
      <c r="D976" s="8"/>
      <c r="E976" s="8"/>
      <c r="F976" s="8"/>
      <c r="G976" s="8"/>
      <c r="H976" s="8"/>
      <c r="I976" s="8"/>
      <c r="J976" s="8"/>
      <c r="K976" s="8"/>
      <c r="L976" s="8"/>
      <c r="M976" s="8"/>
      <c r="N976" s="8"/>
      <c r="O976" s="8"/>
      <c r="P976" s="8"/>
    </row>
    <row r="977" spans="2:16" s="6" customFormat="1">
      <c r="B977" s="7"/>
      <c r="D977" s="8"/>
      <c r="E977" s="8"/>
      <c r="F977" s="8"/>
      <c r="G977" s="8"/>
      <c r="H977" s="8"/>
      <c r="I977" s="8"/>
      <c r="J977" s="8"/>
      <c r="K977" s="8"/>
      <c r="L977" s="8"/>
      <c r="M977" s="8"/>
      <c r="N977" s="8"/>
      <c r="O977" s="8"/>
      <c r="P977" s="8"/>
    </row>
    <row r="978" spans="2:16" s="6" customFormat="1">
      <c r="B978" s="7"/>
      <c r="D978" s="8"/>
      <c r="E978" s="8"/>
      <c r="F978" s="8"/>
      <c r="G978" s="8"/>
      <c r="H978" s="8"/>
      <c r="I978" s="8"/>
      <c r="J978" s="8"/>
      <c r="K978" s="8"/>
      <c r="L978" s="8"/>
      <c r="M978" s="8"/>
      <c r="N978" s="8"/>
      <c r="O978" s="8"/>
      <c r="P978" s="8"/>
    </row>
    <row r="979" spans="2:16" s="6" customFormat="1">
      <c r="B979" s="7"/>
      <c r="D979" s="8"/>
      <c r="E979" s="8"/>
      <c r="F979" s="8"/>
      <c r="G979" s="8"/>
      <c r="H979" s="8"/>
      <c r="I979" s="8"/>
      <c r="J979" s="8"/>
      <c r="K979" s="8"/>
      <c r="L979" s="8"/>
      <c r="M979" s="8"/>
      <c r="N979" s="8"/>
      <c r="O979" s="8"/>
      <c r="P979" s="8"/>
    </row>
    <row r="980" spans="2:16" s="6" customFormat="1">
      <c r="B980" s="7"/>
      <c r="D980" s="8"/>
      <c r="E980" s="8"/>
      <c r="F980" s="8"/>
      <c r="G980" s="8"/>
      <c r="H980" s="8"/>
      <c r="I980" s="8"/>
      <c r="J980" s="8"/>
      <c r="K980" s="8"/>
      <c r="L980" s="8"/>
      <c r="M980" s="8"/>
      <c r="N980" s="8"/>
      <c r="O980" s="8"/>
      <c r="P980" s="8"/>
    </row>
    <row r="981" spans="2:16" s="6" customFormat="1">
      <c r="B981" s="7"/>
      <c r="D981" s="8"/>
      <c r="E981" s="8"/>
      <c r="F981" s="8"/>
      <c r="G981" s="8"/>
      <c r="H981" s="8"/>
      <c r="I981" s="8"/>
      <c r="J981" s="8"/>
      <c r="K981" s="8"/>
      <c r="L981" s="8"/>
      <c r="M981" s="8"/>
      <c r="N981" s="8"/>
      <c r="O981" s="8"/>
      <c r="P981" s="8"/>
    </row>
    <row r="982" spans="2:16" s="6" customFormat="1">
      <c r="B982" s="7"/>
      <c r="D982" s="8"/>
      <c r="E982" s="8"/>
      <c r="F982" s="8"/>
      <c r="G982" s="8"/>
      <c r="H982" s="8"/>
      <c r="I982" s="8"/>
      <c r="J982" s="8"/>
      <c r="K982" s="8"/>
      <c r="L982" s="8"/>
      <c r="M982" s="8"/>
      <c r="N982" s="8"/>
      <c r="O982" s="8"/>
      <c r="P982" s="8"/>
    </row>
    <row r="983" spans="2:16" s="6" customFormat="1">
      <c r="B983" s="7"/>
      <c r="D983" s="8"/>
      <c r="E983" s="8"/>
      <c r="F983" s="8"/>
      <c r="G983" s="8"/>
      <c r="H983" s="8"/>
      <c r="I983" s="8"/>
      <c r="J983" s="8"/>
      <c r="K983" s="8"/>
      <c r="L983" s="8"/>
      <c r="M983" s="8"/>
      <c r="N983" s="8"/>
      <c r="O983" s="8"/>
      <c r="P983" s="8"/>
    </row>
    <row r="984" spans="2:16" s="6" customFormat="1">
      <c r="B984" s="7"/>
      <c r="D984" s="8"/>
      <c r="E984" s="8"/>
      <c r="F984" s="8"/>
      <c r="G984" s="8"/>
      <c r="H984" s="8"/>
      <c r="I984" s="8"/>
      <c r="J984" s="8"/>
      <c r="K984" s="8"/>
      <c r="L984" s="8"/>
      <c r="M984" s="8"/>
      <c r="N984" s="8"/>
      <c r="O984" s="8"/>
      <c r="P984" s="8"/>
    </row>
    <row r="985" spans="2:16" s="6" customFormat="1">
      <c r="B985" s="7"/>
      <c r="D985" s="8"/>
      <c r="E985" s="8"/>
      <c r="F985" s="8"/>
      <c r="G985" s="8"/>
      <c r="H985" s="8"/>
      <c r="I985" s="8"/>
      <c r="J985" s="8"/>
      <c r="K985" s="8"/>
      <c r="L985" s="8"/>
      <c r="M985" s="8"/>
      <c r="N985" s="8"/>
      <c r="O985" s="8"/>
      <c r="P985" s="8"/>
    </row>
    <row r="986" spans="2:16" s="6" customFormat="1">
      <c r="B986" s="7"/>
      <c r="D986" s="8"/>
      <c r="E986" s="8"/>
      <c r="F986" s="8"/>
      <c r="G986" s="8"/>
      <c r="H986" s="8"/>
      <c r="I986" s="8"/>
      <c r="J986" s="8"/>
      <c r="K986" s="8"/>
      <c r="L986" s="8"/>
      <c r="M986" s="8"/>
      <c r="N986" s="8"/>
      <c r="O986" s="8"/>
      <c r="P986" s="8"/>
    </row>
    <row r="987" spans="2:16" s="6" customFormat="1">
      <c r="B987" s="7"/>
      <c r="D987" s="8"/>
      <c r="E987" s="8"/>
      <c r="F987" s="8"/>
      <c r="G987" s="8"/>
      <c r="H987" s="8"/>
      <c r="I987" s="8"/>
      <c r="J987" s="8"/>
      <c r="K987" s="8"/>
      <c r="L987" s="8"/>
      <c r="M987" s="8"/>
      <c r="N987" s="8"/>
      <c r="O987" s="8"/>
      <c r="P987" s="8"/>
    </row>
    <row r="988" spans="2:16" s="6" customFormat="1">
      <c r="B988" s="7"/>
      <c r="D988" s="8"/>
      <c r="E988" s="8"/>
      <c r="F988" s="8"/>
      <c r="G988" s="8"/>
      <c r="H988" s="8"/>
      <c r="I988" s="8"/>
      <c r="J988" s="8"/>
      <c r="K988" s="8"/>
      <c r="L988" s="8"/>
      <c r="M988" s="8"/>
      <c r="N988" s="8"/>
      <c r="O988" s="8"/>
      <c r="P988" s="8"/>
    </row>
    <row r="989" spans="2:16" s="6" customFormat="1">
      <c r="B989" s="7"/>
      <c r="D989" s="8"/>
      <c r="E989" s="8"/>
      <c r="F989" s="8"/>
      <c r="G989" s="8"/>
      <c r="H989" s="8"/>
      <c r="I989" s="8"/>
      <c r="J989" s="8"/>
      <c r="K989" s="8"/>
      <c r="L989" s="8"/>
      <c r="M989" s="8"/>
      <c r="N989" s="8"/>
      <c r="O989" s="8"/>
      <c r="P989" s="8"/>
    </row>
    <row r="990" spans="2:16" s="6" customFormat="1">
      <c r="B990" s="7"/>
      <c r="D990" s="8"/>
      <c r="E990" s="8"/>
      <c r="F990" s="8"/>
      <c r="G990" s="8"/>
      <c r="H990" s="8"/>
      <c r="I990" s="8"/>
      <c r="J990" s="8"/>
      <c r="K990" s="8"/>
      <c r="L990" s="8"/>
      <c r="M990" s="8"/>
      <c r="N990" s="8"/>
      <c r="O990" s="8"/>
      <c r="P990" s="8"/>
    </row>
    <row r="991" spans="2:16" s="6" customFormat="1">
      <c r="B991" s="7"/>
      <c r="D991" s="8"/>
      <c r="E991" s="8"/>
      <c r="F991" s="8"/>
      <c r="G991" s="8"/>
      <c r="H991" s="8"/>
      <c r="I991" s="8"/>
      <c r="J991" s="8"/>
      <c r="K991" s="8"/>
      <c r="L991" s="8"/>
      <c r="M991" s="8"/>
      <c r="N991" s="8"/>
      <c r="O991" s="8"/>
      <c r="P991" s="8"/>
    </row>
    <row r="992" spans="2:16" s="6" customFormat="1">
      <c r="B992" s="7"/>
      <c r="D992" s="8"/>
      <c r="E992" s="8"/>
      <c r="F992" s="8"/>
      <c r="G992" s="8"/>
      <c r="H992" s="8"/>
      <c r="I992" s="8"/>
      <c r="J992" s="8"/>
      <c r="K992" s="8"/>
      <c r="L992" s="8"/>
      <c r="M992" s="8"/>
      <c r="N992" s="8"/>
      <c r="O992" s="8"/>
      <c r="P992" s="8"/>
    </row>
    <row r="993" spans="2:16" s="6" customFormat="1">
      <c r="B993" s="7"/>
      <c r="D993" s="8"/>
      <c r="E993" s="8"/>
      <c r="F993" s="8"/>
      <c r="G993" s="8"/>
      <c r="H993" s="8"/>
      <c r="I993" s="8"/>
      <c r="J993" s="8"/>
      <c r="K993" s="8"/>
      <c r="L993" s="8"/>
      <c r="M993" s="8"/>
      <c r="N993" s="8"/>
      <c r="O993" s="8"/>
      <c r="P993" s="8"/>
    </row>
    <row r="994" spans="2:16" s="6" customFormat="1">
      <c r="B994" s="7"/>
      <c r="D994" s="8"/>
      <c r="E994" s="8"/>
      <c r="F994" s="8"/>
      <c r="G994" s="8"/>
      <c r="H994" s="8"/>
      <c r="I994" s="8"/>
      <c r="J994" s="8"/>
      <c r="K994" s="8"/>
      <c r="L994" s="8"/>
      <c r="M994" s="8"/>
      <c r="N994" s="8"/>
      <c r="O994" s="8"/>
      <c r="P994" s="8"/>
    </row>
    <row r="995" spans="2:16" s="6" customFormat="1">
      <c r="B995" s="7"/>
      <c r="D995" s="8"/>
      <c r="E995" s="8"/>
      <c r="F995" s="8"/>
      <c r="G995" s="8"/>
      <c r="H995" s="8"/>
      <c r="I995" s="8"/>
      <c r="J995" s="8"/>
      <c r="K995" s="8"/>
      <c r="L995" s="8"/>
      <c r="M995" s="8"/>
      <c r="N995" s="8"/>
      <c r="O995" s="8"/>
      <c r="P995" s="8"/>
    </row>
    <row r="996" spans="2:16" s="6" customFormat="1">
      <c r="B996" s="7"/>
      <c r="D996" s="8"/>
      <c r="E996" s="8"/>
      <c r="F996" s="8"/>
      <c r="G996" s="8"/>
      <c r="H996" s="8"/>
      <c r="I996" s="8"/>
      <c r="J996" s="8"/>
      <c r="K996" s="8"/>
      <c r="L996" s="8"/>
      <c r="M996" s="8"/>
      <c r="N996" s="8"/>
      <c r="O996" s="8"/>
      <c r="P996" s="8"/>
    </row>
    <row r="997" spans="2:16" s="6" customFormat="1">
      <c r="B997" s="7"/>
      <c r="D997" s="8"/>
      <c r="E997" s="8"/>
      <c r="F997" s="8"/>
      <c r="G997" s="8"/>
      <c r="H997" s="8"/>
      <c r="I997" s="8"/>
      <c r="J997" s="8"/>
      <c r="K997" s="8"/>
      <c r="L997" s="8"/>
      <c r="M997" s="8"/>
      <c r="N997" s="8"/>
      <c r="O997" s="8"/>
      <c r="P997" s="8"/>
    </row>
    <row r="998" spans="2:16" s="6" customFormat="1">
      <c r="B998" s="7"/>
      <c r="D998" s="8"/>
      <c r="E998" s="8"/>
      <c r="F998" s="8"/>
      <c r="G998" s="8"/>
      <c r="H998" s="8"/>
      <c r="I998" s="8"/>
      <c r="J998" s="8"/>
      <c r="K998" s="8"/>
      <c r="L998" s="8"/>
      <c r="M998" s="8"/>
      <c r="N998" s="8"/>
      <c r="O998" s="8"/>
      <c r="P998" s="8"/>
    </row>
    <row r="999" spans="2:16" s="6" customFormat="1">
      <c r="B999" s="7"/>
      <c r="D999" s="8"/>
      <c r="E999" s="8"/>
      <c r="F999" s="8"/>
      <c r="G999" s="8"/>
      <c r="H999" s="8"/>
      <c r="I999" s="8"/>
      <c r="J999" s="8"/>
      <c r="K999" s="8"/>
      <c r="L999" s="8"/>
      <c r="M999" s="8"/>
      <c r="N999" s="8"/>
      <c r="O999" s="8"/>
      <c r="P999" s="8"/>
    </row>
    <row r="1000" spans="2:16" s="6" customFormat="1">
      <c r="B1000" s="7"/>
      <c r="D1000" s="8"/>
      <c r="E1000" s="8"/>
      <c r="F1000" s="8"/>
      <c r="G1000" s="8"/>
      <c r="H1000" s="8"/>
      <c r="I1000" s="8"/>
      <c r="J1000" s="8"/>
      <c r="K1000" s="8"/>
      <c r="L1000" s="8"/>
      <c r="M1000" s="8"/>
      <c r="N1000" s="8"/>
      <c r="O1000" s="8"/>
      <c r="P1000" s="8"/>
    </row>
    <row r="1001" spans="2:16" s="6" customFormat="1">
      <c r="B1001" s="7"/>
      <c r="D1001" s="8"/>
      <c r="E1001" s="8"/>
      <c r="F1001" s="8"/>
      <c r="G1001" s="8"/>
      <c r="H1001" s="8"/>
      <c r="I1001" s="8"/>
      <c r="J1001" s="8"/>
      <c r="K1001" s="8"/>
      <c r="L1001" s="8"/>
      <c r="M1001" s="8"/>
      <c r="N1001" s="8"/>
      <c r="O1001" s="8"/>
      <c r="P1001" s="8"/>
    </row>
    <row r="1002" spans="2:16" s="6" customFormat="1">
      <c r="B1002" s="7"/>
      <c r="D1002" s="8"/>
      <c r="E1002" s="8"/>
      <c r="F1002" s="8"/>
      <c r="G1002" s="8"/>
      <c r="H1002" s="8"/>
      <c r="I1002" s="8"/>
      <c r="J1002" s="8"/>
      <c r="K1002" s="8"/>
      <c r="L1002" s="8"/>
      <c r="M1002" s="8"/>
      <c r="N1002" s="8"/>
      <c r="O1002" s="8"/>
      <c r="P1002" s="8"/>
    </row>
    <row r="1003" spans="2:16" s="6" customFormat="1">
      <c r="B1003" s="7"/>
      <c r="D1003" s="8"/>
      <c r="E1003" s="8"/>
      <c r="F1003" s="8"/>
      <c r="G1003" s="8"/>
      <c r="H1003" s="8"/>
      <c r="I1003" s="8"/>
      <c r="J1003" s="8"/>
      <c r="K1003" s="8"/>
      <c r="L1003" s="8"/>
      <c r="M1003" s="8"/>
      <c r="N1003" s="8"/>
      <c r="O1003" s="8"/>
      <c r="P1003" s="8"/>
    </row>
    <row r="1004" spans="2:16" s="6" customFormat="1">
      <c r="B1004" s="7"/>
      <c r="D1004" s="8"/>
      <c r="E1004" s="8"/>
      <c r="F1004" s="8"/>
      <c r="G1004" s="8"/>
      <c r="H1004" s="8"/>
      <c r="I1004" s="8"/>
      <c r="J1004" s="8"/>
      <c r="K1004" s="8"/>
      <c r="L1004" s="8"/>
      <c r="M1004" s="8"/>
      <c r="N1004" s="8"/>
      <c r="O1004" s="8"/>
      <c r="P1004" s="8"/>
    </row>
    <row r="1005" spans="2:16" s="6" customFormat="1">
      <c r="B1005" s="7"/>
      <c r="D1005" s="8"/>
      <c r="E1005" s="8"/>
      <c r="F1005" s="8"/>
      <c r="G1005" s="8"/>
      <c r="H1005" s="8"/>
      <c r="I1005" s="8"/>
      <c r="J1005" s="8"/>
      <c r="K1005" s="8"/>
      <c r="L1005" s="8"/>
      <c r="M1005" s="8"/>
      <c r="N1005" s="8"/>
      <c r="O1005" s="8"/>
      <c r="P1005" s="8"/>
    </row>
    <row r="1006" spans="2:16" s="6" customFormat="1">
      <c r="B1006" s="7"/>
      <c r="D1006" s="8"/>
      <c r="E1006" s="8"/>
      <c r="F1006" s="8"/>
      <c r="G1006" s="8"/>
      <c r="H1006" s="8"/>
      <c r="I1006" s="8"/>
      <c r="J1006" s="8"/>
      <c r="K1006" s="8"/>
      <c r="L1006" s="8"/>
      <c r="M1006" s="8"/>
      <c r="N1006" s="8"/>
      <c r="O1006" s="8"/>
      <c r="P1006" s="8"/>
    </row>
    <row r="1007" spans="2:16" s="6" customFormat="1">
      <c r="B1007" s="7"/>
      <c r="D1007" s="8"/>
      <c r="E1007" s="8"/>
      <c r="F1007" s="8"/>
      <c r="G1007" s="8"/>
      <c r="H1007" s="8"/>
      <c r="I1007" s="8"/>
      <c r="J1007" s="8"/>
      <c r="K1007" s="8"/>
      <c r="L1007" s="8"/>
      <c r="M1007" s="8"/>
      <c r="N1007" s="8"/>
      <c r="O1007" s="8"/>
      <c r="P1007" s="8"/>
    </row>
    <row r="1008" spans="2:16" s="6" customFormat="1">
      <c r="B1008" s="7"/>
      <c r="D1008" s="8"/>
      <c r="E1008" s="8"/>
      <c r="F1008" s="8"/>
      <c r="G1008" s="8"/>
      <c r="H1008" s="8"/>
      <c r="I1008" s="8"/>
      <c r="J1008" s="8"/>
      <c r="K1008" s="8"/>
      <c r="L1008" s="8"/>
      <c r="M1008" s="8"/>
      <c r="N1008" s="8"/>
      <c r="O1008" s="8"/>
      <c r="P1008" s="8"/>
    </row>
    <row r="1009" spans="2:16" s="6" customFormat="1">
      <c r="B1009" s="7"/>
      <c r="D1009" s="8"/>
      <c r="E1009" s="8"/>
      <c r="F1009" s="8"/>
      <c r="G1009" s="8"/>
      <c r="H1009" s="8"/>
      <c r="I1009" s="8"/>
      <c r="J1009" s="8"/>
      <c r="K1009" s="8"/>
      <c r="L1009" s="8"/>
      <c r="M1009" s="8"/>
      <c r="N1009" s="8"/>
      <c r="O1009" s="8"/>
      <c r="P1009" s="8"/>
    </row>
    <row r="1010" spans="2:16" s="6" customFormat="1">
      <c r="B1010" s="7"/>
      <c r="D1010" s="8"/>
      <c r="E1010" s="8"/>
      <c r="F1010" s="8"/>
      <c r="G1010" s="8"/>
      <c r="H1010" s="8"/>
      <c r="I1010" s="8"/>
      <c r="J1010" s="8"/>
      <c r="K1010" s="8"/>
      <c r="L1010" s="8"/>
      <c r="M1010" s="8"/>
      <c r="N1010" s="8"/>
      <c r="O1010" s="8"/>
      <c r="P1010" s="8"/>
    </row>
    <row r="1011" spans="2:16" s="6" customFormat="1">
      <c r="B1011" s="7"/>
      <c r="D1011" s="8"/>
      <c r="E1011" s="8"/>
      <c r="F1011" s="8"/>
      <c r="G1011" s="8"/>
      <c r="H1011" s="8"/>
      <c r="I1011" s="8"/>
      <c r="J1011" s="8"/>
      <c r="K1011" s="8"/>
      <c r="L1011" s="8"/>
      <c r="M1011" s="8"/>
      <c r="N1011" s="8"/>
      <c r="O1011" s="8"/>
      <c r="P1011" s="8"/>
    </row>
    <row r="1012" spans="2:16" s="6" customFormat="1">
      <c r="B1012" s="7"/>
      <c r="D1012" s="8"/>
      <c r="E1012" s="8"/>
      <c r="F1012" s="8"/>
      <c r="G1012" s="8"/>
      <c r="H1012" s="8"/>
      <c r="I1012" s="8"/>
      <c r="J1012" s="8"/>
      <c r="K1012" s="8"/>
      <c r="L1012" s="8"/>
      <c r="M1012" s="8"/>
      <c r="N1012" s="8"/>
      <c r="O1012" s="8"/>
      <c r="P1012" s="8"/>
    </row>
    <row r="1013" spans="2:16" s="6" customFormat="1">
      <c r="B1013" s="7"/>
      <c r="D1013" s="8"/>
      <c r="E1013" s="8"/>
      <c r="F1013" s="8"/>
      <c r="G1013" s="8"/>
      <c r="H1013" s="8"/>
      <c r="I1013" s="8"/>
      <c r="J1013" s="8"/>
      <c r="K1013" s="8"/>
      <c r="L1013" s="8"/>
      <c r="M1013" s="8"/>
      <c r="N1013" s="8"/>
      <c r="O1013" s="8"/>
      <c r="P1013" s="8"/>
    </row>
    <row r="1014" spans="2:16" s="6" customFormat="1">
      <c r="B1014" s="7"/>
      <c r="D1014" s="8"/>
      <c r="E1014" s="8"/>
      <c r="F1014" s="8"/>
      <c r="G1014" s="8"/>
      <c r="H1014" s="8"/>
      <c r="I1014" s="8"/>
      <c r="J1014" s="8"/>
      <c r="K1014" s="8"/>
      <c r="L1014" s="8"/>
      <c r="M1014" s="8"/>
      <c r="N1014" s="8"/>
      <c r="O1014" s="8"/>
      <c r="P1014" s="8"/>
    </row>
    <row r="1015" spans="2:16" s="6" customFormat="1">
      <c r="B1015" s="7"/>
      <c r="D1015" s="8"/>
      <c r="E1015" s="8"/>
      <c r="F1015" s="8"/>
      <c r="G1015" s="8"/>
      <c r="H1015" s="8"/>
      <c r="I1015" s="8"/>
      <c r="J1015" s="8"/>
      <c r="K1015" s="8"/>
      <c r="L1015" s="8"/>
      <c r="M1015" s="8"/>
      <c r="N1015" s="8"/>
      <c r="O1015" s="8"/>
      <c r="P1015" s="8"/>
    </row>
    <row r="1016" spans="2:16" s="6" customFormat="1">
      <c r="B1016" s="7"/>
      <c r="D1016" s="8"/>
      <c r="E1016" s="8"/>
      <c r="F1016" s="8"/>
      <c r="G1016" s="8"/>
      <c r="H1016" s="8"/>
      <c r="I1016" s="8"/>
      <c r="J1016" s="8"/>
      <c r="K1016" s="8"/>
      <c r="L1016" s="8"/>
      <c r="M1016" s="8"/>
      <c r="N1016" s="8"/>
      <c r="O1016" s="8"/>
      <c r="P1016" s="8"/>
    </row>
    <row r="1017" spans="2:16" s="6" customFormat="1">
      <c r="B1017" s="7"/>
      <c r="D1017" s="8"/>
      <c r="E1017" s="8"/>
      <c r="F1017" s="8"/>
      <c r="G1017" s="8"/>
      <c r="H1017" s="8"/>
      <c r="I1017" s="8"/>
      <c r="J1017" s="8"/>
      <c r="K1017" s="8"/>
      <c r="L1017" s="8"/>
      <c r="M1017" s="8"/>
      <c r="N1017" s="8"/>
      <c r="O1017" s="8"/>
      <c r="P1017" s="8"/>
    </row>
    <row r="1018" spans="2:16" s="6" customFormat="1">
      <c r="B1018" s="7"/>
      <c r="D1018" s="8"/>
      <c r="E1018" s="8"/>
      <c r="F1018" s="8"/>
      <c r="G1018" s="8"/>
      <c r="H1018" s="8"/>
      <c r="I1018" s="8"/>
      <c r="J1018" s="8"/>
      <c r="K1018" s="8"/>
      <c r="L1018" s="8"/>
      <c r="M1018" s="8"/>
      <c r="N1018" s="8"/>
      <c r="O1018" s="8"/>
      <c r="P1018" s="8"/>
    </row>
    <row r="1019" spans="2:16" s="6" customFormat="1">
      <c r="B1019" s="7"/>
      <c r="D1019" s="8"/>
      <c r="E1019" s="8"/>
      <c r="F1019" s="8"/>
      <c r="G1019" s="8"/>
      <c r="H1019" s="8"/>
      <c r="I1019" s="8"/>
      <c r="J1019" s="8"/>
      <c r="K1019" s="8"/>
      <c r="L1019" s="8"/>
      <c r="M1019" s="8"/>
      <c r="N1019" s="8"/>
      <c r="O1019" s="8"/>
      <c r="P1019" s="8"/>
    </row>
    <row r="1020" spans="2:16" s="6" customFormat="1">
      <c r="B1020" s="7"/>
      <c r="D1020" s="8"/>
      <c r="E1020" s="8"/>
      <c r="F1020" s="8"/>
      <c r="G1020" s="8"/>
      <c r="H1020" s="8"/>
      <c r="I1020" s="8"/>
      <c r="J1020" s="8"/>
      <c r="K1020" s="8"/>
      <c r="L1020" s="8"/>
      <c r="M1020" s="8"/>
      <c r="N1020" s="8"/>
      <c r="O1020" s="8"/>
      <c r="P1020" s="8"/>
    </row>
    <row r="1021" spans="2:16" s="6" customFormat="1">
      <c r="B1021" s="7"/>
      <c r="D1021" s="8"/>
      <c r="E1021" s="8"/>
      <c r="F1021" s="8"/>
      <c r="G1021" s="8"/>
      <c r="H1021" s="8"/>
      <c r="I1021" s="8"/>
      <c r="J1021" s="8"/>
      <c r="K1021" s="8"/>
      <c r="L1021" s="8"/>
      <c r="M1021" s="8"/>
      <c r="N1021" s="8"/>
      <c r="O1021" s="8"/>
      <c r="P1021" s="8"/>
    </row>
    <row r="1022" spans="2:16" s="6" customFormat="1">
      <c r="B1022" s="7"/>
      <c r="D1022" s="8"/>
      <c r="E1022" s="8"/>
      <c r="F1022" s="8"/>
      <c r="G1022" s="8"/>
      <c r="H1022" s="8"/>
      <c r="I1022" s="8"/>
      <c r="J1022" s="8"/>
      <c r="K1022" s="8"/>
      <c r="L1022" s="8"/>
      <c r="M1022" s="8"/>
      <c r="N1022" s="8"/>
      <c r="O1022" s="8"/>
      <c r="P1022" s="8"/>
    </row>
    <row r="1023" spans="2:16" s="6" customFormat="1">
      <c r="B1023" s="7"/>
      <c r="D1023" s="8"/>
      <c r="E1023" s="8"/>
      <c r="F1023" s="8"/>
      <c r="G1023" s="8"/>
      <c r="H1023" s="8"/>
      <c r="I1023" s="8"/>
      <c r="J1023" s="8"/>
      <c r="K1023" s="8"/>
      <c r="L1023" s="8"/>
      <c r="M1023" s="8"/>
      <c r="N1023" s="8"/>
      <c r="O1023" s="8"/>
      <c r="P1023" s="8"/>
    </row>
    <row r="1024" spans="2:16" s="6" customFormat="1">
      <c r="B1024" s="7"/>
      <c r="D1024" s="8"/>
      <c r="E1024" s="8"/>
      <c r="F1024" s="8"/>
      <c r="G1024" s="8"/>
      <c r="H1024" s="8"/>
      <c r="I1024" s="8"/>
      <c r="J1024" s="8"/>
      <c r="K1024" s="8"/>
      <c r="L1024" s="8"/>
      <c r="M1024" s="8"/>
      <c r="N1024" s="8"/>
      <c r="O1024" s="8"/>
      <c r="P1024" s="8"/>
    </row>
    <row r="1025" spans="2:16" s="6" customFormat="1">
      <c r="B1025" s="7"/>
      <c r="D1025" s="8"/>
      <c r="E1025" s="8"/>
      <c r="F1025" s="8"/>
      <c r="G1025" s="8"/>
      <c r="H1025" s="8"/>
      <c r="I1025" s="8"/>
      <c r="J1025" s="8"/>
      <c r="K1025" s="8"/>
      <c r="L1025" s="8"/>
      <c r="M1025" s="8"/>
      <c r="N1025" s="8"/>
      <c r="O1025" s="8"/>
      <c r="P1025" s="8"/>
    </row>
    <row r="1026" spans="2:16" s="6" customFormat="1">
      <c r="B1026" s="7"/>
      <c r="D1026" s="8"/>
      <c r="E1026" s="8"/>
      <c r="F1026" s="8"/>
      <c r="G1026" s="8"/>
      <c r="H1026" s="8"/>
      <c r="I1026" s="8"/>
      <c r="J1026" s="8"/>
      <c r="K1026" s="8"/>
      <c r="L1026" s="8"/>
      <c r="M1026" s="8"/>
      <c r="N1026" s="8"/>
      <c r="O1026" s="8"/>
      <c r="P1026" s="8"/>
    </row>
    <row r="1027" spans="2:16" s="6" customFormat="1">
      <c r="B1027" s="7"/>
      <c r="D1027" s="8"/>
      <c r="E1027" s="8"/>
      <c r="F1027" s="8"/>
      <c r="G1027" s="8"/>
      <c r="H1027" s="8"/>
      <c r="I1027" s="8"/>
      <c r="J1027" s="8"/>
      <c r="K1027" s="8"/>
      <c r="L1027" s="8"/>
      <c r="M1027" s="8"/>
      <c r="N1027" s="8"/>
      <c r="O1027" s="8"/>
      <c r="P1027" s="8"/>
    </row>
    <row r="1028" spans="2:16" s="6" customFormat="1">
      <c r="B1028" s="7"/>
      <c r="D1028" s="8"/>
      <c r="E1028" s="8"/>
      <c r="F1028" s="8"/>
      <c r="G1028" s="8"/>
      <c r="H1028" s="8"/>
      <c r="I1028" s="8"/>
      <c r="J1028" s="8"/>
      <c r="K1028" s="8"/>
      <c r="L1028" s="8"/>
      <c r="M1028" s="8"/>
      <c r="N1028" s="8"/>
      <c r="O1028" s="8"/>
      <c r="P1028" s="8"/>
    </row>
    <row r="1029" spans="2:16" s="6" customFormat="1">
      <c r="B1029" s="7"/>
      <c r="D1029" s="8"/>
      <c r="E1029" s="8"/>
      <c r="F1029" s="8"/>
      <c r="G1029" s="8"/>
      <c r="H1029" s="8"/>
      <c r="I1029" s="8"/>
      <c r="J1029" s="8"/>
      <c r="K1029" s="8"/>
      <c r="L1029" s="8"/>
      <c r="M1029" s="8"/>
      <c r="N1029" s="8"/>
      <c r="O1029" s="8"/>
      <c r="P1029" s="8"/>
    </row>
    <row r="1030" spans="2:16" s="6" customFormat="1">
      <c r="B1030" s="7"/>
      <c r="D1030" s="8"/>
      <c r="E1030" s="8"/>
      <c r="F1030" s="8"/>
      <c r="G1030" s="8"/>
      <c r="H1030" s="8"/>
      <c r="I1030" s="8"/>
      <c r="J1030" s="8"/>
      <c r="K1030" s="8"/>
      <c r="L1030" s="8"/>
      <c r="M1030" s="8"/>
      <c r="N1030" s="8"/>
      <c r="O1030" s="8"/>
      <c r="P1030" s="8"/>
    </row>
    <row r="1031" spans="2:16" s="6" customFormat="1">
      <c r="B1031" s="7"/>
      <c r="D1031" s="8"/>
      <c r="E1031" s="8"/>
      <c r="F1031" s="8"/>
      <c r="G1031" s="8"/>
      <c r="H1031" s="8"/>
      <c r="I1031" s="8"/>
      <c r="J1031" s="8"/>
      <c r="K1031" s="8"/>
      <c r="L1031" s="8"/>
      <c r="M1031" s="8"/>
      <c r="N1031" s="8"/>
      <c r="O1031" s="8"/>
      <c r="P1031" s="8"/>
    </row>
    <row r="1032" spans="2:16" s="6" customFormat="1">
      <c r="B1032" s="7"/>
      <c r="D1032" s="8"/>
      <c r="E1032" s="8"/>
      <c r="F1032" s="8"/>
      <c r="G1032" s="8"/>
      <c r="H1032" s="8"/>
      <c r="I1032" s="8"/>
      <c r="J1032" s="8"/>
      <c r="K1032" s="8"/>
      <c r="L1032" s="8"/>
      <c r="M1032" s="8"/>
      <c r="N1032" s="8"/>
      <c r="O1032" s="8"/>
      <c r="P1032" s="8"/>
    </row>
    <row r="1033" spans="2:16" s="6" customFormat="1">
      <c r="B1033" s="7"/>
      <c r="D1033" s="8"/>
      <c r="E1033" s="8"/>
      <c r="F1033" s="8"/>
      <c r="G1033" s="8"/>
      <c r="H1033" s="8"/>
      <c r="I1033" s="8"/>
      <c r="J1033" s="8"/>
      <c r="K1033" s="8"/>
      <c r="L1033" s="8"/>
      <c r="M1033" s="8"/>
      <c r="N1033" s="8"/>
      <c r="O1033" s="8"/>
      <c r="P1033" s="8"/>
    </row>
    <row r="1034" spans="2:16" s="6" customFormat="1">
      <c r="B1034" s="7"/>
      <c r="D1034" s="8"/>
      <c r="E1034" s="8"/>
      <c r="F1034" s="8"/>
      <c r="G1034" s="8"/>
      <c r="H1034" s="8"/>
      <c r="I1034" s="8"/>
      <c r="J1034" s="8"/>
      <c r="K1034" s="8"/>
      <c r="L1034" s="8"/>
      <c r="M1034" s="8"/>
      <c r="N1034" s="8"/>
      <c r="O1034" s="8"/>
      <c r="P1034" s="8"/>
    </row>
    <row r="1035" spans="2:16" s="6" customFormat="1">
      <c r="B1035" s="7"/>
      <c r="D1035" s="8"/>
      <c r="E1035" s="8"/>
      <c r="F1035" s="8"/>
      <c r="G1035" s="8"/>
      <c r="H1035" s="8"/>
      <c r="I1035" s="8"/>
      <c r="J1035" s="8"/>
      <c r="K1035" s="8"/>
      <c r="L1035" s="8"/>
      <c r="M1035" s="8"/>
      <c r="N1035" s="8"/>
      <c r="O1035" s="8"/>
      <c r="P1035" s="8"/>
    </row>
    <row r="1036" spans="2:16" s="6" customFormat="1">
      <c r="B1036" s="7"/>
      <c r="D1036" s="8"/>
      <c r="E1036" s="8"/>
      <c r="F1036" s="8"/>
      <c r="G1036" s="8"/>
      <c r="H1036" s="8"/>
      <c r="I1036" s="8"/>
      <c r="J1036" s="8"/>
      <c r="K1036" s="8"/>
      <c r="L1036" s="8"/>
      <c r="M1036" s="8"/>
      <c r="N1036" s="8"/>
      <c r="O1036" s="8"/>
      <c r="P1036" s="8"/>
    </row>
    <row r="1037" spans="2:16" s="6" customFormat="1">
      <c r="B1037" s="7"/>
      <c r="D1037" s="8"/>
      <c r="E1037" s="8"/>
      <c r="F1037" s="8"/>
      <c r="G1037" s="8"/>
      <c r="H1037" s="8"/>
      <c r="I1037" s="8"/>
      <c r="J1037" s="8"/>
      <c r="K1037" s="8"/>
      <c r="L1037" s="8"/>
      <c r="M1037" s="8"/>
      <c r="N1037" s="8"/>
      <c r="O1037" s="8"/>
      <c r="P1037" s="8"/>
    </row>
    <row r="1038" spans="2:16" s="6" customFormat="1">
      <c r="B1038" s="7"/>
      <c r="D1038" s="8"/>
      <c r="E1038" s="8"/>
      <c r="F1038" s="8"/>
      <c r="G1038" s="8"/>
      <c r="H1038" s="8"/>
      <c r="I1038" s="8"/>
      <c r="J1038" s="8"/>
      <c r="K1038" s="8"/>
      <c r="L1038" s="8"/>
      <c r="M1038" s="8"/>
      <c r="N1038" s="8"/>
      <c r="O1038" s="8"/>
      <c r="P1038" s="8"/>
    </row>
    <row r="1039" spans="2:16" s="6" customFormat="1">
      <c r="B1039" s="7"/>
      <c r="D1039" s="8"/>
      <c r="E1039" s="8"/>
      <c r="F1039" s="8"/>
      <c r="G1039" s="8"/>
      <c r="H1039" s="8"/>
      <c r="I1039" s="8"/>
      <c r="J1039" s="8"/>
      <c r="K1039" s="8"/>
      <c r="L1039" s="8"/>
      <c r="M1039" s="8"/>
      <c r="N1039" s="8"/>
      <c r="O1039" s="8"/>
      <c r="P1039" s="8"/>
    </row>
    <row r="1040" spans="2:16" s="6" customFormat="1">
      <c r="B1040" s="7"/>
      <c r="D1040" s="8"/>
      <c r="E1040" s="8"/>
      <c r="F1040" s="8"/>
      <c r="G1040" s="8"/>
      <c r="H1040" s="8"/>
      <c r="I1040" s="8"/>
      <c r="J1040" s="8"/>
      <c r="K1040" s="8"/>
      <c r="L1040" s="8"/>
      <c r="M1040" s="8"/>
      <c r="N1040" s="8"/>
      <c r="O1040" s="8"/>
      <c r="P1040" s="8"/>
    </row>
    <row r="1041" spans="2:16" s="6" customFormat="1">
      <c r="B1041" s="7"/>
      <c r="D1041" s="8"/>
      <c r="E1041" s="8"/>
      <c r="F1041" s="8"/>
      <c r="G1041" s="8"/>
      <c r="H1041" s="8"/>
      <c r="I1041" s="8"/>
      <c r="J1041" s="8"/>
      <c r="K1041" s="8"/>
      <c r="L1041" s="8"/>
      <c r="M1041" s="8"/>
      <c r="N1041" s="8"/>
      <c r="O1041" s="8"/>
      <c r="P1041" s="8"/>
    </row>
    <row r="1042" spans="2:16" s="6" customFormat="1">
      <c r="B1042" s="7"/>
      <c r="D1042" s="8"/>
      <c r="E1042" s="8"/>
      <c r="F1042" s="8"/>
      <c r="G1042" s="8"/>
      <c r="H1042" s="8"/>
      <c r="I1042" s="8"/>
      <c r="J1042" s="8"/>
      <c r="K1042" s="8"/>
      <c r="L1042" s="8"/>
      <c r="M1042" s="8"/>
      <c r="N1042" s="8"/>
      <c r="O1042" s="8"/>
      <c r="P1042" s="8"/>
    </row>
    <row r="1043" spans="2:16" s="6" customFormat="1">
      <c r="B1043" s="7"/>
      <c r="D1043" s="8"/>
      <c r="E1043" s="8"/>
      <c r="F1043" s="8"/>
      <c r="G1043" s="8"/>
      <c r="H1043" s="8"/>
      <c r="I1043" s="8"/>
      <c r="J1043" s="8"/>
      <c r="K1043" s="8"/>
      <c r="L1043" s="8"/>
      <c r="M1043" s="8"/>
      <c r="N1043" s="8"/>
      <c r="O1043" s="8"/>
      <c r="P1043" s="8"/>
    </row>
    <row r="1044" spans="2:16" s="6" customFormat="1">
      <c r="B1044" s="7"/>
      <c r="D1044" s="8"/>
      <c r="E1044" s="8"/>
      <c r="F1044" s="8"/>
      <c r="G1044" s="8"/>
      <c r="H1044" s="8"/>
      <c r="I1044" s="8"/>
      <c r="J1044" s="8"/>
      <c r="K1044" s="8"/>
      <c r="L1044" s="8"/>
      <c r="M1044" s="8"/>
      <c r="N1044" s="8"/>
      <c r="O1044" s="8"/>
      <c r="P1044" s="8"/>
    </row>
    <row r="1045" spans="2:16" s="6" customFormat="1">
      <c r="B1045" s="7"/>
      <c r="D1045" s="8"/>
      <c r="E1045" s="8"/>
      <c r="F1045" s="8"/>
      <c r="G1045" s="8"/>
      <c r="H1045" s="8"/>
      <c r="I1045" s="8"/>
      <c r="J1045" s="8"/>
      <c r="K1045" s="8"/>
      <c r="L1045" s="8"/>
      <c r="M1045" s="8"/>
      <c r="N1045" s="8"/>
      <c r="O1045" s="8"/>
      <c r="P1045" s="8"/>
    </row>
    <row r="1046" spans="2:16" s="6" customFormat="1">
      <c r="B1046" s="7"/>
      <c r="D1046" s="8"/>
      <c r="E1046" s="8"/>
      <c r="F1046" s="8"/>
      <c r="G1046" s="8"/>
      <c r="H1046" s="8"/>
      <c r="I1046" s="8"/>
      <c r="J1046" s="8"/>
      <c r="K1046" s="8"/>
      <c r="L1046" s="8"/>
      <c r="M1046" s="8"/>
      <c r="N1046" s="8"/>
      <c r="O1046" s="8"/>
      <c r="P1046" s="8"/>
    </row>
    <row r="1047" spans="2:16" s="6" customFormat="1">
      <c r="B1047" s="7"/>
      <c r="D1047" s="8"/>
      <c r="E1047" s="8"/>
      <c r="F1047" s="8"/>
      <c r="G1047" s="8"/>
      <c r="H1047" s="8"/>
      <c r="I1047" s="8"/>
      <c r="J1047" s="8"/>
      <c r="K1047" s="8"/>
      <c r="L1047" s="8"/>
      <c r="M1047" s="8"/>
      <c r="N1047" s="8"/>
      <c r="O1047" s="8"/>
      <c r="P1047" s="8"/>
    </row>
    <row r="1048" spans="2:16" s="6" customFormat="1">
      <c r="B1048" s="7"/>
      <c r="D1048" s="8"/>
      <c r="E1048" s="8"/>
      <c r="F1048" s="8"/>
      <c r="G1048" s="8"/>
      <c r="H1048" s="8"/>
      <c r="I1048" s="8"/>
      <c r="J1048" s="8"/>
      <c r="K1048" s="8"/>
      <c r="L1048" s="8"/>
      <c r="M1048" s="8"/>
      <c r="N1048" s="8"/>
      <c r="O1048" s="8"/>
      <c r="P1048" s="8"/>
    </row>
    <row r="1049" spans="2:16" s="6" customFormat="1">
      <c r="B1049" s="7"/>
      <c r="D1049" s="8"/>
      <c r="E1049" s="8"/>
      <c r="F1049" s="8"/>
      <c r="G1049" s="8"/>
      <c r="H1049" s="8"/>
      <c r="I1049" s="8"/>
      <c r="J1049" s="8"/>
      <c r="K1049" s="8"/>
      <c r="L1049" s="8"/>
      <c r="M1049" s="8"/>
      <c r="N1049" s="8"/>
      <c r="O1049" s="8"/>
      <c r="P1049" s="8"/>
    </row>
    <row r="1050" spans="2:16" s="6" customFormat="1">
      <c r="B1050" s="7"/>
      <c r="D1050" s="8"/>
      <c r="E1050" s="8"/>
      <c r="F1050" s="8"/>
      <c r="G1050" s="8"/>
      <c r="H1050" s="8"/>
      <c r="I1050" s="8"/>
      <c r="J1050" s="8"/>
      <c r="K1050" s="8"/>
      <c r="L1050" s="8"/>
      <c r="M1050" s="8"/>
      <c r="N1050" s="8"/>
      <c r="O1050" s="8"/>
      <c r="P1050" s="8"/>
    </row>
    <row r="1051" spans="2:16" s="6" customFormat="1">
      <c r="B1051" s="7"/>
      <c r="D1051" s="8"/>
      <c r="E1051" s="8"/>
      <c r="F1051" s="8"/>
      <c r="G1051" s="8"/>
      <c r="H1051" s="8"/>
      <c r="I1051" s="8"/>
      <c r="J1051" s="8"/>
      <c r="K1051" s="8"/>
      <c r="L1051" s="8"/>
      <c r="M1051" s="8"/>
      <c r="N1051" s="8"/>
      <c r="O1051" s="8"/>
      <c r="P1051" s="8"/>
    </row>
    <row r="1052" spans="2:16" s="6" customFormat="1">
      <c r="B1052" s="7"/>
      <c r="D1052" s="8"/>
      <c r="E1052" s="8"/>
      <c r="F1052" s="8"/>
      <c r="G1052" s="8"/>
      <c r="H1052" s="8"/>
      <c r="I1052" s="8"/>
      <c r="J1052" s="8"/>
      <c r="K1052" s="8"/>
      <c r="L1052" s="8"/>
      <c r="M1052" s="8"/>
      <c r="N1052" s="8"/>
      <c r="O1052" s="8"/>
      <c r="P1052" s="8"/>
    </row>
    <row r="1053" spans="2:16" s="6" customFormat="1">
      <c r="B1053" s="7"/>
      <c r="D1053" s="8"/>
      <c r="E1053" s="8"/>
      <c r="F1053" s="8"/>
      <c r="G1053" s="8"/>
      <c r="H1053" s="8"/>
      <c r="I1053" s="8"/>
      <c r="J1053" s="8"/>
      <c r="K1053" s="8"/>
      <c r="L1053" s="8"/>
      <c r="M1053" s="8"/>
      <c r="N1053" s="8"/>
      <c r="O1053" s="8"/>
      <c r="P1053" s="8"/>
    </row>
    <row r="1054" spans="2:16" s="6" customFormat="1">
      <c r="B1054" s="7"/>
      <c r="D1054" s="8"/>
      <c r="E1054" s="8"/>
      <c r="F1054" s="8"/>
      <c r="G1054" s="8"/>
      <c r="H1054" s="8"/>
      <c r="I1054" s="8"/>
      <c r="J1054" s="8"/>
      <c r="K1054" s="8"/>
      <c r="L1054" s="8"/>
      <c r="M1054" s="8"/>
      <c r="N1054" s="8"/>
      <c r="O1054" s="8"/>
      <c r="P1054" s="8"/>
    </row>
    <row r="1055" spans="2:16" s="6" customFormat="1">
      <c r="B1055" s="7"/>
      <c r="D1055" s="8"/>
      <c r="E1055" s="8"/>
      <c r="F1055" s="8"/>
      <c r="G1055" s="8"/>
      <c r="H1055" s="8"/>
      <c r="I1055" s="8"/>
      <c r="J1055" s="8"/>
      <c r="K1055" s="8"/>
      <c r="L1055" s="8"/>
      <c r="M1055" s="8"/>
      <c r="N1055" s="8"/>
      <c r="O1055" s="8"/>
      <c r="P1055" s="8"/>
    </row>
    <row r="1056" spans="2:16" s="6" customFormat="1">
      <c r="B1056" s="7"/>
      <c r="D1056" s="8"/>
      <c r="E1056" s="8"/>
      <c r="F1056" s="8"/>
      <c r="G1056" s="8"/>
      <c r="H1056" s="8"/>
      <c r="I1056" s="8"/>
      <c r="J1056" s="8"/>
      <c r="K1056" s="8"/>
      <c r="L1056" s="8"/>
      <c r="M1056" s="8"/>
      <c r="N1056" s="8"/>
      <c r="O1056" s="8"/>
      <c r="P1056" s="8"/>
    </row>
    <row r="1057" spans="2:16" s="6" customFormat="1">
      <c r="B1057" s="7"/>
      <c r="D1057" s="8"/>
      <c r="E1057" s="8"/>
      <c r="F1057" s="8"/>
      <c r="G1057" s="8"/>
      <c r="H1057" s="8"/>
      <c r="I1057" s="8"/>
      <c r="J1057" s="8"/>
      <c r="K1057" s="8"/>
      <c r="L1057" s="8"/>
      <c r="M1057" s="8"/>
      <c r="N1057" s="8"/>
      <c r="O1057" s="8"/>
      <c r="P1057" s="8"/>
    </row>
    <row r="1058" spans="2:16" s="6" customFormat="1">
      <c r="B1058" s="7"/>
      <c r="D1058" s="8"/>
      <c r="E1058" s="8"/>
      <c r="F1058" s="8"/>
      <c r="G1058" s="8"/>
      <c r="H1058" s="8"/>
      <c r="I1058" s="8"/>
      <c r="J1058" s="8"/>
      <c r="K1058" s="8"/>
      <c r="L1058" s="8"/>
      <c r="M1058" s="8"/>
      <c r="N1058" s="8"/>
      <c r="O1058" s="8"/>
      <c r="P1058" s="8"/>
    </row>
    <row r="1059" spans="2:16" s="6" customFormat="1">
      <c r="B1059" s="7"/>
      <c r="D1059" s="8"/>
      <c r="E1059" s="8"/>
      <c r="F1059" s="8"/>
      <c r="G1059" s="8"/>
      <c r="H1059" s="8"/>
      <c r="I1059" s="8"/>
      <c r="J1059" s="8"/>
      <c r="K1059" s="8"/>
      <c r="L1059" s="8"/>
      <c r="M1059" s="8"/>
      <c r="N1059" s="8"/>
      <c r="O1059" s="8"/>
      <c r="P1059" s="8"/>
    </row>
    <row r="1060" spans="2:16" s="6" customFormat="1">
      <c r="B1060" s="7"/>
      <c r="D1060" s="8"/>
      <c r="E1060" s="8"/>
      <c r="F1060" s="8"/>
      <c r="G1060" s="8"/>
      <c r="H1060" s="8"/>
      <c r="I1060" s="8"/>
      <c r="J1060" s="8"/>
      <c r="K1060" s="8"/>
      <c r="L1060" s="8"/>
      <c r="M1060" s="8"/>
      <c r="N1060" s="8"/>
      <c r="O1060" s="8"/>
      <c r="P1060" s="8"/>
    </row>
    <row r="1061" spans="2:16" s="6" customFormat="1">
      <c r="B1061" s="7"/>
      <c r="D1061" s="8"/>
      <c r="E1061" s="8"/>
      <c r="F1061" s="8"/>
      <c r="G1061" s="8"/>
      <c r="H1061" s="8"/>
      <c r="I1061" s="8"/>
      <c r="J1061" s="8"/>
      <c r="K1061" s="8"/>
      <c r="L1061" s="8"/>
      <c r="M1061" s="8"/>
      <c r="N1061" s="8"/>
      <c r="O1061" s="8"/>
      <c r="P1061" s="8"/>
    </row>
    <row r="1062" spans="2:16" s="6" customFormat="1">
      <c r="B1062" s="7"/>
      <c r="D1062" s="8"/>
      <c r="E1062" s="8"/>
      <c r="F1062" s="8"/>
      <c r="G1062" s="8"/>
      <c r="H1062" s="8"/>
      <c r="I1062" s="8"/>
      <c r="J1062" s="8"/>
      <c r="K1062" s="8"/>
      <c r="L1062" s="8"/>
      <c r="M1062" s="8"/>
      <c r="N1062" s="8"/>
      <c r="O1062" s="8"/>
      <c r="P1062" s="8"/>
    </row>
    <row r="1063" spans="2:16" s="6" customFormat="1">
      <c r="B1063" s="7"/>
      <c r="D1063" s="8"/>
      <c r="E1063" s="8"/>
      <c r="F1063" s="8"/>
      <c r="G1063" s="8"/>
      <c r="H1063" s="8"/>
      <c r="I1063" s="8"/>
      <c r="J1063" s="8"/>
      <c r="K1063" s="8"/>
      <c r="L1063" s="8"/>
      <c r="M1063" s="8"/>
      <c r="N1063" s="8"/>
      <c r="O1063" s="8"/>
      <c r="P1063" s="8"/>
    </row>
    <row r="1064" spans="2:16" s="6" customFormat="1">
      <c r="B1064" s="7"/>
      <c r="D1064" s="8"/>
      <c r="E1064" s="8"/>
      <c r="F1064" s="8"/>
      <c r="G1064" s="8"/>
      <c r="H1064" s="8"/>
      <c r="I1064" s="8"/>
      <c r="J1064" s="8"/>
      <c r="K1064" s="8"/>
      <c r="L1064" s="8"/>
      <c r="M1064" s="8"/>
      <c r="N1064" s="8"/>
      <c r="O1064" s="8"/>
      <c r="P1064" s="8"/>
    </row>
    <row r="1065" spans="2:16" s="6" customFormat="1">
      <c r="B1065" s="7"/>
      <c r="D1065" s="8"/>
      <c r="E1065" s="8"/>
      <c r="F1065" s="8"/>
      <c r="G1065" s="8"/>
      <c r="H1065" s="8"/>
      <c r="I1065" s="8"/>
      <c r="J1065" s="8"/>
      <c r="K1065" s="8"/>
      <c r="L1065" s="8"/>
      <c r="M1065" s="8"/>
      <c r="N1065" s="8"/>
      <c r="O1065" s="8"/>
      <c r="P1065" s="8"/>
    </row>
    <row r="1066" spans="2:16" s="6" customFormat="1">
      <c r="B1066" s="7"/>
      <c r="D1066" s="8"/>
      <c r="E1066" s="8"/>
      <c r="F1066" s="8"/>
      <c r="G1066" s="8"/>
      <c r="H1066" s="8"/>
      <c r="I1066" s="8"/>
      <c r="J1066" s="8"/>
      <c r="K1066" s="8"/>
      <c r="L1066" s="8"/>
      <c r="M1066" s="8"/>
      <c r="N1066" s="8"/>
      <c r="O1066" s="8"/>
      <c r="P1066" s="8"/>
    </row>
    <row r="1067" spans="2:16" s="6" customFormat="1">
      <c r="B1067" s="7"/>
      <c r="D1067" s="8"/>
      <c r="E1067" s="8"/>
      <c r="F1067" s="8"/>
      <c r="G1067" s="8"/>
      <c r="H1067" s="8"/>
      <c r="I1067" s="8"/>
      <c r="J1067" s="8"/>
      <c r="K1067" s="8"/>
      <c r="L1067" s="8"/>
      <c r="M1067" s="8"/>
      <c r="N1067" s="8"/>
      <c r="O1067" s="8"/>
      <c r="P1067" s="8"/>
    </row>
    <row r="1068" spans="2:16" s="6" customFormat="1">
      <c r="B1068" s="7"/>
      <c r="D1068" s="8"/>
      <c r="E1068" s="8"/>
      <c r="F1068" s="8"/>
      <c r="G1068" s="8"/>
      <c r="H1068" s="8"/>
      <c r="I1068" s="8"/>
      <c r="J1068" s="8"/>
      <c r="K1068" s="8"/>
      <c r="L1068" s="8"/>
      <c r="M1068" s="8"/>
      <c r="N1068" s="8"/>
      <c r="O1068" s="8"/>
      <c r="P1068" s="8"/>
    </row>
    <row r="1069" spans="2:16" s="6" customFormat="1">
      <c r="B1069" s="7"/>
      <c r="D1069" s="8"/>
      <c r="E1069" s="8"/>
      <c r="F1069" s="8"/>
      <c r="G1069" s="8"/>
      <c r="H1069" s="8"/>
      <c r="I1069" s="8"/>
      <c r="J1069" s="8"/>
      <c r="K1069" s="8"/>
      <c r="L1069" s="8"/>
      <c r="M1069" s="8"/>
      <c r="N1069" s="8"/>
      <c r="O1069" s="8"/>
      <c r="P1069" s="8"/>
    </row>
    <row r="1070" spans="2:16" s="6" customFormat="1">
      <c r="B1070" s="7"/>
      <c r="D1070" s="8"/>
      <c r="E1070" s="8"/>
      <c r="F1070" s="8"/>
      <c r="G1070" s="8"/>
      <c r="H1070" s="8"/>
      <c r="I1070" s="8"/>
      <c r="J1070" s="8"/>
      <c r="K1070" s="8"/>
      <c r="L1070" s="8"/>
      <c r="M1070" s="8"/>
      <c r="N1070" s="8"/>
      <c r="O1070" s="8"/>
      <c r="P1070" s="8"/>
    </row>
    <row r="1071" spans="2:16" s="6" customFormat="1">
      <c r="B1071" s="7"/>
      <c r="D1071" s="8"/>
      <c r="E1071" s="8"/>
      <c r="F1071" s="8"/>
      <c r="G1071" s="8"/>
      <c r="H1071" s="8"/>
      <c r="I1071" s="8"/>
      <c r="J1071" s="8"/>
      <c r="K1071" s="8"/>
      <c r="L1071" s="8"/>
      <c r="M1071" s="8"/>
      <c r="N1071" s="8"/>
      <c r="O1071" s="8"/>
      <c r="P1071" s="8"/>
    </row>
    <row r="1072" spans="2:16" s="6" customFormat="1">
      <c r="B1072" s="7"/>
      <c r="D1072" s="8"/>
      <c r="E1072" s="8"/>
      <c r="F1072" s="8"/>
      <c r="G1072" s="8"/>
      <c r="H1072" s="8"/>
      <c r="I1072" s="8"/>
      <c r="J1072" s="8"/>
      <c r="K1072" s="8"/>
      <c r="L1072" s="8"/>
      <c r="M1072" s="8"/>
      <c r="N1072" s="8"/>
      <c r="O1072" s="8"/>
      <c r="P1072" s="8"/>
    </row>
    <row r="1073" spans="2:16" s="6" customFormat="1">
      <c r="B1073" s="7"/>
      <c r="D1073" s="8"/>
      <c r="E1073" s="8"/>
      <c r="F1073" s="8"/>
      <c r="G1073" s="8"/>
      <c r="H1073" s="8"/>
      <c r="I1073" s="8"/>
      <c r="J1073" s="8"/>
      <c r="K1073" s="8"/>
      <c r="L1073" s="8"/>
      <c r="M1073" s="8"/>
      <c r="N1073" s="8"/>
      <c r="O1073" s="8"/>
      <c r="P1073" s="8"/>
    </row>
    <row r="1074" spans="2:16" s="6" customFormat="1">
      <c r="B1074" s="7"/>
      <c r="D1074" s="8"/>
      <c r="E1074" s="8"/>
      <c r="F1074" s="8"/>
      <c r="G1074" s="8"/>
      <c r="H1074" s="8"/>
      <c r="I1074" s="8"/>
      <c r="J1074" s="8"/>
      <c r="K1074" s="8"/>
      <c r="L1074" s="8"/>
      <c r="M1074" s="8"/>
      <c r="N1074" s="8"/>
      <c r="O1074" s="8"/>
      <c r="P1074" s="8"/>
    </row>
    <row r="1075" spans="2:16" s="6" customFormat="1">
      <c r="B1075" s="7"/>
      <c r="D1075" s="8"/>
      <c r="E1075" s="8"/>
      <c r="F1075" s="8"/>
      <c r="G1075" s="8"/>
      <c r="H1075" s="8"/>
      <c r="I1075" s="8"/>
      <c r="J1075" s="8"/>
      <c r="K1075" s="8"/>
      <c r="L1075" s="8"/>
      <c r="M1075" s="8"/>
      <c r="N1075" s="8"/>
      <c r="O1075" s="8"/>
      <c r="P1075" s="8"/>
    </row>
    <row r="1076" spans="2:16" s="6" customFormat="1">
      <c r="B1076" s="7"/>
      <c r="D1076" s="8"/>
      <c r="E1076" s="8"/>
      <c r="F1076" s="8"/>
      <c r="G1076" s="8"/>
      <c r="H1076" s="8"/>
      <c r="I1076" s="8"/>
      <c r="J1076" s="8"/>
      <c r="K1076" s="8"/>
      <c r="L1076" s="8"/>
      <c r="M1076" s="8"/>
      <c r="N1076" s="8"/>
      <c r="O1076" s="8"/>
      <c r="P1076" s="8"/>
    </row>
    <row r="1077" spans="2:16" s="6" customFormat="1">
      <c r="B1077" s="7"/>
      <c r="D1077" s="8"/>
      <c r="E1077" s="8"/>
      <c r="F1077" s="8"/>
      <c r="G1077" s="8"/>
      <c r="H1077" s="8"/>
      <c r="I1077" s="8"/>
      <c r="J1077" s="8"/>
      <c r="K1077" s="8"/>
      <c r="L1077" s="8"/>
      <c r="M1077" s="8"/>
      <c r="N1077" s="8"/>
      <c r="O1077" s="8"/>
      <c r="P1077" s="8"/>
    </row>
    <row r="1078" spans="2:16" s="6" customFormat="1">
      <c r="B1078" s="7"/>
      <c r="D1078" s="8"/>
      <c r="E1078" s="8"/>
      <c r="F1078" s="8"/>
      <c r="G1078" s="8"/>
      <c r="H1078" s="8"/>
      <c r="I1078" s="8"/>
      <c r="J1078" s="8"/>
      <c r="K1078" s="8"/>
      <c r="L1078" s="8"/>
      <c r="M1078" s="8"/>
      <c r="N1078" s="8"/>
      <c r="O1078" s="8"/>
      <c r="P1078" s="8"/>
    </row>
    <row r="1079" spans="2:16" s="6" customFormat="1">
      <c r="B1079" s="7"/>
      <c r="D1079" s="8"/>
      <c r="E1079" s="8"/>
      <c r="F1079" s="8"/>
      <c r="G1079" s="8"/>
      <c r="H1079" s="8"/>
      <c r="I1079" s="8"/>
      <c r="J1079" s="8"/>
      <c r="K1079" s="8"/>
      <c r="L1079" s="8"/>
      <c r="M1079" s="8"/>
      <c r="N1079" s="8"/>
      <c r="O1079" s="8"/>
      <c r="P1079" s="8"/>
    </row>
    <row r="1080" spans="2:16" s="6" customFormat="1">
      <c r="B1080" s="7"/>
      <c r="D1080" s="8"/>
      <c r="E1080" s="8"/>
      <c r="F1080" s="8"/>
      <c r="G1080" s="8"/>
      <c r="H1080" s="8"/>
      <c r="I1080" s="8"/>
      <c r="J1080" s="8"/>
      <c r="K1080" s="8"/>
      <c r="L1080" s="8"/>
      <c r="M1080" s="8"/>
      <c r="N1080" s="8"/>
      <c r="O1080" s="8"/>
      <c r="P1080" s="8"/>
    </row>
    <row r="1081" spans="2:16" s="6" customFormat="1">
      <c r="B1081" s="7"/>
      <c r="D1081" s="8"/>
      <c r="E1081" s="8"/>
      <c r="F1081" s="8"/>
      <c r="G1081" s="8"/>
      <c r="H1081" s="8"/>
      <c r="I1081" s="8"/>
      <c r="J1081" s="8"/>
      <c r="K1081" s="8"/>
      <c r="L1081" s="8"/>
      <c r="M1081" s="8"/>
      <c r="N1081" s="8"/>
      <c r="O1081" s="8"/>
      <c r="P1081" s="8"/>
    </row>
    <row r="1082" spans="2:16" s="6" customFormat="1">
      <c r="B1082" s="7"/>
      <c r="D1082" s="8"/>
      <c r="E1082" s="8"/>
      <c r="F1082" s="8"/>
      <c r="G1082" s="8"/>
      <c r="H1082" s="8"/>
      <c r="I1082" s="8"/>
      <c r="J1082" s="8"/>
      <c r="K1082" s="8"/>
      <c r="L1082" s="8"/>
      <c r="M1082" s="8"/>
      <c r="N1082" s="8"/>
      <c r="O1082" s="8"/>
      <c r="P1082" s="8"/>
    </row>
    <row r="1083" spans="2:16" s="6" customFormat="1">
      <c r="B1083" s="7"/>
      <c r="D1083" s="8"/>
      <c r="E1083" s="8"/>
      <c r="F1083" s="8"/>
      <c r="G1083" s="8"/>
      <c r="H1083" s="8"/>
      <c r="I1083" s="8"/>
      <c r="J1083" s="8"/>
      <c r="K1083" s="8"/>
      <c r="L1083" s="8"/>
      <c r="M1083" s="8"/>
      <c r="N1083" s="8"/>
      <c r="O1083" s="8"/>
      <c r="P1083" s="8"/>
    </row>
    <row r="1084" spans="2:16" s="6" customFormat="1">
      <c r="B1084" s="7"/>
      <c r="D1084" s="8"/>
      <c r="E1084" s="8"/>
      <c r="F1084" s="8"/>
      <c r="G1084" s="8"/>
      <c r="H1084" s="8"/>
      <c r="I1084" s="8"/>
      <c r="J1084" s="8"/>
      <c r="K1084" s="8"/>
      <c r="L1084" s="8"/>
      <c r="M1084" s="8"/>
      <c r="N1084" s="8"/>
      <c r="O1084" s="8"/>
      <c r="P1084" s="8"/>
    </row>
    <row r="1085" spans="2:16" s="6" customFormat="1">
      <c r="B1085" s="7"/>
      <c r="D1085" s="8"/>
      <c r="E1085" s="8"/>
      <c r="F1085" s="8"/>
      <c r="G1085" s="8"/>
      <c r="H1085" s="8"/>
      <c r="I1085" s="8"/>
      <c r="J1085" s="8"/>
      <c r="K1085" s="8"/>
      <c r="L1085" s="8"/>
      <c r="M1085" s="8"/>
      <c r="N1085" s="8"/>
      <c r="O1085" s="8"/>
      <c r="P1085" s="8"/>
    </row>
    <row r="1086" spans="2:16" s="6" customFormat="1">
      <c r="B1086" s="7"/>
      <c r="D1086" s="8"/>
      <c r="E1086" s="8"/>
      <c r="F1086" s="8"/>
      <c r="G1086" s="8"/>
      <c r="H1086" s="8"/>
      <c r="I1086" s="8"/>
      <c r="J1086" s="8"/>
      <c r="K1086" s="8"/>
      <c r="L1086" s="8"/>
      <c r="M1086" s="8"/>
      <c r="N1086" s="8"/>
      <c r="O1086" s="8"/>
      <c r="P1086" s="8"/>
    </row>
    <row r="1087" spans="2:16" s="6" customFormat="1">
      <c r="B1087" s="7"/>
      <c r="D1087" s="8"/>
      <c r="E1087" s="8"/>
      <c r="F1087" s="8"/>
      <c r="G1087" s="8"/>
      <c r="H1087" s="8"/>
      <c r="I1087" s="8"/>
      <c r="J1087" s="8"/>
      <c r="K1087" s="8"/>
      <c r="L1087" s="8"/>
      <c r="M1087" s="8"/>
      <c r="N1087" s="8"/>
      <c r="O1087" s="8"/>
      <c r="P1087" s="8"/>
    </row>
    <row r="1088" spans="2:16" s="6" customFormat="1">
      <c r="B1088" s="7"/>
      <c r="D1088" s="8"/>
      <c r="E1088" s="8"/>
      <c r="F1088" s="8"/>
      <c r="G1088" s="8"/>
      <c r="H1088" s="8"/>
      <c r="I1088" s="8"/>
      <c r="J1088" s="8"/>
      <c r="K1088" s="8"/>
      <c r="L1088" s="8"/>
      <c r="M1088" s="8"/>
      <c r="N1088" s="8"/>
      <c r="O1088" s="8"/>
      <c r="P1088" s="8"/>
    </row>
    <row r="1089" spans="2:16" s="6" customFormat="1">
      <c r="B1089" s="7"/>
      <c r="D1089" s="8"/>
      <c r="E1089" s="8"/>
      <c r="F1089" s="8"/>
      <c r="G1089" s="8"/>
      <c r="H1089" s="8"/>
      <c r="I1089" s="8"/>
      <c r="J1089" s="8"/>
      <c r="K1089" s="8"/>
      <c r="L1089" s="8"/>
      <c r="M1089" s="8"/>
      <c r="N1089" s="8"/>
      <c r="O1089" s="8"/>
      <c r="P1089" s="8"/>
    </row>
    <row r="1090" spans="2:16" s="6" customFormat="1">
      <c r="B1090" s="7"/>
      <c r="D1090" s="8"/>
      <c r="E1090" s="8"/>
      <c r="F1090" s="8"/>
      <c r="G1090" s="8"/>
      <c r="H1090" s="8"/>
      <c r="I1090" s="8"/>
      <c r="J1090" s="8"/>
      <c r="K1090" s="8"/>
      <c r="L1090" s="8"/>
      <c r="M1090" s="8"/>
      <c r="N1090" s="8"/>
      <c r="O1090" s="8"/>
      <c r="P1090" s="8"/>
    </row>
    <row r="1091" spans="2:16" s="6" customFormat="1">
      <c r="B1091" s="7"/>
      <c r="D1091" s="8"/>
      <c r="E1091" s="8"/>
      <c r="F1091" s="8"/>
      <c r="G1091" s="8"/>
      <c r="H1091" s="8"/>
      <c r="I1091" s="8"/>
      <c r="J1091" s="8"/>
      <c r="K1091" s="8"/>
      <c r="L1091" s="8"/>
      <c r="M1091" s="8"/>
      <c r="N1091" s="8"/>
      <c r="O1091" s="8"/>
      <c r="P1091" s="8"/>
    </row>
    <row r="1092" spans="2:16" s="6" customFormat="1">
      <c r="B1092" s="7"/>
      <c r="D1092" s="8"/>
      <c r="E1092" s="8"/>
      <c r="F1092" s="8"/>
      <c r="G1092" s="8"/>
      <c r="H1092" s="8"/>
      <c r="I1092" s="8"/>
      <c r="J1092" s="8"/>
      <c r="K1092" s="8"/>
      <c r="L1092" s="8"/>
      <c r="M1092" s="8"/>
      <c r="N1092" s="8"/>
      <c r="O1092" s="8"/>
      <c r="P1092" s="8"/>
    </row>
    <row r="1093" spans="2:16" s="6" customFormat="1">
      <c r="B1093" s="7"/>
      <c r="D1093" s="8"/>
      <c r="E1093" s="8"/>
      <c r="F1093" s="8"/>
      <c r="G1093" s="8"/>
      <c r="H1093" s="8"/>
      <c r="I1093" s="8"/>
      <c r="J1093" s="8"/>
      <c r="K1093" s="8"/>
      <c r="L1093" s="8"/>
      <c r="M1093" s="8"/>
      <c r="N1093" s="8"/>
      <c r="O1093" s="8"/>
      <c r="P1093" s="8"/>
    </row>
    <row r="1094" spans="2:16" s="6" customFormat="1">
      <c r="B1094" s="7"/>
      <c r="D1094" s="8"/>
      <c r="E1094" s="8"/>
      <c r="F1094" s="8"/>
      <c r="G1094" s="8"/>
      <c r="H1094" s="8"/>
      <c r="I1094" s="8"/>
      <c r="J1094" s="8"/>
      <c r="K1094" s="8"/>
      <c r="L1094" s="8"/>
      <c r="M1094" s="8"/>
      <c r="N1094" s="8"/>
      <c r="O1094" s="8"/>
      <c r="P1094" s="8"/>
    </row>
    <row r="1095" spans="2:16" s="6" customFormat="1">
      <c r="B1095" s="7"/>
      <c r="D1095" s="8"/>
      <c r="E1095" s="8"/>
      <c r="F1095" s="8"/>
      <c r="G1095" s="8"/>
      <c r="H1095" s="8"/>
      <c r="I1095" s="8"/>
      <c r="J1095" s="8"/>
      <c r="K1095" s="8"/>
      <c r="L1095" s="8"/>
      <c r="M1095" s="8"/>
      <c r="N1095" s="8"/>
      <c r="O1095" s="8"/>
      <c r="P1095" s="8"/>
    </row>
    <row r="1096" spans="2:16" s="6" customFormat="1">
      <c r="B1096" s="7"/>
      <c r="D1096" s="8"/>
      <c r="E1096" s="8"/>
      <c r="F1096" s="8"/>
      <c r="G1096" s="8"/>
      <c r="H1096" s="8"/>
      <c r="I1096" s="8"/>
      <c r="J1096" s="8"/>
      <c r="K1096" s="8"/>
      <c r="L1096" s="8"/>
      <c r="M1096" s="8"/>
      <c r="N1096" s="8"/>
      <c r="O1096" s="8"/>
      <c r="P1096" s="8"/>
    </row>
    <row r="1097" spans="2:16" s="6" customFormat="1">
      <c r="B1097" s="7"/>
      <c r="D1097" s="8"/>
      <c r="E1097" s="8"/>
      <c r="F1097" s="8"/>
      <c r="G1097" s="8"/>
      <c r="H1097" s="8"/>
      <c r="I1097" s="8"/>
      <c r="J1097" s="8"/>
      <c r="K1097" s="8"/>
      <c r="L1097" s="8"/>
      <c r="M1097" s="8"/>
      <c r="N1097" s="8"/>
      <c r="O1097" s="8"/>
      <c r="P1097" s="8"/>
    </row>
    <row r="1098" spans="2:16" s="6" customFormat="1">
      <c r="B1098" s="7"/>
      <c r="D1098" s="8"/>
      <c r="E1098" s="8"/>
      <c r="F1098" s="8"/>
      <c r="G1098" s="8"/>
      <c r="H1098" s="8"/>
      <c r="I1098" s="8"/>
      <c r="J1098" s="8"/>
      <c r="K1098" s="8"/>
      <c r="L1098" s="8"/>
      <c r="M1098" s="8"/>
      <c r="N1098" s="8"/>
      <c r="O1098" s="8"/>
      <c r="P1098" s="8"/>
    </row>
    <row r="1099" spans="2:16" s="6" customFormat="1">
      <c r="B1099" s="7"/>
      <c r="D1099" s="8"/>
      <c r="E1099" s="8"/>
      <c r="F1099" s="8"/>
      <c r="G1099" s="8"/>
      <c r="H1099" s="8"/>
      <c r="I1099" s="8"/>
      <c r="J1099" s="8"/>
      <c r="K1099" s="8"/>
      <c r="L1099" s="8"/>
      <c r="M1099" s="8"/>
      <c r="N1099" s="8"/>
      <c r="O1099" s="8"/>
      <c r="P1099" s="8"/>
    </row>
    <row r="1100" spans="2:16" s="6" customFormat="1">
      <c r="B1100" s="7"/>
      <c r="D1100" s="8"/>
      <c r="E1100" s="8"/>
      <c r="F1100" s="8"/>
      <c r="G1100" s="8"/>
      <c r="H1100" s="8"/>
      <c r="I1100" s="8"/>
      <c r="J1100" s="8"/>
      <c r="K1100" s="8"/>
      <c r="L1100" s="8"/>
      <c r="M1100" s="8"/>
      <c r="N1100" s="8"/>
      <c r="O1100" s="8"/>
      <c r="P1100" s="8"/>
    </row>
    <row r="1101" spans="2:16" s="6" customFormat="1">
      <c r="B1101" s="7"/>
      <c r="D1101" s="8"/>
      <c r="E1101" s="8"/>
      <c r="F1101" s="8"/>
      <c r="G1101" s="8"/>
      <c r="H1101" s="8"/>
      <c r="I1101" s="8"/>
      <c r="J1101" s="8"/>
      <c r="K1101" s="8"/>
      <c r="L1101" s="8"/>
      <c r="M1101" s="8"/>
      <c r="N1101" s="8"/>
      <c r="O1101" s="8"/>
      <c r="P1101" s="8"/>
    </row>
    <row r="1102" spans="2:16" s="6" customFormat="1">
      <c r="B1102" s="7"/>
      <c r="D1102" s="8"/>
      <c r="E1102" s="8"/>
      <c r="F1102" s="8"/>
      <c r="G1102" s="8"/>
      <c r="H1102" s="8"/>
      <c r="I1102" s="8"/>
      <c r="J1102" s="8"/>
      <c r="K1102" s="8"/>
      <c r="L1102" s="8"/>
      <c r="M1102" s="8"/>
      <c r="N1102" s="8"/>
      <c r="O1102" s="8"/>
      <c r="P1102" s="8"/>
    </row>
    <row r="1103" spans="2:16" s="6" customFormat="1">
      <c r="B1103" s="7"/>
      <c r="D1103" s="8"/>
      <c r="E1103" s="8"/>
      <c r="F1103" s="8"/>
      <c r="G1103" s="8"/>
      <c r="H1103" s="8"/>
      <c r="I1103" s="8"/>
      <c r="J1103" s="8"/>
      <c r="K1103" s="8"/>
      <c r="L1103" s="8"/>
      <c r="M1103" s="8"/>
      <c r="N1103" s="8"/>
      <c r="O1103" s="8"/>
      <c r="P1103" s="8"/>
    </row>
    <row r="1104" spans="2:16" s="6" customFormat="1">
      <c r="B1104" s="7"/>
      <c r="D1104" s="8"/>
      <c r="E1104" s="8"/>
      <c r="F1104" s="8"/>
      <c r="G1104" s="8"/>
      <c r="H1104" s="8"/>
      <c r="I1104" s="8"/>
      <c r="J1104" s="8"/>
      <c r="K1104" s="8"/>
      <c r="L1104" s="8"/>
      <c r="M1104" s="8"/>
      <c r="N1104" s="8"/>
      <c r="O1104" s="8"/>
      <c r="P1104" s="8"/>
    </row>
    <row r="1105" spans="2:16" s="6" customFormat="1">
      <c r="B1105" s="7"/>
      <c r="D1105" s="8"/>
      <c r="E1105" s="8"/>
      <c r="F1105" s="8"/>
      <c r="G1105" s="8"/>
      <c r="H1105" s="8"/>
      <c r="I1105" s="8"/>
      <c r="J1105" s="8"/>
      <c r="K1105" s="8"/>
      <c r="L1105" s="8"/>
      <c r="M1105" s="8"/>
      <c r="N1105" s="8"/>
      <c r="O1105" s="8"/>
      <c r="P1105" s="8"/>
    </row>
    <row r="1106" spans="2:16" s="6" customFormat="1">
      <c r="B1106" s="7"/>
      <c r="D1106" s="8"/>
      <c r="E1106" s="8"/>
      <c r="F1106" s="8"/>
      <c r="G1106" s="8"/>
      <c r="H1106" s="8"/>
      <c r="I1106" s="8"/>
      <c r="J1106" s="8"/>
      <c r="K1106" s="8"/>
      <c r="L1106" s="8"/>
      <c r="M1106" s="8"/>
      <c r="N1106" s="8"/>
      <c r="O1106" s="8"/>
      <c r="P1106" s="8"/>
    </row>
    <row r="1107" spans="2:16" s="6" customFormat="1">
      <c r="B1107" s="7"/>
      <c r="D1107" s="8"/>
      <c r="E1107" s="8"/>
      <c r="F1107" s="8"/>
      <c r="G1107" s="8"/>
      <c r="H1107" s="8"/>
      <c r="I1107" s="8"/>
      <c r="J1107" s="8"/>
      <c r="K1107" s="8"/>
      <c r="L1107" s="8"/>
      <c r="M1107" s="8"/>
      <c r="N1107" s="8"/>
      <c r="O1107" s="8"/>
      <c r="P1107" s="8"/>
    </row>
    <row r="1108" spans="2:16" s="6" customFormat="1">
      <c r="B1108" s="7"/>
      <c r="D1108" s="8"/>
      <c r="E1108" s="8"/>
      <c r="F1108" s="8"/>
      <c r="G1108" s="8"/>
      <c r="H1108" s="8"/>
      <c r="I1108" s="8"/>
      <c r="J1108" s="8"/>
      <c r="K1108" s="8"/>
      <c r="L1108" s="8"/>
      <c r="M1108" s="8"/>
      <c r="N1108" s="8"/>
      <c r="O1108" s="8"/>
      <c r="P1108" s="8"/>
    </row>
    <row r="1109" spans="2:16" s="6" customFormat="1">
      <c r="B1109" s="7"/>
      <c r="D1109" s="8"/>
      <c r="E1109" s="8"/>
      <c r="F1109" s="8"/>
      <c r="G1109" s="8"/>
      <c r="H1109" s="8"/>
      <c r="I1109" s="8"/>
      <c r="J1109" s="8"/>
      <c r="K1109" s="8"/>
      <c r="L1109" s="8"/>
      <c r="M1109" s="8"/>
      <c r="N1109" s="8"/>
      <c r="O1109" s="8"/>
      <c r="P1109" s="8"/>
    </row>
    <row r="1110" spans="2:16" s="6" customFormat="1">
      <c r="B1110" s="7"/>
      <c r="D1110" s="8"/>
      <c r="E1110" s="8"/>
      <c r="F1110" s="8"/>
      <c r="G1110" s="8"/>
      <c r="H1110" s="8"/>
      <c r="I1110" s="8"/>
      <c r="J1110" s="8"/>
      <c r="K1110" s="8"/>
      <c r="L1110" s="8"/>
      <c r="M1110" s="8"/>
      <c r="N1110" s="8"/>
      <c r="O1110" s="8"/>
      <c r="P1110" s="8"/>
    </row>
    <row r="1111" spans="2:16" s="6" customFormat="1">
      <c r="B1111" s="7"/>
      <c r="D1111" s="8"/>
      <c r="E1111" s="8"/>
      <c r="F1111" s="8"/>
      <c r="G1111" s="8"/>
      <c r="H1111" s="8"/>
      <c r="I1111" s="8"/>
      <c r="J1111" s="8"/>
      <c r="K1111" s="8"/>
      <c r="L1111" s="8"/>
      <c r="M1111" s="8"/>
      <c r="N1111" s="8"/>
      <c r="O1111" s="8"/>
      <c r="P1111" s="8"/>
    </row>
    <row r="1112" spans="2:16" s="6" customFormat="1">
      <c r="B1112" s="7"/>
      <c r="D1112" s="8"/>
      <c r="E1112" s="8"/>
      <c r="F1112" s="8"/>
      <c r="G1112" s="8"/>
      <c r="H1112" s="8"/>
      <c r="I1112" s="8"/>
      <c r="J1112" s="8"/>
      <c r="K1112" s="8"/>
      <c r="L1112" s="8"/>
      <c r="M1112" s="8"/>
      <c r="N1112" s="8"/>
      <c r="O1112" s="8"/>
      <c r="P1112" s="8"/>
    </row>
    <row r="1113" spans="2:16" s="6" customFormat="1">
      <c r="B1113" s="7"/>
      <c r="D1113" s="8"/>
      <c r="E1113" s="8"/>
      <c r="F1113" s="8"/>
      <c r="G1113" s="8"/>
      <c r="H1113" s="8"/>
      <c r="I1113" s="8"/>
      <c r="J1113" s="8"/>
      <c r="K1113" s="8"/>
      <c r="L1113" s="8"/>
      <c r="M1113" s="8"/>
      <c r="N1113" s="8"/>
      <c r="O1113" s="8"/>
      <c r="P1113" s="8"/>
    </row>
    <row r="1114" spans="2:16" s="6" customFormat="1">
      <c r="B1114" s="7"/>
      <c r="D1114" s="8"/>
      <c r="E1114" s="8"/>
      <c r="F1114" s="8"/>
      <c r="G1114" s="8"/>
      <c r="H1114" s="8"/>
      <c r="I1114" s="8"/>
      <c r="J1114" s="8"/>
      <c r="K1114" s="8"/>
      <c r="L1114" s="8"/>
      <c r="M1114" s="8"/>
      <c r="N1114" s="8"/>
      <c r="O1114" s="8"/>
      <c r="P1114" s="8"/>
    </row>
    <row r="1115" spans="2:16" s="6" customFormat="1">
      <c r="B1115" s="7"/>
      <c r="D1115" s="8"/>
      <c r="E1115" s="8"/>
      <c r="F1115" s="8"/>
      <c r="G1115" s="8"/>
      <c r="H1115" s="8"/>
      <c r="I1115" s="8"/>
      <c r="J1115" s="8"/>
      <c r="K1115" s="8"/>
      <c r="L1115" s="8"/>
      <c r="M1115" s="8"/>
      <c r="N1115" s="8"/>
      <c r="O1115" s="8"/>
      <c r="P1115" s="8"/>
    </row>
    <row r="1116" spans="2:16" s="6" customFormat="1">
      <c r="B1116" s="7"/>
      <c r="D1116" s="8"/>
      <c r="E1116" s="8"/>
      <c r="F1116" s="8"/>
      <c r="G1116" s="8"/>
      <c r="H1116" s="8"/>
      <c r="I1116" s="8"/>
      <c r="J1116" s="8"/>
      <c r="K1116" s="8"/>
      <c r="L1116" s="8"/>
      <c r="M1116" s="8"/>
      <c r="N1116" s="8"/>
      <c r="O1116" s="8"/>
      <c r="P1116" s="8"/>
    </row>
    <row r="1117" spans="2:16" s="6" customFormat="1">
      <c r="B1117" s="7"/>
      <c r="D1117" s="8"/>
      <c r="E1117" s="8"/>
      <c r="F1117" s="8"/>
      <c r="G1117" s="8"/>
      <c r="H1117" s="8"/>
      <c r="I1117" s="8"/>
      <c r="J1117" s="8"/>
      <c r="K1117" s="8"/>
      <c r="L1117" s="8"/>
      <c r="M1117" s="8"/>
      <c r="N1117" s="8"/>
      <c r="O1117" s="8"/>
      <c r="P1117" s="8"/>
    </row>
    <row r="1118" spans="2:16" s="6" customFormat="1">
      <c r="B1118" s="7"/>
      <c r="D1118" s="8"/>
      <c r="E1118" s="8"/>
      <c r="F1118" s="8"/>
      <c r="G1118" s="8"/>
      <c r="H1118" s="8"/>
      <c r="I1118" s="8"/>
      <c r="J1118" s="8"/>
      <c r="K1118" s="8"/>
      <c r="L1118" s="8"/>
      <c r="M1118" s="8"/>
      <c r="N1118" s="8"/>
      <c r="O1118" s="8"/>
      <c r="P1118" s="8"/>
    </row>
    <row r="1119" spans="2:16" s="6" customFormat="1">
      <c r="B1119" s="7"/>
      <c r="D1119" s="8"/>
      <c r="E1119" s="8"/>
      <c r="F1119" s="8"/>
      <c r="G1119" s="8"/>
      <c r="H1119" s="8"/>
      <c r="I1119" s="8"/>
      <c r="J1119" s="8"/>
      <c r="K1119" s="8"/>
      <c r="L1119" s="8"/>
      <c r="M1119" s="8"/>
      <c r="N1119" s="8"/>
      <c r="O1119" s="8"/>
      <c r="P1119" s="8"/>
    </row>
    <row r="1120" spans="2:16" s="6" customFormat="1">
      <c r="B1120" s="7"/>
      <c r="D1120" s="8"/>
      <c r="E1120" s="8"/>
      <c r="F1120" s="8"/>
      <c r="G1120" s="8"/>
      <c r="H1120" s="8"/>
      <c r="I1120" s="8"/>
      <c r="J1120" s="8"/>
      <c r="K1120" s="8"/>
      <c r="L1120" s="8"/>
      <c r="M1120" s="8"/>
      <c r="N1120" s="8"/>
      <c r="O1120" s="8"/>
      <c r="P1120" s="8"/>
    </row>
    <row r="1121" spans="2:16" s="6" customFormat="1">
      <c r="B1121" s="7"/>
      <c r="D1121" s="8"/>
      <c r="E1121" s="8"/>
      <c r="F1121" s="8"/>
      <c r="G1121" s="8"/>
      <c r="H1121" s="8"/>
      <c r="I1121" s="8"/>
      <c r="J1121" s="8"/>
      <c r="K1121" s="8"/>
      <c r="L1121" s="8"/>
      <c r="M1121" s="8"/>
      <c r="N1121" s="8"/>
      <c r="O1121" s="8"/>
      <c r="P1121" s="8"/>
    </row>
    <row r="1122" spans="2:16" s="6" customFormat="1">
      <c r="B1122" s="7"/>
      <c r="D1122" s="8"/>
      <c r="E1122" s="8"/>
      <c r="F1122" s="8"/>
      <c r="G1122" s="8"/>
      <c r="H1122" s="8"/>
      <c r="I1122" s="8"/>
      <c r="J1122" s="8"/>
      <c r="K1122" s="8"/>
      <c r="L1122" s="8"/>
      <c r="M1122" s="8"/>
      <c r="N1122" s="8"/>
      <c r="O1122" s="8"/>
      <c r="P1122" s="8"/>
    </row>
    <row r="1123" spans="2:16" s="6" customFormat="1">
      <c r="B1123" s="7"/>
      <c r="D1123" s="8"/>
      <c r="E1123" s="8"/>
      <c r="F1123" s="8"/>
      <c r="G1123" s="8"/>
      <c r="H1123" s="8"/>
      <c r="I1123" s="8"/>
      <c r="J1123" s="8"/>
      <c r="K1123" s="8"/>
      <c r="L1123" s="8"/>
      <c r="M1123" s="8"/>
      <c r="N1123" s="8"/>
      <c r="O1123" s="8"/>
      <c r="P1123" s="8"/>
    </row>
    <row r="1124" spans="2:16" s="6" customFormat="1">
      <c r="B1124" s="7"/>
      <c r="D1124" s="8"/>
      <c r="E1124" s="8"/>
      <c r="F1124" s="8"/>
      <c r="G1124" s="8"/>
      <c r="H1124" s="8"/>
      <c r="I1124" s="8"/>
      <c r="J1124" s="8"/>
      <c r="K1124" s="8"/>
      <c r="L1124" s="8"/>
      <c r="M1124" s="8"/>
      <c r="N1124" s="8"/>
      <c r="O1124" s="8"/>
      <c r="P1124" s="8"/>
    </row>
    <row r="1125" spans="2:16" s="6" customFormat="1">
      <c r="B1125" s="7"/>
      <c r="D1125" s="8"/>
      <c r="E1125" s="8"/>
      <c r="F1125" s="8"/>
      <c r="G1125" s="8"/>
      <c r="H1125" s="8"/>
      <c r="I1125" s="8"/>
      <c r="J1125" s="8"/>
      <c r="K1125" s="8"/>
      <c r="L1125" s="8"/>
      <c r="M1125" s="8"/>
      <c r="N1125" s="8"/>
      <c r="O1125" s="8"/>
      <c r="P1125" s="8"/>
    </row>
    <row r="1126" spans="2:16" s="6" customFormat="1">
      <c r="B1126" s="7"/>
      <c r="D1126" s="8"/>
      <c r="E1126" s="8"/>
      <c r="F1126" s="8"/>
      <c r="G1126" s="8"/>
      <c r="H1126" s="8"/>
      <c r="I1126" s="8"/>
      <c r="J1126" s="8"/>
      <c r="K1126" s="8"/>
      <c r="L1126" s="8"/>
      <c r="M1126" s="8"/>
      <c r="N1126" s="8"/>
      <c r="O1126" s="8"/>
      <c r="P1126" s="8"/>
    </row>
    <row r="1127" spans="2:16" s="6" customFormat="1">
      <c r="B1127" s="7"/>
      <c r="D1127" s="8"/>
      <c r="E1127" s="8"/>
      <c r="F1127" s="8"/>
      <c r="G1127" s="8"/>
      <c r="H1127" s="8"/>
      <c r="I1127" s="8"/>
      <c r="J1127" s="8"/>
      <c r="K1127" s="8"/>
      <c r="L1127" s="8"/>
      <c r="M1127" s="8"/>
      <c r="N1127" s="8"/>
      <c r="O1127" s="8"/>
      <c r="P1127" s="8"/>
    </row>
    <row r="1128" spans="2:16" s="6" customFormat="1">
      <c r="B1128" s="7"/>
      <c r="D1128" s="8"/>
      <c r="E1128" s="8"/>
      <c r="F1128" s="8"/>
      <c r="G1128" s="8"/>
      <c r="H1128" s="8"/>
      <c r="I1128" s="8"/>
      <c r="J1128" s="8"/>
      <c r="K1128" s="8"/>
      <c r="L1128" s="8"/>
      <c r="M1128" s="8"/>
      <c r="N1128" s="8"/>
      <c r="O1128" s="8"/>
      <c r="P1128" s="8"/>
    </row>
    <row r="1129" spans="2:16" s="6" customFormat="1">
      <c r="B1129" s="7"/>
      <c r="D1129" s="8"/>
      <c r="E1129" s="8"/>
      <c r="F1129" s="8"/>
      <c r="G1129" s="8"/>
      <c r="H1129" s="8"/>
      <c r="I1129" s="8"/>
      <c r="J1129" s="8"/>
      <c r="K1129" s="8"/>
      <c r="L1129" s="8"/>
      <c r="M1129" s="8"/>
      <c r="N1129" s="8"/>
      <c r="O1129" s="8"/>
      <c r="P1129" s="8"/>
    </row>
    <row r="1130" spans="2:16" s="6" customFormat="1">
      <c r="B1130" s="7"/>
      <c r="D1130" s="8"/>
      <c r="E1130" s="8"/>
      <c r="F1130" s="8"/>
      <c r="G1130" s="8"/>
      <c r="H1130" s="8"/>
      <c r="I1130" s="8"/>
      <c r="J1130" s="8"/>
      <c r="K1130" s="8"/>
      <c r="L1130" s="8"/>
      <c r="M1130" s="8"/>
      <c r="N1130" s="8"/>
      <c r="O1130" s="8"/>
      <c r="P1130" s="8"/>
    </row>
    <row r="1131" spans="2:16" s="6" customFormat="1">
      <c r="B1131" s="7"/>
      <c r="D1131" s="8"/>
      <c r="E1131" s="8"/>
      <c r="F1131" s="8"/>
      <c r="G1131" s="8"/>
      <c r="H1131" s="8"/>
      <c r="I1131" s="8"/>
      <c r="J1131" s="8"/>
      <c r="K1131" s="8"/>
      <c r="L1131" s="8"/>
      <c r="M1131" s="8"/>
      <c r="N1131" s="8"/>
      <c r="O1131" s="8"/>
      <c r="P1131" s="8"/>
    </row>
    <row r="1132" spans="2:16" s="6" customFormat="1">
      <c r="B1132" s="7"/>
      <c r="D1132" s="8"/>
      <c r="E1132" s="8"/>
      <c r="F1132" s="8"/>
      <c r="G1132" s="8"/>
      <c r="H1132" s="8"/>
      <c r="I1132" s="8"/>
      <c r="J1132" s="8"/>
      <c r="K1132" s="8"/>
      <c r="L1132" s="8"/>
      <c r="M1132" s="8"/>
      <c r="N1132" s="8"/>
      <c r="O1132" s="8"/>
      <c r="P1132" s="8"/>
    </row>
    <row r="1133" spans="2:16" s="6" customFormat="1">
      <c r="B1133" s="7"/>
      <c r="D1133" s="8"/>
      <c r="E1133" s="8"/>
      <c r="F1133" s="8"/>
      <c r="G1133" s="8"/>
      <c r="H1133" s="8"/>
      <c r="I1133" s="8"/>
      <c r="J1133" s="8"/>
      <c r="K1133" s="8"/>
      <c r="L1133" s="8"/>
      <c r="M1133" s="8"/>
      <c r="N1133" s="8"/>
      <c r="O1133" s="8"/>
      <c r="P1133" s="8"/>
    </row>
    <row r="1134" spans="2:16" s="6" customFormat="1">
      <c r="B1134" s="7"/>
      <c r="D1134" s="8"/>
      <c r="E1134" s="8"/>
      <c r="F1134" s="8"/>
      <c r="G1134" s="8"/>
      <c r="H1134" s="8"/>
      <c r="I1134" s="8"/>
      <c r="J1134" s="8"/>
      <c r="K1134" s="8"/>
      <c r="L1134" s="8"/>
      <c r="M1134" s="8"/>
      <c r="N1134" s="8"/>
      <c r="O1134" s="8"/>
      <c r="P1134" s="8"/>
    </row>
    <row r="1135" spans="2:16" s="6" customFormat="1">
      <c r="B1135" s="7"/>
      <c r="D1135" s="8"/>
      <c r="E1135" s="8"/>
      <c r="F1135" s="8"/>
      <c r="G1135" s="8"/>
      <c r="H1135" s="8"/>
      <c r="I1135" s="8"/>
      <c r="J1135" s="8"/>
      <c r="K1135" s="8"/>
      <c r="L1135" s="8"/>
      <c r="M1135" s="8"/>
      <c r="N1135" s="8"/>
      <c r="O1135" s="8"/>
      <c r="P1135" s="8"/>
    </row>
    <row r="1136" spans="2:16" s="6" customFormat="1">
      <c r="B1136" s="7"/>
      <c r="D1136" s="8"/>
      <c r="E1136" s="8"/>
      <c r="F1136" s="8"/>
      <c r="G1136" s="8"/>
      <c r="H1136" s="8"/>
      <c r="I1136" s="8"/>
      <c r="J1136" s="8"/>
      <c r="K1136" s="8"/>
      <c r="L1136" s="8"/>
      <c r="M1136" s="8"/>
      <c r="N1136" s="8"/>
      <c r="O1136" s="8"/>
      <c r="P1136" s="8"/>
    </row>
    <row r="1137" spans="2:16" s="6" customFormat="1">
      <c r="B1137" s="7"/>
      <c r="D1137" s="8"/>
      <c r="E1137" s="8"/>
      <c r="F1137" s="8"/>
      <c r="G1137" s="8"/>
      <c r="H1137" s="8"/>
      <c r="I1137" s="8"/>
      <c r="J1137" s="8"/>
      <c r="K1137" s="8"/>
      <c r="L1137" s="8"/>
      <c r="M1137" s="8"/>
      <c r="N1137" s="8"/>
      <c r="O1137" s="8"/>
      <c r="P1137" s="8"/>
    </row>
    <row r="1138" spans="2:16" s="6" customFormat="1">
      <c r="B1138" s="7"/>
      <c r="D1138" s="8"/>
      <c r="E1138" s="8"/>
      <c r="F1138" s="8"/>
      <c r="G1138" s="8"/>
      <c r="H1138" s="8"/>
      <c r="I1138" s="8"/>
      <c r="J1138" s="8"/>
      <c r="K1138" s="8"/>
      <c r="L1138" s="8"/>
      <c r="M1138" s="8"/>
      <c r="N1138" s="8"/>
      <c r="O1138" s="8"/>
      <c r="P1138" s="8"/>
    </row>
    <row r="1139" spans="2:16" s="6" customFormat="1">
      <c r="B1139" s="7"/>
      <c r="D1139" s="8"/>
      <c r="E1139" s="8"/>
      <c r="F1139" s="8"/>
      <c r="G1139" s="8"/>
      <c r="H1139" s="8"/>
      <c r="I1139" s="8"/>
      <c r="J1139" s="8"/>
      <c r="K1139" s="8"/>
      <c r="L1139" s="8"/>
      <c r="M1139" s="8"/>
      <c r="N1139" s="8"/>
      <c r="O1139" s="8"/>
      <c r="P1139" s="8"/>
    </row>
    <row r="1140" spans="2:16" s="6" customFormat="1">
      <c r="B1140" s="7"/>
      <c r="D1140" s="8"/>
      <c r="E1140" s="8"/>
      <c r="F1140" s="8"/>
      <c r="G1140" s="8"/>
      <c r="H1140" s="8"/>
      <c r="I1140" s="8"/>
      <c r="J1140" s="8"/>
      <c r="K1140" s="8"/>
      <c r="L1140" s="8"/>
      <c r="M1140" s="8"/>
      <c r="N1140" s="8"/>
      <c r="O1140" s="8"/>
      <c r="P1140" s="8"/>
    </row>
    <row r="1141" spans="2:16" s="6" customFormat="1">
      <c r="B1141" s="7"/>
      <c r="D1141" s="8"/>
      <c r="E1141" s="8"/>
      <c r="F1141" s="8"/>
      <c r="G1141" s="8"/>
      <c r="H1141" s="8"/>
      <c r="I1141" s="8"/>
      <c r="J1141" s="8"/>
      <c r="K1141" s="8"/>
      <c r="L1141" s="8"/>
      <c r="M1141" s="8"/>
      <c r="N1141" s="8"/>
      <c r="O1141" s="8"/>
      <c r="P1141" s="8"/>
    </row>
    <row r="1142" spans="2:16" s="6" customFormat="1">
      <c r="B1142" s="7"/>
      <c r="D1142" s="8"/>
      <c r="E1142" s="8"/>
      <c r="F1142" s="8"/>
      <c r="G1142" s="8"/>
      <c r="H1142" s="8"/>
      <c r="I1142" s="8"/>
      <c r="J1142" s="8"/>
      <c r="K1142" s="8"/>
      <c r="L1142" s="8"/>
      <c r="M1142" s="8"/>
      <c r="N1142" s="8"/>
      <c r="O1142" s="8"/>
      <c r="P1142" s="8"/>
    </row>
    <row r="1143" spans="2:16" s="6" customFormat="1">
      <c r="B1143" s="7"/>
      <c r="D1143" s="8"/>
      <c r="E1143" s="8"/>
      <c r="F1143" s="8"/>
      <c r="G1143" s="8"/>
      <c r="H1143" s="8"/>
      <c r="I1143" s="8"/>
      <c r="J1143" s="8"/>
      <c r="K1143" s="8"/>
      <c r="L1143" s="8"/>
      <c r="M1143" s="8"/>
      <c r="N1143" s="8"/>
      <c r="O1143" s="8"/>
      <c r="P1143" s="8"/>
    </row>
    <row r="1144" spans="2:16" s="6" customFormat="1">
      <c r="B1144" s="7"/>
      <c r="D1144" s="8"/>
      <c r="E1144" s="8"/>
      <c r="F1144" s="8"/>
      <c r="G1144" s="8"/>
      <c r="H1144" s="8"/>
      <c r="I1144" s="8"/>
      <c r="J1144" s="8"/>
      <c r="K1144" s="8"/>
      <c r="L1144" s="8"/>
      <c r="M1144" s="8"/>
      <c r="N1144" s="8"/>
      <c r="O1144" s="8"/>
      <c r="P1144" s="8"/>
    </row>
    <row r="1145" spans="2:16" s="6" customFormat="1">
      <c r="B1145" s="7"/>
      <c r="D1145" s="8"/>
      <c r="E1145" s="8"/>
      <c r="F1145" s="8"/>
      <c r="G1145" s="8"/>
      <c r="H1145" s="8"/>
      <c r="I1145" s="8"/>
      <c r="J1145" s="8"/>
      <c r="K1145" s="8"/>
      <c r="L1145" s="8"/>
      <c r="M1145" s="8"/>
      <c r="N1145" s="8"/>
      <c r="O1145" s="8"/>
      <c r="P1145" s="8"/>
    </row>
    <row r="1146" spans="2:16" s="6" customFormat="1">
      <c r="B1146" s="7"/>
      <c r="D1146" s="8"/>
      <c r="E1146" s="8"/>
      <c r="F1146" s="8"/>
      <c r="G1146" s="8"/>
      <c r="H1146" s="8"/>
      <c r="I1146" s="8"/>
      <c r="J1146" s="8"/>
      <c r="K1146" s="8"/>
      <c r="L1146" s="8"/>
      <c r="M1146" s="8"/>
      <c r="N1146" s="8"/>
      <c r="O1146" s="8"/>
      <c r="P1146" s="8"/>
    </row>
    <row r="1147" spans="2:16" s="6" customFormat="1">
      <c r="B1147" s="7"/>
      <c r="D1147" s="8"/>
      <c r="E1147" s="8"/>
      <c r="F1147" s="8"/>
      <c r="G1147" s="8"/>
      <c r="H1147" s="8"/>
      <c r="I1147" s="8"/>
      <c r="J1147" s="8"/>
      <c r="K1147" s="8"/>
      <c r="L1147" s="8"/>
      <c r="M1147" s="8"/>
      <c r="N1147" s="8"/>
      <c r="O1147" s="8"/>
      <c r="P1147" s="8"/>
    </row>
    <row r="1148" spans="2:16" s="6" customFormat="1">
      <c r="B1148" s="7"/>
      <c r="D1148" s="8"/>
      <c r="E1148" s="8"/>
      <c r="F1148" s="8"/>
      <c r="G1148" s="8"/>
      <c r="H1148" s="8"/>
      <c r="I1148" s="8"/>
      <c r="J1148" s="8"/>
      <c r="K1148" s="8"/>
      <c r="L1148" s="8"/>
      <c r="M1148" s="8"/>
      <c r="N1148" s="8"/>
      <c r="O1148" s="8"/>
      <c r="P1148" s="8"/>
    </row>
    <row r="1149" spans="2:16" s="6" customFormat="1">
      <c r="B1149" s="7"/>
      <c r="D1149" s="8"/>
      <c r="E1149" s="8"/>
      <c r="F1149" s="8"/>
      <c r="G1149" s="8"/>
      <c r="H1149" s="8"/>
      <c r="I1149" s="8"/>
      <c r="J1149" s="8"/>
      <c r="K1149" s="8"/>
      <c r="L1149" s="8"/>
      <c r="M1149" s="8"/>
      <c r="N1149" s="8"/>
      <c r="O1149" s="8"/>
      <c r="P1149" s="8"/>
    </row>
    <row r="1150" spans="2:16" s="6" customFormat="1">
      <c r="B1150" s="7"/>
      <c r="D1150" s="8"/>
      <c r="E1150" s="8"/>
      <c r="F1150" s="8"/>
      <c r="G1150" s="8"/>
      <c r="H1150" s="8"/>
      <c r="I1150" s="8"/>
      <c r="J1150" s="8"/>
      <c r="K1150" s="8"/>
      <c r="L1150" s="8"/>
      <c r="M1150" s="8"/>
      <c r="N1150" s="8"/>
      <c r="O1150" s="8"/>
      <c r="P1150" s="8"/>
    </row>
    <row r="1151" spans="2:16" s="6" customFormat="1">
      <c r="B1151" s="7"/>
      <c r="D1151" s="8"/>
      <c r="E1151" s="8"/>
      <c r="F1151" s="8"/>
      <c r="G1151" s="8"/>
      <c r="H1151" s="8"/>
      <c r="I1151" s="8"/>
      <c r="J1151" s="8"/>
      <c r="K1151" s="8"/>
      <c r="L1151" s="8"/>
      <c r="M1151" s="8"/>
      <c r="N1151" s="8"/>
      <c r="O1151" s="8"/>
      <c r="P1151" s="8"/>
    </row>
    <row r="1152" spans="2:16" s="6" customFormat="1">
      <c r="B1152" s="7"/>
      <c r="D1152" s="8"/>
      <c r="E1152" s="8"/>
      <c r="F1152" s="8"/>
      <c r="G1152" s="8"/>
      <c r="H1152" s="8"/>
      <c r="I1152" s="8"/>
      <c r="J1152" s="8"/>
      <c r="K1152" s="8"/>
      <c r="L1152" s="8"/>
      <c r="M1152" s="8"/>
      <c r="N1152" s="8"/>
      <c r="O1152" s="8"/>
      <c r="P1152" s="8"/>
    </row>
    <row r="1153" spans="2:16" s="6" customFormat="1">
      <c r="B1153" s="7"/>
      <c r="D1153" s="8"/>
      <c r="E1153" s="8"/>
      <c r="F1153" s="8"/>
      <c r="G1153" s="8"/>
      <c r="H1153" s="8"/>
      <c r="I1153" s="8"/>
      <c r="J1153" s="8"/>
      <c r="K1153" s="8"/>
      <c r="L1153" s="8"/>
      <c r="M1153" s="8"/>
      <c r="N1153" s="8"/>
      <c r="O1153" s="8"/>
      <c r="P1153" s="8"/>
    </row>
    <row r="1154" spans="2:16" s="6" customFormat="1">
      <c r="B1154" s="7"/>
      <c r="D1154" s="8"/>
      <c r="E1154" s="8"/>
      <c r="F1154" s="8"/>
      <c r="G1154" s="8"/>
      <c r="H1154" s="8"/>
      <c r="I1154" s="8"/>
      <c r="J1154" s="8"/>
      <c r="K1154" s="8"/>
      <c r="L1154" s="8"/>
      <c r="M1154" s="8"/>
      <c r="N1154" s="8"/>
      <c r="O1154" s="8"/>
      <c r="P1154" s="8"/>
    </row>
    <row r="1155" spans="2:16" s="6" customFormat="1">
      <c r="B1155" s="7"/>
      <c r="D1155" s="8"/>
      <c r="E1155" s="8"/>
      <c r="F1155" s="8"/>
      <c r="G1155" s="8"/>
      <c r="H1155" s="8"/>
      <c r="I1155" s="8"/>
      <c r="J1155" s="8"/>
      <c r="K1155" s="8"/>
      <c r="L1155" s="8"/>
      <c r="M1155" s="8"/>
      <c r="N1155" s="8"/>
      <c r="O1155" s="8"/>
      <c r="P1155" s="8"/>
    </row>
    <row r="1156" spans="2:16" s="6" customFormat="1">
      <c r="B1156" s="7"/>
      <c r="D1156" s="8"/>
      <c r="E1156" s="8"/>
      <c r="F1156" s="8"/>
      <c r="G1156" s="8"/>
      <c r="H1156" s="8"/>
      <c r="I1156" s="8"/>
      <c r="J1156" s="8"/>
      <c r="K1156" s="8"/>
      <c r="L1156" s="8"/>
      <c r="M1156" s="8"/>
      <c r="N1156" s="8"/>
      <c r="O1156" s="8"/>
      <c r="P1156" s="8"/>
    </row>
    <row r="1157" spans="2:16" s="6" customFormat="1">
      <c r="B1157" s="7"/>
      <c r="D1157" s="8"/>
      <c r="E1157" s="8"/>
      <c r="F1157" s="8"/>
      <c r="G1157" s="8"/>
      <c r="H1157" s="8"/>
      <c r="I1157" s="8"/>
      <c r="J1157" s="8"/>
      <c r="K1157" s="8"/>
      <c r="L1157" s="8"/>
      <c r="M1157" s="8"/>
      <c r="N1157" s="8"/>
      <c r="O1157" s="8"/>
      <c r="P1157" s="8"/>
    </row>
    <row r="1158" spans="2:16" s="6" customFormat="1">
      <c r="B1158" s="7"/>
      <c r="D1158" s="8"/>
      <c r="E1158" s="8"/>
      <c r="F1158" s="8"/>
      <c r="G1158" s="8"/>
      <c r="H1158" s="8"/>
      <c r="I1158" s="8"/>
      <c r="J1158" s="8"/>
      <c r="K1158" s="8"/>
      <c r="L1158" s="8"/>
      <c r="M1158" s="8"/>
      <c r="N1158" s="8"/>
      <c r="O1158" s="8"/>
      <c r="P1158" s="8"/>
    </row>
    <row r="1159" spans="2:16" s="6" customFormat="1">
      <c r="B1159" s="7"/>
      <c r="D1159" s="8"/>
      <c r="E1159" s="8"/>
      <c r="F1159" s="8"/>
      <c r="G1159" s="8"/>
      <c r="H1159" s="8"/>
      <c r="I1159" s="8"/>
      <c r="J1159" s="8"/>
      <c r="K1159" s="8"/>
      <c r="L1159" s="8"/>
      <c r="M1159" s="8"/>
      <c r="N1159" s="8"/>
      <c r="O1159" s="8"/>
      <c r="P1159" s="8"/>
    </row>
    <row r="1160" spans="2:16" s="6" customFormat="1">
      <c r="B1160" s="7"/>
      <c r="D1160" s="8"/>
      <c r="E1160" s="8"/>
      <c r="F1160" s="8"/>
      <c r="G1160" s="8"/>
      <c r="H1160" s="8"/>
      <c r="I1160" s="8"/>
      <c r="J1160" s="8"/>
      <c r="K1160" s="8"/>
      <c r="L1160" s="8"/>
      <c r="M1160" s="8"/>
      <c r="N1160" s="8"/>
      <c r="O1160" s="8"/>
      <c r="P1160" s="8"/>
    </row>
    <row r="1161" spans="2:16" s="6" customFormat="1">
      <c r="B1161" s="7"/>
      <c r="D1161" s="8"/>
      <c r="E1161" s="8"/>
      <c r="F1161" s="8"/>
      <c r="G1161" s="8"/>
      <c r="H1161" s="8"/>
      <c r="I1161" s="8"/>
      <c r="J1161" s="8"/>
      <c r="K1161" s="8"/>
      <c r="L1161" s="8"/>
      <c r="M1161" s="8"/>
      <c r="N1161" s="8"/>
      <c r="O1161" s="8"/>
      <c r="P1161" s="8"/>
    </row>
    <row r="1162" spans="2:16" s="6" customFormat="1">
      <c r="B1162" s="7"/>
      <c r="D1162" s="8"/>
      <c r="E1162" s="8"/>
      <c r="F1162" s="8"/>
      <c r="G1162" s="8"/>
      <c r="H1162" s="8"/>
      <c r="I1162" s="8"/>
      <c r="J1162" s="8"/>
      <c r="K1162" s="8"/>
      <c r="L1162" s="8"/>
      <c r="M1162" s="8"/>
      <c r="N1162" s="8"/>
      <c r="O1162" s="8"/>
      <c r="P1162" s="8"/>
    </row>
    <row r="1163" spans="2:16" s="6" customFormat="1">
      <c r="B1163" s="7"/>
      <c r="D1163" s="8"/>
      <c r="E1163" s="8"/>
      <c r="F1163" s="8"/>
      <c r="G1163" s="8"/>
      <c r="H1163" s="8"/>
      <c r="I1163" s="8"/>
      <c r="J1163" s="8"/>
      <c r="K1163" s="8"/>
      <c r="L1163" s="8"/>
      <c r="M1163" s="8"/>
      <c r="N1163" s="8"/>
      <c r="O1163" s="8"/>
      <c r="P1163" s="8"/>
    </row>
    <row r="1164" spans="2:16" s="6" customFormat="1">
      <c r="B1164" s="7"/>
      <c r="D1164" s="8"/>
      <c r="E1164" s="8"/>
      <c r="F1164" s="8"/>
      <c r="G1164" s="8"/>
      <c r="H1164" s="8"/>
      <c r="I1164" s="8"/>
      <c r="J1164" s="8"/>
      <c r="K1164" s="8"/>
      <c r="L1164" s="8"/>
      <c r="M1164" s="8"/>
      <c r="N1164" s="8"/>
      <c r="O1164" s="8"/>
      <c r="P1164" s="8"/>
    </row>
    <row r="1165" spans="2:16" s="6" customFormat="1">
      <c r="B1165" s="7"/>
      <c r="D1165" s="8"/>
      <c r="E1165" s="8"/>
      <c r="F1165" s="8"/>
      <c r="G1165" s="8"/>
      <c r="H1165" s="8"/>
      <c r="I1165" s="8"/>
      <c r="J1165" s="8"/>
      <c r="K1165" s="8"/>
      <c r="L1165" s="8"/>
      <c r="M1165" s="8"/>
      <c r="N1165" s="8"/>
      <c r="O1165" s="8"/>
      <c r="P1165" s="8"/>
    </row>
    <row r="1166" spans="2:16" s="6" customFormat="1">
      <c r="B1166" s="7"/>
      <c r="D1166" s="8"/>
      <c r="E1166" s="8"/>
      <c r="F1166" s="8"/>
      <c r="G1166" s="8"/>
      <c r="H1166" s="8"/>
      <c r="I1166" s="8"/>
      <c r="J1166" s="8"/>
      <c r="K1166" s="8"/>
      <c r="L1166" s="8"/>
      <c r="M1166" s="8"/>
      <c r="N1166" s="8"/>
      <c r="O1166" s="8"/>
      <c r="P1166" s="8"/>
    </row>
    <row r="1167" spans="2:16" s="6" customFormat="1">
      <c r="B1167" s="7"/>
      <c r="D1167" s="8"/>
      <c r="E1167" s="8"/>
      <c r="F1167" s="8"/>
      <c r="G1167" s="8"/>
      <c r="H1167" s="8"/>
      <c r="I1167" s="8"/>
      <c r="J1167" s="8"/>
      <c r="K1167" s="8"/>
      <c r="L1167" s="8"/>
      <c r="M1167" s="8"/>
      <c r="N1167" s="8"/>
      <c r="O1167" s="8"/>
      <c r="P1167" s="8"/>
    </row>
    <row r="1168" spans="2:16" s="6" customFormat="1">
      <c r="B1168" s="7"/>
      <c r="D1168" s="8"/>
      <c r="E1168" s="8"/>
      <c r="F1168" s="8"/>
      <c r="G1168" s="8"/>
      <c r="H1168" s="8"/>
      <c r="I1168" s="8"/>
      <c r="J1168" s="8"/>
      <c r="K1168" s="8"/>
      <c r="L1168" s="8"/>
      <c r="M1168" s="8"/>
      <c r="N1168" s="8"/>
      <c r="O1168" s="8"/>
      <c r="P1168" s="8"/>
    </row>
    <row r="1169" spans="2:16" s="6" customFormat="1">
      <c r="B1169" s="7"/>
      <c r="D1169" s="8"/>
      <c r="E1169" s="8"/>
      <c r="F1169" s="8"/>
      <c r="G1169" s="8"/>
      <c r="H1169" s="8"/>
      <c r="I1169" s="8"/>
      <c r="J1169" s="8"/>
      <c r="K1169" s="8"/>
      <c r="L1169" s="8"/>
      <c r="M1169" s="8"/>
      <c r="N1169" s="8"/>
      <c r="O1169" s="8"/>
      <c r="P1169" s="8"/>
    </row>
    <row r="1170" spans="2:16" s="6" customFormat="1">
      <c r="B1170" s="7"/>
      <c r="D1170" s="8"/>
      <c r="E1170" s="8"/>
      <c r="F1170" s="8"/>
      <c r="G1170" s="8"/>
      <c r="H1170" s="8"/>
      <c r="I1170" s="8"/>
      <c r="J1170" s="8"/>
      <c r="K1170" s="8"/>
      <c r="L1170" s="8"/>
      <c r="M1170" s="8"/>
      <c r="N1170" s="8"/>
      <c r="O1170" s="8"/>
      <c r="P1170" s="8"/>
    </row>
    <row r="1171" spans="2:16" s="6" customFormat="1">
      <c r="B1171" s="7"/>
      <c r="D1171" s="8"/>
      <c r="E1171" s="8"/>
      <c r="F1171" s="8"/>
      <c r="G1171" s="8"/>
      <c r="H1171" s="8"/>
      <c r="I1171" s="8"/>
      <c r="J1171" s="8"/>
      <c r="K1171" s="8"/>
      <c r="L1171" s="8"/>
      <c r="M1171" s="8"/>
      <c r="N1171" s="8"/>
      <c r="O1171" s="8"/>
      <c r="P1171" s="8"/>
    </row>
    <row r="1172" spans="2:16" s="6" customFormat="1">
      <c r="B1172" s="7"/>
      <c r="D1172" s="8"/>
      <c r="E1172" s="8"/>
      <c r="F1172" s="8"/>
      <c r="G1172" s="8"/>
      <c r="H1172" s="8"/>
      <c r="I1172" s="8"/>
      <c r="J1172" s="8"/>
      <c r="K1172" s="8"/>
      <c r="L1172" s="8"/>
      <c r="M1172" s="8"/>
      <c r="N1172" s="8"/>
      <c r="O1172" s="8"/>
      <c r="P1172" s="8"/>
    </row>
    <row r="1173" spans="2:16" s="6" customFormat="1">
      <c r="B1173" s="7"/>
      <c r="D1173" s="8"/>
      <c r="E1173" s="8"/>
      <c r="F1173" s="8"/>
      <c r="G1173" s="8"/>
      <c r="H1173" s="8"/>
      <c r="I1173" s="8"/>
      <c r="J1173" s="8"/>
      <c r="K1173" s="8"/>
      <c r="L1173" s="8"/>
      <c r="M1173" s="8"/>
      <c r="N1173" s="8"/>
      <c r="O1173" s="8"/>
      <c r="P1173" s="8"/>
    </row>
    <row r="1174" spans="2:16" s="6" customFormat="1">
      <c r="B1174" s="7"/>
      <c r="D1174" s="8"/>
      <c r="E1174" s="8"/>
      <c r="F1174" s="8"/>
      <c r="G1174" s="8"/>
      <c r="H1174" s="8"/>
      <c r="I1174" s="8"/>
      <c r="J1174" s="8"/>
      <c r="K1174" s="8"/>
      <c r="L1174" s="8"/>
      <c r="M1174" s="8"/>
      <c r="N1174" s="8"/>
      <c r="O1174" s="8"/>
      <c r="P1174" s="8"/>
    </row>
    <row r="1175" spans="2:16" s="6" customFormat="1">
      <c r="B1175" s="7"/>
      <c r="D1175" s="8"/>
      <c r="E1175" s="8"/>
      <c r="F1175" s="8"/>
      <c r="G1175" s="8"/>
      <c r="H1175" s="8"/>
      <c r="I1175" s="8"/>
      <c r="J1175" s="8"/>
      <c r="K1175" s="8"/>
      <c r="L1175" s="8"/>
      <c r="M1175" s="8"/>
      <c r="N1175" s="8"/>
      <c r="O1175" s="8"/>
      <c r="P1175" s="8"/>
    </row>
    <row r="1176" spans="2:16" s="6" customFormat="1">
      <c r="B1176" s="7"/>
      <c r="D1176" s="8"/>
      <c r="E1176" s="8"/>
      <c r="F1176" s="8"/>
      <c r="G1176" s="8"/>
      <c r="H1176" s="8"/>
      <c r="I1176" s="8"/>
      <c r="J1176" s="8"/>
      <c r="K1176" s="8"/>
      <c r="L1176" s="8"/>
      <c r="M1176" s="8"/>
      <c r="N1176" s="8"/>
      <c r="O1176" s="8"/>
      <c r="P1176" s="8"/>
    </row>
    <row r="1177" spans="2:16" s="6" customFormat="1">
      <c r="B1177" s="7"/>
      <c r="D1177" s="8"/>
      <c r="E1177" s="8"/>
      <c r="F1177" s="8"/>
      <c r="G1177" s="8"/>
      <c r="H1177" s="8"/>
      <c r="I1177" s="8"/>
      <c r="J1177" s="8"/>
      <c r="K1177" s="8"/>
      <c r="L1177" s="8"/>
      <c r="M1177" s="8"/>
      <c r="N1177" s="8"/>
      <c r="O1177" s="8"/>
      <c r="P1177" s="8"/>
    </row>
    <row r="1178" spans="2:16" s="6" customFormat="1">
      <c r="B1178" s="7"/>
      <c r="D1178" s="8"/>
      <c r="E1178" s="8"/>
      <c r="F1178" s="8"/>
      <c r="G1178" s="8"/>
      <c r="H1178" s="8"/>
      <c r="I1178" s="8"/>
      <c r="J1178" s="8"/>
      <c r="K1178" s="8"/>
      <c r="L1178" s="8"/>
      <c r="M1178" s="8"/>
      <c r="N1178" s="8"/>
      <c r="O1178" s="8"/>
      <c r="P1178" s="8"/>
    </row>
    <row r="1179" spans="2:16" s="6" customFormat="1">
      <c r="B1179" s="7"/>
      <c r="D1179" s="8"/>
      <c r="E1179" s="8"/>
      <c r="F1179" s="8"/>
      <c r="G1179" s="8"/>
      <c r="H1179" s="8"/>
      <c r="I1179" s="8"/>
      <c r="J1179" s="8"/>
      <c r="K1179" s="8"/>
      <c r="L1179" s="8"/>
      <c r="M1179" s="8"/>
      <c r="N1179" s="8"/>
      <c r="O1179" s="8"/>
      <c r="P1179" s="8"/>
    </row>
    <row r="1180" spans="2:16" s="6" customFormat="1">
      <c r="B1180" s="7"/>
      <c r="D1180" s="8"/>
      <c r="E1180" s="8"/>
      <c r="F1180" s="8"/>
      <c r="G1180" s="8"/>
      <c r="H1180" s="8"/>
      <c r="I1180" s="8"/>
      <c r="J1180" s="8"/>
      <c r="K1180" s="8"/>
      <c r="L1180" s="8"/>
      <c r="M1180" s="8"/>
      <c r="N1180" s="8"/>
      <c r="O1180" s="8"/>
      <c r="P1180" s="8"/>
    </row>
    <row r="1181" spans="2:16" s="6" customFormat="1">
      <c r="B1181" s="7"/>
      <c r="D1181" s="8"/>
      <c r="E1181" s="8"/>
      <c r="F1181" s="8"/>
      <c r="G1181" s="8"/>
      <c r="H1181" s="8"/>
      <c r="I1181" s="8"/>
      <c r="J1181" s="8"/>
      <c r="K1181" s="8"/>
      <c r="L1181" s="8"/>
      <c r="M1181" s="8"/>
      <c r="N1181" s="8"/>
      <c r="O1181" s="8"/>
      <c r="P1181" s="8"/>
    </row>
    <row r="1182" spans="2:16" s="6" customFormat="1">
      <c r="B1182" s="7"/>
      <c r="D1182" s="8"/>
      <c r="E1182" s="8"/>
      <c r="F1182" s="8"/>
      <c r="G1182" s="8"/>
      <c r="H1182" s="8"/>
      <c r="I1182" s="8"/>
      <c r="J1182" s="8"/>
      <c r="K1182" s="8"/>
      <c r="L1182" s="8"/>
      <c r="M1182" s="8"/>
      <c r="N1182" s="8"/>
      <c r="O1182" s="8"/>
      <c r="P1182" s="8"/>
    </row>
    <row r="1183" spans="2:16" s="6" customFormat="1">
      <c r="B1183" s="7"/>
      <c r="D1183" s="8"/>
      <c r="E1183" s="8"/>
      <c r="F1183" s="8"/>
      <c r="G1183" s="8"/>
      <c r="H1183" s="8"/>
      <c r="I1183" s="8"/>
      <c r="J1183" s="8"/>
      <c r="K1183" s="8"/>
      <c r="L1183" s="8"/>
      <c r="M1183" s="8"/>
      <c r="N1183" s="8"/>
      <c r="O1183" s="8"/>
      <c r="P1183" s="8"/>
    </row>
    <row r="1184" spans="2:16" s="6" customFormat="1">
      <c r="B1184" s="7"/>
      <c r="D1184" s="8"/>
      <c r="E1184" s="8"/>
      <c r="F1184" s="8"/>
      <c r="G1184" s="8"/>
      <c r="H1184" s="8"/>
      <c r="I1184" s="8"/>
      <c r="J1184" s="8"/>
      <c r="K1184" s="8"/>
      <c r="L1184" s="8"/>
      <c r="M1184" s="8"/>
      <c r="N1184" s="8"/>
      <c r="O1184" s="8"/>
      <c r="P1184" s="8"/>
    </row>
    <row r="1185" spans="2:16" s="6" customFormat="1">
      <c r="B1185" s="7"/>
      <c r="D1185" s="8"/>
      <c r="E1185" s="8"/>
      <c r="F1185" s="8"/>
      <c r="G1185" s="8"/>
      <c r="H1185" s="8"/>
      <c r="I1185" s="8"/>
      <c r="J1185" s="8"/>
      <c r="K1185" s="8"/>
      <c r="L1185" s="8"/>
      <c r="M1185" s="8"/>
      <c r="N1185" s="8"/>
      <c r="O1185" s="8"/>
      <c r="P1185" s="8"/>
    </row>
    <row r="1186" spans="2:16" s="6" customFormat="1">
      <c r="B1186" s="7"/>
      <c r="D1186" s="8"/>
      <c r="E1186" s="8"/>
      <c r="F1186" s="8"/>
      <c r="G1186" s="8"/>
      <c r="H1186" s="8"/>
      <c r="I1186" s="8"/>
      <c r="J1186" s="8"/>
      <c r="K1186" s="8"/>
      <c r="L1186" s="8"/>
      <c r="M1186" s="8"/>
      <c r="N1186" s="8"/>
      <c r="O1186" s="8"/>
      <c r="P1186" s="8"/>
    </row>
    <row r="1187" spans="2:16" s="6" customFormat="1">
      <c r="B1187" s="7"/>
      <c r="D1187" s="8"/>
      <c r="E1187" s="8"/>
      <c r="F1187" s="8"/>
      <c r="G1187" s="8"/>
      <c r="H1187" s="8"/>
      <c r="I1187" s="8"/>
      <c r="J1187" s="8"/>
      <c r="K1187" s="8"/>
      <c r="L1187" s="8"/>
      <c r="M1187" s="8"/>
      <c r="N1187" s="8"/>
      <c r="O1187" s="8"/>
      <c r="P1187" s="8"/>
    </row>
    <row r="1188" spans="2:16" s="6" customFormat="1">
      <c r="B1188" s="7"/>
      <c r="D1188" s="8"/>
      <c r="E1188" s="8"/>
      <c r="F1188" s="8"/>
      <c r="G1188" s="8"/>
      <c r="H1188" s="8"/>
      <c r="I1188" s="8"/>
      <c r="J1188" s="8"/>
      <c r="K1188" s="8"/>
      <c r="L1188" s="8"/>
      <c r="M1188" s="8"/>
      <c r="N1188" s="8"/>
      <c r="O1188" s="8"/>
      <c r="P1188" s="8"/>
    </row>
    <row r="1189" spans="2:16" s="6" customFormat="1">
      <c r="B1189" s="7"/>
      <c r="D1189" s="8"/>
      <c r="E1189" s="8"/>
      <c r="F1189" s="8"/>
      <c r="G1189" s="8"/>
      <c r="H1189" s="8"/>
      <c r="I1189" s="8"/>
      <c r="J1189" s="8"/>
      <c r="K1189" s="8"/>
      <c r="L1189" s="8"/>
      <c r="M1189" s="8"/>
      <c r="N1189" s="8"/>
      <c r="O1189" s="8"/>
      <c r="P1189" s="8"/>
    </row>
    <row r="1190" spans="2:16" s="6" customFormat="1">
      <c r="B1190" s="7"/>
      <c r="D1190" s="8"/>
      <c r="E1190" s="8"/>
      <c r="F1190" s="8"/>
      <c r="G1190" s="8"/>
      <c r="H1190" s="8"/>
      <c r="I1190" s="8"/>
      <c r="J1190" s="8"/>
      <c r="K1190" s="8"/>
      <c r="L1190" s="8"/>
      <c r="M1190" s="8"/>
      <c r="N1190" s="8"/>
      <c r="O1190" s="8"/>
      <c r="P1190" s="8"/>
    </row>
    <row r="1191" spans="2:16" s="6" customFormat="1">
      <c r="B1191" s="7"/>
      <c r="D1191" s="8"/>
      <c r="E1191" s="8"/>
      <c r="F1191" s="8"/>
      <c r="G1191" s="8"/>
      <c r="H1191" s="8"/>
      <c r="I1191" s="8"/>
      <c r="J1191" s="8"/>
      <c r="K1191" s="8"/>
      <c r="L1191" s="8"/>
      <c r="M1191" s="8"/>
      <c r="N1191" s="8"/>
      <c r="O1191" s="8"/>
      <c r="P1191" s="8"/>
    </row>
    <row r="1192" spans="2:16" s="6" customFormat="1">
      <c r="B1192" s="7"/>
      <c r="D1192" s="8"/>
      <c r="E1192" s="8"/>
      <c r="F1192" s="8"/>
      <c r="G1192" s="8"/>
      <c r="H1192" s="8"/>
      <c r="I1192" s="8"/>
      <c r="J1192" s="8"/>
      <c r="K1192" s="8"/>
      <c r="L1192" s="8"/>
      <c r="M1192" s="8"/>
      <c r="N1192" s="8"/>
      <c r="O1192" s="8"/>
      <c r="P1192" s="8"/>
    </row>
    <row r="1193" spans="2:16" s="6" customFormat="1">
      <c r="B1193" s="7"/>
      <c r="D1193" s="8"/>
      <c r="E1193" s="8"/>
      <c r="F1193" s="8"/>
      <c r="G1193" s="8"/>
      <c r="H1193" s="8"/>
      <c r="I1193" s="8"/>
      <c r="J1193" s="8"/>
      <c r="K1193" s="8"/>
      <c r="L1193" s="8"/>
      <c r="M1193" s="8"/>
      <c r="N1193" s="8"/>
      <c r="O1193" s="8"/>
      <c r="P1193" s="8"/>
    </row>
    <row r="1194" spans="2:16" s="6" customFormat="1">
      <c r="B1194" s="7"/>
      <c r="D1194" s="8"/>
      <c r="E1194" s="8"/>
      <c r="F1194" s="8"/>
      <c r="G1194" s="8"/>
      <c r="H1194" s="8"/>
      <c r="I1194" s="8"/>
      <c r="J1194" s="8"/>
      <c r="K1194" s="8"/>
      <c r="L1194" s="8"/>
      <c r="M1194" s="8"/>
      <c r="N1194" s="8"/>
      <c r="O1194" s="8"/>
      <c r="P1194" s="8"/>
    </row>
    <row r="1195" spans="2:16" s="6" customFormat="1">
      <c r="B1195" s="7"/>
      <c r="D1195" s="8"/>
      <c r="E1195" s="8"/>
      <c r="F1195" s="8"/>
      <c r="G1195" s="8"/>
      <c r="H1195" s="8"/>
      <c r="I1195" s="8"/>
      <c r="J1195" s="8"/>
      <c r="K1195" s="8"/>
      <c r="L1195" s="8"/>
      <c r="M1195" s="8"/>
      <c r="N1195" s="8"/>
      <c r="O1195" s="8"/>
      <c r="P1195" s="8"/>
    </row>
    <row r="1196" spans="2:16" s="6" customFormat="1">
      <c r="B1196" s="7"/>
      <c r="D1196" s="8"/>
      <c r="E1196" s="8"/>
      <c r="F1196" s="8"/>
      <c r="G1196" s="8"/>
      <c r="H1196" s="8"/>
      <c r="I1196" s="8"/>
      <c r="J1196" s="8"/>
      <c r="K1196" s="8"/>
      <c r="L1196" s="8"/>
      <c r="M1196" s="8"/>
      <c r="N1196" s="8"/>
      <c r="O1196" s="8"/>
      <c r="P1196" s="8"/>
    </row>
    <row r="1197" spans="2:16" s="6" customFormat="1">
      <c r="B1197" s="7"/>
      <c r="D1197" s="8"/>
      <c r="E1197" s="8"/>
      <c r="F1197" s="8"/>
      <c r="G1197" s="8"/>
      <c r="H1197" s="8"/>
      <c r="I1197" s="8"/>
      <c r="J1197" s="8"/>
      <c r="K1197" s="8"/>
      <c r="L1197" s="8"/>
      <c r="M1197" s="8"/>
      <c r="N1197" s="8"/>
      <c r="O1197" s="8"/>
      <c r="P1197" s="8"/>
    </row>
    <row r="1198" spans="2:16" s="6" customFormat="1">
      <c r="B1198" s="7"/>
      <c r="D1198" s="8"/>
      <c r="E1198" s="8"/>
      <c r="F1198" s="8"/>
      <c r="G1198" s="8"/>
      <c r="H1198" s="8"/>
      <c r="I1198" s="8"/>
      <c r="J1198" s="8"/>
      <c r="K1198" s="8"/>
      <c r="L1198" s="8"/>
      <c r="M1198" s="8"/>
      <c r="N1198" s="8"/>
      <c r="O1198" s="8"/>
      <c r="P1198" s="8"/>
    </row>
    <row r="1199" spans="2:16" s="6" customFormat="1">
      <c r="B1199" s="7"/>
      <c r="D1199" s="8"/>
      <c r="E1199" s="8"/>
      <c r="F1199" s="8"/>
      <c r="G1199" s="8"/>
      <c r="H1199" s="8"/>
      <c r="I1199" s="8"/>
      <c r="J1199" s="8"/>
      <c r="K1199" s="8"/>
      <c r="L1199" s="8"/>
      <c r="M1199" s="8"/>
      <c r="N1199" s="8"/>
      <c r="O1199" s="8"/>
      <c r="P1199" s="8"/>
    </row>
    <row r="1200" spans="2:16" s="6" customFormat="1">
      <c r="B1200" s="7"/>
      <c r="D1200" s="8"/>
      <c r="E1200" s="8"/>
      <c r="F1200" s="8"/>
      <c r="G1200" s="8"/>
      <c r="H1200" s="8"/>
      <c r="I1200" s="8"/>
      <c r="J1200" s="8"/>
      <c r="K1200" s="8"/>
      <c r="L1200" s="8"/>
      <c r="M1200" s="8"/>
      <c r="N1200" s="8"/>
      <c r="O1200" s="8"/>
      <c r="P1200" s="8"/>
    </row>
    <row r="1201" spans="2:16" s="6" customFormat="1">
      <c r="B1201" s="7"/>
      <c r="D1201" s="8"/>
      <c r="E1201" s="8"/>
      <c r="F1201" s="8"/>
      <c r="G1201" s="8"/>
      <c r="H1201" s="8"/>
      <c r="I1201" s="8"/>
      <c r="J1201" s="8"/>
      <c r="K1201" s="8"/>
      <c r="L1201" s="8"/>
      <c r="M1201" s="8"/>
      <c r="N1201" s="8"/>
      <c r="O1201" s="8"/>
      <c r="P1201" s="8"/>
    </row>
    <row r="1202" spans="2:16" s="6" customFormat="1">
      <c r="B1202" s="7"/>
      <c r="D1202" s="8"/>
      <c r="E1202" s="8"/>
      <c r="F1202" s="8"/>
      <c r="G1202" s="8"/>
      <c r="H1202" s="8"/>
      <c r="I1202" s="8"/>
      <c r="J1202" s="8"/>
      <c r="K1202" s="8"/>
      <c r="L1202" s="8"/>
      <c r="M1202" s="8"/>
      <c r="N1202" s="8"/>
      <c r="O1202" s="8"/>
      <c r="P1202" s="8"/>
    </row>
    <row r="1203" spans="2:16" s="6" customFormat="1">
      <c r="B1203" s="7"/>
      <c r="D1203" s="8"/>
      <c r="E1203" s="8"/>
      <c r="F1203" s="8"/>
      <c r="G1203" s="8"/>
      <c r="H1203" s="8"/>
      <c r="I1203" s="8"/>
      <c r="J1203" s="8"/>
      <c r="K1203" s="8"/>
      <c r="L1203" s="8"/>
      <c r="M1203" s="8"/>
      <c r="N1203" s="8"/>
      <c r="O1203" s="8"/>
      <c r="P1203" s="8"/>
    </row>
    <row r="1204" spans="2:16" s="6" customFormat="1">
      <c r="B1204" s="7"/>
      <c r="D1204" s="8"/>
      <c r="E1204" s="8"/>
      <c r="F1204" s="8"/>
      <c r="G1204" s="8"/>
      <c r="H1204" s="8"/>
      <c r="I1204" s="8"/>
      <c r="J1204" s="8"/>
      <c r="K1204" s="8"/>
      <c r="L1204" s="8"/>
      <c r="M1204" s="8"/>
      <c r="N1204" s="8"/>
      <c r="O1204" s="8"/>
      <c r="P1204" s="8"/>
    </row>
    <row r="1205" spans="2:16" s="6" customFormat="1">
      <c r="B1205" s="7"/>
      <c r="D1205" s="8"/>
      <c r="E1205" s="8"/>
      <c r="F1205" s="8"/>
      <c r="G1205" s="8"/>
      <c r="H1205" s="8"/>
      <c r="I1205" s="8"/>
      <c r="J1205" s="8"/>
      <c r="K1205" s="8"/>
      <c r="L1205" s="8"/>
      <c r="M1205" s="8"/>
      <c r="N1205" s="8"/>
      <c r="O1205" s="8"/>
      <c r="P1205" s="8"/>
    </row>
    <row r="1206" spans="2:16" s="6" customFormat="1">
      <c r="B1206" s="7"/>
      <c r="D1206" s="8"/>
      <c r="E1206" s="8"/>
      <c r="F1206" s="8"/>
      <c r="G1206" s="8"/>
      <c r="H1206" s="8"/>
      <c r="I1206" s="8"/>
      <c r="J1206" s="8"/>
      <c r="K1206" s="8"/>
      <c r="L1206" s="8"/>
      <c r="M1206" s="8"/>
      <c r="N1206" s="8"/>
      <c r="O1206" s="8"/>
      <c r="P1206" s="8"/>
    </row>
    <row r="1207" spans="2:16" s="6" customFormat="1">
      <c r="B1207" s="7"/>
      <c r="D1207" s="8"/>
      <c r="E1207" s="8"/>
      <c r="F1207" s="8"/>
      <c r="G1207" s="8"/>
      <c r="H1207" s="8"/>
      <c r="I1207" s="8"/>
      <c r="J1207" s="8"/>
      <c r="K1207" s="8"/>
      <c r="L1207" s="8"/>
      <c r="M1207" s="8"/>
      <c r="N1207" s="8"/>
      <c r="O1207" s="8"/>
      <c r="P1207" s="8"/>
    </row>
    <row r="1208" spans="2:16" s="6" customFormat="1">
      <c r="B1208" s="7"/>
      <c r="D1208" s="8"/>
      <c r="E1208" s="8"/>
      <c r="F1208" s="8"/>
      <c r="G1208" s="8"/>
      <c r="H1208" s="8"/>
      <c r="I1208" s="8"/>
      <c r="J1208" s="8"/>
      <c r="K1208" s="8"/>
      <c r="L1208" s="8"/>
      <c r="M1208" s="8"/>
      <c r="N1208" s="8"/>
      <c r="O1208" s="8"/>
      <c r="P1208" s="8"/>
    </row>
    <row r="1209" spans="2:16" s="6" customFormat="1">
      <c r="B1209" s="7"/>
      <c r="D1209" s="8"/>
      <c r="E1209" s="8"/>
      <c r="F1209" s="8"/>
      <c r="G1209" s="8"/>
      <c r="H1209" s="8"/>
      <c r="I1209" s="8"/>
      <c r="J1209" s="8"/>
      <c r="K1209" s="8"/>
      <c r="L1209" s="8"/>
      <c r="M1209" s="8"/>
      <c r="N1209" s="8"/>
      <c r="O1209" s="8"/>
      <c r="P1209" s="8"/>
    </row>
    <row r="1210" spans="2:16" s="6" customFormat="1">
      <c r="B1210" s="7"/>
      <c r="D1210" s="8"/>
      <c r="E1210" s="8"/>
      <c r="F1210" s="8"/>
      <c r="G1210" s="8"/>
      <c r="H1210" s="8"/>
      <c r="I1210" s="8"/>
      <c r="J1210" s="8"/>
      <c r="K1210" s="8"/>
      <c r="L1210" s="8"/>
      <c r="M1210" s="8"/>
      <c r="N1210" s="8"/>
      <c r="O1210" s="8"/>
      <c r="P1210" s="8"/>
    </row>
    <row r="1211" spans="2:16" s="6" customFormat="1">
      <c r="B1211" s="7"/>
      <c r="D1211" s="8"/>
      <c r="E1211" s="8"/>
      <c r="F1211" s="8"/>
      <c r="G1211" s="8"/>
      <c r="H1211" s="8"/>
      <c r="I1211" s="8"/>
      <c r="J1211" s="8"/>
      <c r="K1211" s="8"/>
      <c r="L1211" s="8"/>
      <c r="M1211" s="8"/>
      <c r="N1211" s="8"/>
      <c r="O1211" s="8"/>
      <c r="P1211" s="8"/>
    </row>
    <row r="1212" spans="2:16" s="6" customFormat="1">
      <c r="B1212" s="7"/>
      <c r="D1212" s="8"/>
      <c r="E1212" s="8"/>
      <c r="F1212" s="8"/>
      <c r="G1212" s="8"/>
      <c r="H1212" s="8"/>
      <c r="I1212" s="8"/>
      <c r="J1212" s="8"/>
      <c r="K1212" s="8"/>
      <c r="L1212" s="8"/>
      <c r="M1212" s="8"/>
      <c r="N1212" s="8"/>
      <c r="O1212" s="8"/>
      <c r="P1212" s="8"/>
    </row>
    <row r="1213" spans="2:16" s="6" customFormat="1">
      <c r="B1213" s="7"/>
      <c r="D1213" s="8"/>
      <c r="E1213" s="8"/>
      <c r="F1213" s="8"/>
      <c r="G1213" s="8"/>
      <c r="H1213" s="8"/>
      <c r="I1213" s="8"/>
      <c r="J1213" s="8"/>
      <c r="K1213" s="8"/>
      <c r="L1213" s="8"/>
      <c r="M1213" s="8"/>
      <c r="N1213" s="8"/>
      <c r="O1213" s="8"/>
      <c r="P1213" s="8"/>
    </row>
    <row r="1214" spans="2:16" s="6" customFormat="1">
      <c r="B1214" s="7"/>
      <c r="D1214" s="8"/>
      <c r="E1214" s="8"/>
      <c r="F1214" s="8"/>
      <c r="G1214" s="8"/>
      <c r="H1214" s="8"/>
      <c r="I1214" s="8"/>
      <c r="J1214" s="8"/>
      <c r="K1214" s="8"/>
      <c r="L1214" s="8"/>
      <c r="M1214" s="8"/>
      <c r="N1214" s="8"/>
      <c r="O1214" s="8"/>
      <c r="P1214" s="8"/>
    </row>
    <row r="1215" spans="2:16" s="6" customFormat="1">
      <c r="B1215" s="7"/>
      <c r="D1215" s="8"/>
      <c r="E1215" s="8"/>
      <c r="F1215" s="8"/>
      <c r="G1215" s="8"/>
      <c r="H1215" s="8"/>
      <c r="I1215" s="8"/>
      <c r="J1215" s="8"/>
      <c r="K1215" s="8"/>
      <c r="L1215" s="8"/>
      <c r="M1215" s="8"/>
      <c r="N1215" s="8"/>
      <c r="O1215" s="8"/>
      <c r="P1215" s="8"/>
    </row>
    <row r="1216" spans="2:16" s="6" customFormat="1">
      <c r="B1216" s="7"/>
      <c r="D1216" s="8"/>
      <c r="E1216" s="8"/>
      <c r="F1216" s="8"/>
      <c r="G1216" s="8"/>
      <c r="H1216" s="8"/>
      <c r="I1216" s="8"/>
      <c r="J1216" s="8"/>
      <c r="K1216" s="8"/>
      <c r="L1216" s="8"/>
      <c r="M1216" s="8"/>
      <c r="N1216" s="8"/>
      <c r="O1216" s="8"/>
      <c r="P1216" s="8"/>
    </row>
    <row r="1217" spans="2:16" s="6" customFormat="1">
      <c r="B1217" s="7"/>
      <c r="D1217" s="8"/>
      <c r="E1217" s="8"/>
      <c r="F1217" s="8"/>
      <c r="G1217" s="8"/>
      <c r="H1217" s="8"/>
      <c r="I1217" s="8"/>
      <c r="J1217" s="8"/>
      <c r="K1217" s="8"/>
      <c r="L1217" s="8"/>
      <c r="M1217" s="8"/>
      <c r="N1217" s="8"/>
      <c r="O1217" s="8"/>
      <c r="P1217" s="8"/>
    </row>
    <row r="1218" spans="2:16" s="6" customFormat="1">
      <c r="B1218" s="7"/>
      <c r="D1218" s="8"/>
      <c r="E1218" s="8"/>
      <c r="F1218" s="8"/>
      <c r="G1218" s="8"/>
      <c r="H1218" s="8"/>
      <c r="I1218" s="8"/>
      <c r="J1218" s="8"/>
      <c r="K1218" s="8"/>
      <c r="L1218" s="8"/>
      <c r="M1218" s="8"/>
      <c r="N1218" s="8"/>
      <c r="O1218" s="8"/>
      <c r="P1218" s="8"/>
    </row>
    <row r="1219" spans="2:16" s="6" customFormat="1">
      <c r="B1219" s="7"/>
      <c r="D1219" s="8"/>
      <c r="E1219" s="8"/>
      <c r="F1219" s="8"/>
      <c r="G1219" s="8"/>
      <c r="H1219" s="8"/>
      <c r="I1219" s="8"/>
      <c r="J1219" s="8"/>
      <c r="K1219" s="8"/>
      <c r="L1219" s="8"/>
      <c r="M1219" s="8"/>
      <c r="N1219" s="8"/>
      <c r="O1219" s="8"/>
      <c r="P1219" s="8"/>
    </row>
    <row r="1220" spans="2:16" s="6" customFormat="1">
      <c r="B1220" s="7"/>
      <c r="D1220" s="8"/>
      <c r="E1220" s="8"/>
      <c r="F1220" s="8"/>
      <c r="G1220" s="8"/>
      <c r="H1220" s="8"/>
      <c r="I1220" s="8"/>
      <c r="J1220" s="8"/>
      <c r="K1220" s="8"/>
      <c r="L1220" s="8"/>
      <c r="M1220" s="8"/>
      <c r="N1220" s="8"/>
      <c r="O1220" s="8"/>
      <c r="P1220" s="8"/>
    </row>
    <row r="1221" spans="2:16" s="6" customFormat="1">
      <c r="B1221" s="7"/>
      <c r="D1221" s="8"/>
      <c r="E1221" s="8"/>
      <c r="F1221" s="8"/>
      <c r="G1221" s="8"/>
      <c r="H1221" s="8"/>
      <c r="I1221" s="8"/>
      <c r="J1221" s="8"/>
      <c r="K1221" s="8"/>
      <c r="L1221" s="8"/>
      <c r="M1221" s="8"/>
      <c r="N1221" s="8"/>
      <c r="O1221" s="8"/>
      <c r="P1221" s="8"/>
    </row>
    <row r="1222" spans="2:16" s="6" customFormat="1">
      <c r="B1222" s="7"/>
      <c r="D1222" s="8"/>
      <c r="E1222" s="8"/>
      <c r="F1222" s="8"/>
      <c r="G1222" s="8"/>
      <c r="H1222" s="8"/>
      <c r="I1222" s="8"/>
      <c r="J1222" s="8"/>
      <c r="K1222" s="8"/>
      <c r="L1222" s="8"/>
      <c r="M1222" s="8"/>
      <c r="N1222" s="8"/>
      <c r="O1222" s="8"/>
      <c r="P1222" s="8"/>
    </row>
    <row r="1223" spans="2:16" s="6" customFormat="1">
      <c r="B1223" s="7"/>
      <c r="D1223" s="8"/>
      <c r="E1223" s="8"/>
      <c r="F1223" s="8"/>
      <c r="G1223" s="8"/>
      <c r="H1223" s="8"/>
      <c r="I1223" s="8"/>
      <c r="J1223" s="8"/>
      <c r="K1223" s="8"/>
      <c r="L1223" s="8"/>
      <c r="M1223" s="8"/>
      <c r="N1223" s="8"/>
      <c r="O1223" s="8"/>
      <c r="P1223" s="8"/>
    </row>
    <row r="1224" spans="2:16" s="6" customFormat="1">
      <c r="B1224" s="7"/>
      <c r="D1224" s="8"/>
      <c r="E1224" s="8"/>
      <c r="F1224" s="8"/>
      <c r="G1224" s="8"/>
      <c r="H1224" s="8"/>
      <c r="I1224" s="8"/>
      <c r="J1224" s="8"/>
      <c r="K1224" s="8"/>
      <c r="L1224" s="8"/>
      <c r="M1224" s="8"/>
      <c r="N1224" s="8"/>
      <c r="O1224" s="8"/>
      <c r="P1224" s="8"/>
    </row>
    <row r="1225" spans="2:16" s="6" customFormat="1">
      <c r="B1225" s="7"/>
      <c r="D1225" s="8"/>
      <c r="E1225" s="8"/>
      <c r="F1225" s="8"/>
      <c r="G1225" s="8"/>
      <c r="H1225" s="8"/>
      <c r="I1225" s="8"/>
      <c r="J1225" s="8"/>
      <c r="K1225" s="8"/>
      <c r="L1225" s="8"/>
      <c r="M1225" s="8"/>
      <c r="N1225" s="8"/>
      <c r="O1225" s="8"/>
      <c r="P1225" s="8"/>
    </row>
    <row r="1226" spans="2:16" s="6" customFormat="1">
      <c r="B1226" s="7"/>
      <c r="D1226" s="8"/>
      <c r="E1226" s="8"/>
      <c r="F1226" s="8"/>
      <c r="G1226" s="8"/>
      <c r="H1226" s="8"/>
      <c r="I1226" s="8"/>
      <c r="J1226" s="8"/>
      <c r="K1226" s="8"/>
      <c r="L1226" s="8"/>
      <c r="M1226" s="8"/>
      <c r="N1226" s="8"/>
      <c r="O1226" s="8"/>
      <c r="P1226" s="8"/>
    </row>
    <row r="1227" spans="2:16" s="6" customFormat="1">
      <c r="B1227" s="7"/>
      <c r="D1227" s="8"/>
      <c r="E1227" s="8"/>
      <c r="F1227" s="8"/>
      <c r="G1227" s="8"/>
      <c r="H1227" s="8"/>
      <c r="I1227" s="8"/>
      <c r="J1227" s="8"/>
      <c r="K1227" s="8"/>
      <c r="L1227" s="8"/>
      <c r="M1227" s="8"/>
      <c r="N1227" s="8"/>
      <c r="O1227" s="8"/>
      <c r="P1227" s="8"/>
    </row>
    <row r="1228" spans="2:16" s="6" customFormat="1">
      <c r="B1228" s="7"/>
      <c r="D1228" s="8"/>
      <c r="E1228" s="8"/>
      <c r="F1228" s="8"/>
      <c r="G1228" s="8"/>
      <c r="H1228" s="8"/>
      <c r="I1228" s="8"/>
      <c r="J1228" s="8"/>
      <c r="K1228" s="8"/>
      <c r="L1228" s="8"/>
      <c r="M1228" s="8"/>
      <c r="N1228" s="8"/>
      <c r="O1228" s="8"/>
      <c r="P1228" s="8"/>
    </row>
    <row r="1229" spans="2:16" s="6" customFormat="1">
      <c r="B1229" s="7"/>
      <c r="D1229" s="8"/>
      <c r="E1229" s="8"/>
      <c r="F1229" s="8"/>
      <c r="G1229" s="8"/>
      <c r="H1229" s="8"/>
      <c r="I1229" s="8"/>
      <c r="J1229" s="8"/>
      <c r="K1229" s="8"/>
      <c r="L1229" s="8"/>
      <c r="M1229" s="8"/>
      <c r="N1229" s="8"/>
      <c r="O1229" s="8"/>
      <c r="P1229" s="8"/>
    </row>
    <row r="1230" spans="2:16" s="6" customFormat="1">
      <c r="B1230" s="7"/>
      <c r="D1230" s="8"/>
      <c r="E1230" s="8"/>
      <c r="F1230" s="8"/>
      <c r="G1230" s="8"/>
      <c r="H1230" s="8"/>
      <c r="I1230" s="8"/>
      <c r="J1230" s="8"/>
      <c r="K1230" s="8"/>
      <c r="L1230" s="8"/>
      <c r="M1230" s="8"/>
      <c r="N1230" s="8"/>
      <c r="O1230" s="8"/>
      <c r="P1230" s="8"/>
    </row>
    <row r="1231" spans="2:16" s="6" customFormat="1">
      <c r="B1231" s="7"/>
      <c r="D1231" s="8"/>
      <c r="E1231" s="8"/>
      <c r="F1231" s="8"/>
      <c r="G1231" s="8"/>
      <c r="H1231" s="8"/>
      <c r="I1231" s="8"/>
      <c r="J1231" s="8"/>
      <c r="K1231" s="8"/>
      <c r="L1231" s="8"/>
      <c r="M1231" s="8"/>
      <c r="N1231" s="8"/>
      <c r="O1231" s="8"/>
      <c r="P1231" s="8"/>
    </row>
    <row r="1232" spans="2:16" s="6" customFormat="1">
      <c r="B1232" s="7"/>
      <c r="D1232" s="8"/>
      <c r="E1232" s="8"/>
      <c r="F1232" s="8"/>
      <c r="G1232" s="8"/>
      <c r="H1232" s="8"/>
      <c r="I1232" s="8"/>
      <c r="J1232" s="8"/>
      <c r="K1232" s="8"/>
      <c r="L1232" s="8"/>
      <c r="M1232" s="8"/>
      <c r="N1232" s="8"/>
      <c r="O1232" s="8"/>
      <c r="P1232" s="8"/>
    </row>
    <row r="1233" spans="2:16" s="6" customFormat="1">
      <c r="B1233" s="7"/>
      <c r="D1233" s="8"/>
      <c r="E1233" s="8"/>
      <c r="F1233" s="8"/>
      <c r="G1233" s="8"/>
      <c r="H1233" s="8"/>
      <c r="I1233" s="8"/>
      <c r="J1233" s="8"/>
      <c r="K1233" s="8"/>
      <c r="L1233" s="8"/>
      <c r="M1233" s="8"/>
      <c r="N1233" s="8"/>
      <c r="O1233" s="8"/>
      <c r="P1233" s="8"/>
    </row>
    <row r="1234" spans="2:16" s="6" customFormat="1">
      <c r="B1234" s="7"/>
      <c r="D1234" s="8"/>
      <c r="E1234" s="8"/>
      <c r="F1234" s="8"/>
      <c r="G1234" s="8"/>
      <c r="H1234" s="8"/>
      <c r="I1234" s="8"/>
      <c r="J1234" s="8"/>
      <c r="K1234" s="8"/>
      <c r="L1234" s="8"/>
      <c r="M1234" s="8"/>
      <c r="N1234" s="8"/>
      <c r="O1234" s="8"/>
      <c r="P1234" s="8"/>
    </row>
    <row r="1235" spans="2:16" s="6" customFormat="1">
      <c r="B1235" s="7"/>
      <c r="D1235" s="8"/>
      <c r="E1235" s="8"/>
      <c r="F1235" s="8"/>
      <c r="G1235" s="8"/>
      <c r="H1235" s="8"/>
      <c r="I1235" s="8"/>
      <c r="J1235" s="8"/>
      <c r="K1235" s="8"/>
      <c r="L1235" s="8"/>
      <c r="M1235" s="8"/>
      <c r="N1235" s="8"/>
      <c r="O1235" s="8"/>
      <c r="P1235" s="8"/>
    </row>
    <row r="1236" spans="2:16" s="6" customFormat="1">
      <c r="B1236" s="7"/>
      <c r="D1236" s="8"/>
      <c r="E1236" s="8"/>
      <c r="F1236" s="8"/>
      <c r="G1236" s="8"/>
      <c r="H1236" s="8"/>
      <c r="I1236" s="8"/>
      <c r="J1236" s="8"/>
      <c r="K1236" s="8"/>
      <c r="L1236" s="8"/>
      <c r="M1236" s="8"/>
      <c r="N1236" s="8"/>
      <c r="O1236" s="8"/>
      <c r="P1236" s="8"/>
    </row>
    <row r="1237" spans="2:16" s="6" customFormat="1">
      <c r="B1237" s="7"/>
      <c r="D1237" s="8"/>
      <c r="E1237" s="8"/>
      <c r="F1237" s="8"/>
      <c r="G1237" s="8"/>
      <c r="H1237" s="8"/>
      <c r="I1237" s="8"/>
      <c r="J1237" s="8"/>
      <c r="K1237" s="8"/>
      <c r="L1237" s="8"/>
      <c r="M1237" s="8"/>
      <c r="N1237" s="8"/>
      <c r="O1237" s="8"/>
      <c r="P1237" s="8"/>
    </row>
    <row r="1238" spans="2:16" s="6" customFormat="1">
      <c r="B1238" s="7"/>
      <c r="D1238" s="8"/>
      <c r="E1238" s="8"/>
      <c r="F1238" s="8"/>
      <c r="G1238" s="8"/>
      <c r="H1238" s="8"/>
      <c r="I1238" s="8"/>
      <c r="J1238" s="8"/>
      <c r="K1238" s="8"/>
      <c r="L1238" s="8"/>
      <c r="M1238" s="8"/>
      <c r="N1238" s="8"/>
      <c r="O1238" s="8"/>
      <c r="P1238" s="8"/>
    </row>
    <row r="1239" spans="2:16" s="6" customFormat="1">
      <c r="B1239" s="7"/>
      <c r="D1239" s="8"/>
      <c r="E1239" s="8"/>
      <c r="F1239" s="8"/>
      <c r="G1239" s="8"/>
      <c r="H1239" s="8"/>
      <c r="I1239" s="8"/>
      <c r="J1239" s="8"/>
      <c r="K1239" s="8"/>
      <c r="L1239" s="8"/>
      <c r="M1239" s="8"/>
      <c r="N1239" s="8"/>
      <c r="O1239" s="8"/>
      <c r="P1239" s="8"/>
    </row>
    <row r="1240" spans="2:16" s="6" customFormat="1">
      <c r="B1240" s="7"/>
      <c r="D1240" s="8"/>
      <c r="E1240" s="8"/>
      <c r="F1240" s="8"/>
      <c r="G1240" s="8"/>
      <c r="H1240" s="8"/>
      <c r="I1240" s="8"/>
      <c r="J1240" s="8"/>
      <c r="K1240" s="8"/>
      <c r="L1240" s="8"/>
      <c r="M1240" s="8"/>
      <c r="N1240" s="8"/>
      <c r="O1240" s="8"/>
      <c r="P1240" s="8"/>
    </row>
    <row r="1241" spans="2:16" s="6" customFormat="1">
      <c r="B1241" s="7"/>
      <c r="D1241" s="8"/>
      <c r="E1241" s="8"/>
      <c r="F1241" s="8"/>
      <c r="G1241" s="8"/>
      <c r="H1241" s="8"/>
      <c r="I1241" s="8"/>
      <c r="J1241" s="8"/>
      <c r="K1241" s="8"/>
      <c r="L1241" s="8"/>
      <c r="M1241" s="8"/>
      <c r="N1241" s="8"/>
      <c r="O1241" s="8"/>
      <c r="P1241" s="8"/>
    </row>
    <row r="1242" spans="2:16" s="6" customFormat="1">
      <c r="B1242" s="7"/>
      <c r="D1242" s="8"/>
      <c r="E1242" s="8"/>
      <c r="F1242" s="8"/>
      <c r="G1242" s="8"/>
      <c r="H1242" s="8"/>
      <c r="I1242" s="8"/>
      <c r="J1242" s="8"/>
      <c r="K1242" s="8"/>
      <c r="L1242" s="8"/>
      <c r="M1242" s="8"/>
      <c r="N1242" s="8"/>
      <c r="O1242" s="8"/>
      <c r="P1242" s="8"/>
    </row>
    <row r="1243" spans="2:16" s="6" customFormat="1">
      <c r="B1243" s="7"/>
      <c r="D1243" s="8"/>
      <c r="E1243" s="8"/>
      <c r="F1243" s="8"/>
      <c r="G1243" s="8"/>
      <c r="H1243" s="8"/>
      <c r="I1243" s="8"/>
      <c r="J1243" s="8"/>
      <c r="K1243" s="8"/>
      <c r="L1243" s="8"/>
      <c r="M1243" s="8"/>
      <c r="N1243" s="8"/>
      <c r="O1243" s="8"/>
      <c r="P1243" s="8"/>
    </row>
    <row r="1244" spans="2:16" s="6" customFormat="1">
      <c r="B1244" s="7"/>
      <c r="D1244" s="8"/>
      <c r="E1244" s="8"/>
      <c r="F1244" s="8"/>
      <c r="G1244" s="8"/>
      <c r="H1244" s="8"/>
      <c r="I1244" s="8"/>
      <c r="J1244" s="8"/>
      <c r="K1244" s="8"/>
      <c r="L1244" s="8"/>
      <c r="M1244" s="8"/>
      <c r="N1244" s="8"/>
      <c r="O1244" s="8"/>
      <c r="P1244" s="8"/>
    </row>
    <row r="1245" spans="2:16" s="6" customFormat="1">
      <c r="B1245" s="7"/>
      <c r="D1245" s="8"/>
      <c r="E1245" s="8"/>
      <c r="F1245" s="8"/>
      <c r="G1245" s="8"/>
      <c r="H1245" s="8"/>
      <c r="I1245" s="8"/>
      <c r="J1245" s="8"/>
      <c r="K1245" s="8"/>
      <c r="L1245" s="8"/>
      <c r="M1245" s="8"/>
      <c r="N1245" s="8"/>
      <c r="O1245" s="8"/>
      <c r="P1245" s="8"/>
    </row>
    <row r="1246" spans="2:16" s="6" customFormat="1">
      <c r="B1246" s="7"/>
      <c r="D1246" s="8"/>
      <c r="E1246" s="8"/>
      <c r="F1246" s="8"/>
      <c r="G1246" s="8"/>
      <c r="H1246" s="8"/>
      <c r="I1246" s="8"/>
      <c r="J1246" s="8"/>
      <c r="K1246" s="8"/>
      <c r="L1246" s="8"/>
      <c r="M1246" s="8"/>
      <c r="N1246" s="8"/>
      <c r="O1246" s="8"/>
      <c r="P1246" s="8"/>
    </row>
    <row r="1247" spans="2:16" s="6" customFormat="1">
      <c r="B1247" s="7"/>
      <c r="D1247" s="8"/>
      <c r="E1247" s="8"/>
      <c r="F1247" s="8"/>
      <c r="G1247" s="8"/>
      <c r="H1247" s="8"/>
      <c r="I1247" s="8"/>
      <c r="J1247" s="8"/>
      <c r="K1247" s="8"/>
      <c r="L1247" s="8"/>
      <c r="M1247" s="8"/>
      <c r="N1247" s="8"/>
      <c r="O1247" s="8"/>
      <c r="P1247" s="8"/>
    </row>
    <row r="1248" spans="2:16" s="6" customFormat="1">
      <c r="B1248" s="7"/>
      <c r="D1248" s="8"/>
      <c r="E1248" s="8"/>
      <c r="F1248" s="8"/>
      <c r="G1248" s="8"/>
      <c r="H1248" s="8"/>
      <c r="I1248" s="8"/>
      <c r="J1248" s="8"/>
      <c r="K1248" s="8"/>
      <c r="L1248" s="8"/>
      <c r="M1248" s="8"/>
      <c r="N1248" s="8"/>
      <c r="O1248" s="8"/>
      <c r="P1248" s="8"/>
    </row>
    <row r="1249" spans="2:16" s="6" customFormat="1">
      <c r="B1249" s="7"/>
      <c r="D1249" s="8"/>
      <c r="E1249" s="8"/>
      <c r="F1249" s="8"/>
      <c r="G1249" s="8"/>
      <c r="H1249" s="8"/>
      <c r="I1249" s="8"/>
      <c r="J1249" s="8"/>
      <c r="K1249" s="8"/>
      <c r="L1249" s="8"/>
      <c r="M1249" s="8"/>
      <c r="N1249" s="8"/>
      <c r="O1249" s="8"/>
      <c r="P1249" s="8"/>
    </row>
    <row r="1250" spans="2:16" s="6" customFormat="1">
      <c r="B1250" s="7"/>
      <c r="D1250" s="8"/>
      <c r="E1250" s="8"/>
      <c r="F1250" s="8"/>
      <c r="G1250" s="8"/>
      <c r="H1250" s="8"/>
      <c r="I1250" s="8"/>
      <c r="J1250" s="8"/>
      <c r="K1250" s="8"/>
      <c r="L1250" s="8"/>
      <c r="M1250" s="8"/>
      <c r="N1250" s="8"/>
      <c r="O1250" s="8"/>
      <c r="P1250" s="8"/>
    </row>
    <row r="1251" spans="2:16" s="6" customFormat="1">
      <c r="B1251" s="7"/>
      <c r="D1251" s="8"/>
      <c r="E1251" s="8"/>
      <c r="F1251" s="8"/>
      <c r="G1251" s="8"/>
      <c r="H1251" s="8"/>
      <c r="I1251" s="8"/>
      <c r="J1251" s="8"/>
      <c r="K1251" s="8"/>
      <c r="L1251" s="8"/>
      <c r="M1251" s="8"/>
      <c r="N1251" s="8"/>
      <c r="O1251" s="8"/>
      <c r="P1251" s="8"/>
    </row>
    <row r="1252" spans="2:16" s="6" customFormat="1">
      <c r="B1252" s="7"/>
      <c r="D1252" s="8"/>
      <c r="E1252" s="8"/>
      <c r="F1252" s="8"/>
      <c r="G1252" s="8"/>
      <c r="H1252" s="8"/>
      <c r="I1252" s="8"/>
      <c r="J1252" s="8"/>
      <c r="K1252" s="8"/>
      <c r="L1252" s="8"/>
      <c r="M1252" s="8"/>
      <c r="N1252" s="8"/>
      <c r="O1252" s="8"/>
      <c r="P1252" s="8"/>
    </row>
    <row r="1253" spans="2:16" s="6" customFormat="1">
      <c r="B1253" s="7"/>
      <c r="D1253" s="8"/>
      <c r="E1253" s="8"/>
      <c r="F1253" s="8"/>
      <c r="G1253" s="8"/>
      <c r="H1253" s="8"/>
      <c r="I1253" s="8"/>
      <c r="J1253" s="8"/>
      <c r="K1253" s="8"/>
      <c r="L1253" s="8"/>
      <c r="M1253" s="8"/>
      <c r="N1253" s="8"/>
      <c r="O1253" s="8"/>
      <c r="P1253" s="8"/>
    </row>
    <row r="1254" spans="2:16" s="6" customFormat="1">
      <c r="B1254" s="7"/>
      <c r="D1254" s="8"/>
      <c r="E1254" s="8"/>
      <c r="F1254" s="8"/>
      <c r="G1254" s="8"/>
      <c r="H1254" s="8"/>
      <c r="I1254" s="8"/>
      <c r="J1254" s="8"/>
      <c r="K1254" s="8"/>
      <c r="L1254" s="8"/>
      <c r="M1254" s="8"/>
      <c r="N1254" s="8"/>
      <c r="O1254" s="8"/>
      <c r="P1254" s="8"/>
    </row>
    <row r="1255" spans="2:16" s="6" customFormat="1">
      <c r="B1255" s="7"/>
      <c r="D1255" s="8"/>
      <c r="E1255" s="8"/>
      <c r="F1255" s="8"/>
      <c r="G1255" s="8"/>
      <c r="H1255" s="8"/>
      <c r="I1255" s="8"/>
      <c r="J1255" s="8"/>
      <c r="K1255" s="8"/>
      <c r="L1255" s="8"/>
      <c r="M1255" s="8"/>
      <c r="N1255" s="8"/>
      <c r="O1255" s="8"/>
      <c r="P1255" s="8"/>
    </row>
    <row r="1256" spans="2:16" s="6" customFormat="1">
      <c r="B1256" s="7"/>
      <c r="D1256" s="8"/>
      <c r="E1256" s="8"/>
      <c r="F1256" s="8"/>
      <c r="G1256" s="8"/>
      <c r="H1256" s="8"/>
      <c r="I1256" s="8"/>
      <c r="J1256" s="8"/>
      <c r="K1256" s="8"/>
      <c r="L1256" s="8"/>
      <c r="M1256" s="8"/>
      <c r="N1256" s="8"/>
      <c r="O1256" s="8"/>
      <c r="P1256" s="8"/>
    </row>
    <row r="1257" spans="2:16" s="6" customFormat="1">
      <c r="B1257" s="7"/>
      <c r="D1257" s="8"/>
      <c r="E1257" s="8"/>
      <c r="F1257" s="8"/>
      <c r="G1257" s="8"/>
      <c r="H1257" s="8"/>
      <c r="I1257" s="8"/>
      <c r="J1257" s="8"/>
      <c r="K1257" s="8"/>
      <c r="L1257" s="8"/>
      <c r="M1257" s="8"/>
      <c r="N1257" s="8"/>
      <c r="O1257" s="8"/>
      <c r="P1257" s="8"/>
    </row>
    <row r="1258" spans="2:16" s="6" customFormat="1">
      <c r="B1258" s="7"/>
      <c r="D1258" s="8"/>
      <c r="E1258" s="8"/>
      <c r="F1258" s="8"/>
      <c r="G1258" s="8"/>
      <c r="H1258" s="8"/>
      <c r="I1258" s="8"/>
      <c r="J1258" s="8"/>
      <c r="K1258" s="8"/>
      <c r="L1258" s="8"/>
      <c r="M1258" s="8"/>
      <c r="N1258" s="8"/>
      <c r="O1258" s="8"/>
      <c r="P1258" s="8"/>
    </row>
    <row r="1259" spans="2:16" s="6" customFormat="1">
      <c r="B1259" s="7"/>
      <c r="D1259" s="8"/>
      <c r="E1259" s="8"/>
      <c r="F1259" s="8"/>
      <c r="G1259" s="8"/>
      <c r="H1259" s="8"/>
      <c r="I1259" s="8"/>
      <c r="J1259" s="8"/>
      <c r="K1259" s="8"/>
      <c r="L1259" s="8"/>
      <c r="M1259" s="8"/>
      <c r="N1259" s="8"/>
      <c r="O1259" s="8"/>
      <c r="P1259" s="8"/>
    </row>
    <row r="1260" spans="2:16" s="6" customFormat="1">
      <c r="B1260" s="7"/>
      <c r="D1260" s="8"/>
      <c r="E1260" s="8"/>
      <c r="F1260" s="8"/>
      <c r="G1260" s="8"/>
      <c r="H1260" s="8"/>
      <c r="I1260" s="8"/>
      <c r="J1260" s="8"/>
      <c r="K1260" s="8"/>
      <c r="L1260" s="8"/>
      <c r="M1260" s="8"/>
      <c r="N1260" s="8"/>
      <c r="O1260" s="8"/>
      <c r="P1260" s="8"/>
    </row>
    <row r="1261" spans="2:16" s="6" customFormat="1">
      <c r="B1261" s="7"/>
      <c r="D1261" s="8"/>
      <c r="E1261" s="8"/>
      <c r="F1261" s="8"/>
      <c r="G1261" s="8"/>
      <c r="H1261" s="8"/>
      <c r="I1261" s="8"/>
      <c r="J1261" s="8"/>
      <c r="K1261" s="8"/>
      <c r="L1261" s="8"/>
      <c r="M1261" s="8"/>
      <c r="N1261" s="8"/>
      <c r="O1261" s="8"/>
      <c r="P1261" s="8"/>
    </row>
    <row r="1262" spans="2:16" s="6" customFormat="1">
      <c r="B1262" s="7"/>
      <c r="D1262" s="8"/>
      <c r="E1262" s="8"/>
      <c r="F1262" s="8"/>
      <c r="G1262" s="8"/>
      <c r="H1262" s="8"/>
      <c r="I1262" s="8"/>
      <c r="J1262" s="8"/>
      <c r="K1262" s="8"/>
      <c r="L1262" s="8"/>
      <c r="M1262" s="8"/>
      <c r="N1262" s="8"/>
      <c r="O1262" s="8"/>
      <c r="P1262" s="8"/>
    </row>
    <row r="1263" spans="2:16" s="6" customFormat="1">
      <c r="B1263" s="7"/>
      <c r="D1263" s="8"/>
      <c r="E1263" s="8"/>
      <c r="F1263" s="8"/>
      <c r="G1263" s="8"/>
      <c r="H1263" s="8"/>
      <c r="I1263" s="8"/>
      <c r="J1263" s="8"/>
      <c r="K1263" s="8"/>
      <c r="L1263" s="8"/>
      <c r="M1263" s="8"/>
      <c r="N1263" s="8"/>
      <c r="O1263" s="8"/>
      <c r="P1263" s="8"/>
    </row>
    <row r="1264" spans="2:16" s="6" customFormat="1">
      <c r="B1264" s="7"/>
      <c r="D1264" s="8"/>
      <c r="E1264" s="8"/>
      <c r="F1264" s="8"/>
      <c r="G1264" s="8"/>
      <c r="H1264" s="8"/>
      <c r="I1264" s="8"/>
      <c r="J1264" s="8"/>
      <c r="K1264" s="8"/>
      <c r="L1264" s="8"/>
      <c r="M1264" s="8"/>
      <c r="N1264" s="8"/>
      <c r="O1264" s="8"/>
      <c r="P1264" s="8"/>
    </row>
    <row r="1265" spans="2:16" s="6" customFormat="1">
      <c r="B1265" s="7"/>
      <c r="D1265" s="8"/>
      <c r="E1265" s="8"/>
      <c r="F1265" s="8"/>
      <c r="G1265" s="8"/>
      <c r="H1265" s="8"/>
      <c r="I1265" s="8"/>
      <c r="J1265" s="8"/>
      <c r="K1265" s="8"/>
      <c r="L1265" s="8"/>
      <c r="M1265" s="8"/>
      <c r="N1265" s="8"/>
      <c r="O1265" s="8"/>
      <c r="P1265" s="8"/>
    </row>
    <row r="1266" spans="2:16" s="6" customFormat="1">
      <c r="B1266" s="7"/>
      <c r="D1266" s="8"/>
      <c r="E1266" s="8"/>
      <c r="F1266" s="8"/>
      <c r="G1266" s="8"/>
      <c r="H1266" s="8"/>
      <c r="I1266" s="8"/>
      <c r="J1266" s="8"/>
      <c r="K1266" s="8"/>
      <c r="L1266" s="8"/>
      <c r="M1266" s="8"/>
      <c r="N1266" s="8"/>
      <c r="O1266" s="8"/>
      <c r="P1266" s="8"/>
    </row>
    <row r="1267" spans="2:16" s="6" customFormat="1">
      <c r="B1267" s="7"/>
      <c r="D1267" s="8"/>
      <c r="E1267" s="8"/>
      <c r="F1267" s="8"/>
      <c r="G1267" s="8"/>
      <c r="H1267" s="8"/>
      <c r="I1267" s="8"/>
      <c r="J1267" s="8"/>
      <c r="K1267" s="8"/>
      <c r="L1267" s="8"/>
      <c r="M1267" s="8"/>
      <c r="N1267" s="8"/>
      <c r="O1267" s="8"/>
      <c r="P1267" s="8"/>
    </row>
    <row r="1268" spans="2:16" s="6" customFormat="1">
      <c r="B1268" s="7"/>
      <c r="D1268" s="8"/>
      <c r="E1268" s="8"/>
      <c r="F1268" s="8"/>
      <c r="G1268" s="8"/>
      <c r="H1268" s="8"/>
      <c r="I1268" s="8"/>
      <c r="J1268" s="8"/>
      <c r="K1268" s="8"/>
      <c r="L1268" s="8"/>
      <c r="M1268" s="8"/>
      <c r="N1268" s="8"/>
      <c r="O1268" s="8"/>
      <c r="P1268" s="8"/>
    </row>
    <row r="1269" spans="2:16" s="6" customFormat="1">
      <c r="B1269" s="7"/>
      <c r="D1269" s="8"/>
      <c r="E1269" s="8"/>
      <c r="F1269" s="8"/>
      <c r="G1269" s="8"/>
      <c r="H1269" s="8"/>
      <c r="I1269" s="8"/>
      <c r="J1269" s="8"/>
      <c r="K1269" s="8"/>
      <c r="L1269" s="8"/>
      <c r="M1269" s="8"/>
      <c r="N1269" s="8"/>
      <c r="O1269" s="8"/>
      <c r="P1269" s="8"/>
    </row>
    <row r="1270" spans="2:16" s="6" customFormat="1">
      <c r="B1270" s="7"/>
      <c r="D1270" s="8"/>
      <c r="E1270" s="8"/>
      <c r="F1270" s="8"/>
      <c r="G1270" s="8"/>
      <c r="H1270" s="8"/>
      <c r="I1270" s="8"/>
      <c r="J1270" s="8"/>
      <c r="K1270" s="8"/>
      <c r="L1270" s="8"/>
      <c r="M1270" s="8"/>
      <c r="N1270" s="8"/>
      <c r="O1270" s="8"/>
      <c r="P1270" s="8"/>
    </row>
    <row r="1271" spans="2:16" s="6" customFormat="1">
      <c r="B1271" s="7"/>
      <c r="D1271" s="8"/>
      <c r="E1271" s="8"/>
      <c r="F1271" s="8"/>
      <c r="G1271" s="8"/>
      <c r="H1271" s="8"/>
      <c r="I1271" s="8"/>
      <c r="J1271" s="8"/>
      <c r="K1271" s="8"/>
      <c r="L1271" s="8"/>
      <c r="M1271" s="8"/>
      <c r="N1271" s="8"/>
      <c r="O1271" s="8"/>
      <c r="P1271" s="8"/>
    </row>
    <row r="1272" spans="2:16" s="6" customFormat="1">
      <c r="B1272" s="7"/>
      <c r="D1272" s="8"/>
      <c r="E1272" s="8"/>
      <c r="F1272" s="8"/>
      <c r="G1272" s="8"/>
      <c r="H1272" s="8"/>
      <c r="I1272" s="8"/>
      <c r="J1272" s="8"/>
      <c r="K1272" s="8"/>
      <c r="L1272" s="8"/>
      <c r="M1272" s="8"/>
      <c r="N1272" s="8"/>
      <c r="O1272" s="8"/>
      <c r="P1272" s="8"/>
    </row>
    <row r="1273" spans="2:16" s="6" customFormat="1">
      <c r="B1273" s="7"/>
      <c r="D1273" s="8"/>
      <c r="E1273" s="8"/>
      <c r="F1273" s="8"/>
      <c r="G1273" s="8"/>
      <c r="H1273" s="8"/>
      <c r="I1273" s="8"/>
      <c r="J1273" s="8"/>
      <c r="K1273" s="8"/>
      <c r="L1273" s="8"/>
      <c r="M1273" s="8"/>
      <c r="N1273" s="8"/>
      <c r="O1273" s="8"/>
      <c r="P1273" s="8"/>
    </row>
    <row r="1274" spans="2:16" s="6" customFormat="1">
      <c r="B1274" s="7"/>
      <c r="D1274" s="8"/>
      <c r="E1274" s="8"/>
      <c r="F1274" s="8"/>
      <c r="G1274" s="8"/>
      <c r="H1274" s="8"/>
      <c r="I1274" s="8"/>
      <c r="J1274" s="8"/>
      <c r="K1274" s="8"/>
      <c r="L1274" s="8"/>
      <c r="M1274" s="8"/>
      <c r="N1274" s="8"/>
      <c r="O1274" s="8"/>
      <c r="P1274" s="8"/>
    </row>
    <row r="1275" spans="2:16" s="6" customFormat="1">
      <c r="B1275" s="7"/>
      <c r="D1275" s="8"/>
      <c r="E1275" s="8"/>
      <c r="F1275" s="8"/>
      <c r="G1275" s="8"/>
      <c r="H1275" s="8"/>
      <c r="I1275" s="8"/>
      <c r="J1275" s="8"/>
      <c r="K1275" s="8"/>
      <c r="L1275" s="8"/>
      <c r="M1275" s="8"/>
      <c r="N1275" s="8"/>
      <c r="O1275" s="8"/>
      <c r="P1275" s="8"/>
    </row>
    <row r="1276" spans="2:16" s="6" customFormat="1">
      <c r="B1276" s="7"/>
      <c r="D1276" s="8"/>
      <c r="E1276" s="8"/>
      <c r="F1276" s="8"/>
      <c r="G1276" s="8"/>
      <c r="H1276" s="8"/>
      <c r="I1276" s="8"/>
      <c r="J1276" s="8"/>
      <c r="K1276" s="8"/>
      <c r="L1276" s="8"/>
      <c r="M1276" s="8"/>
      <c r="N1276" s="8"/>
      <c r="O1276" s="8"/>
      <c r="P1276" s="8"/>
    </row>
    <row r="1277" spans="2:16" s="6" customFormat="1">
      <c r="B1277" s="7"/>
      <c r="D1277" s="8"/>
      <c r="E1277" s="8"/>
      <c r="F1277" s="8"/>
      <c r="G1277" s="8"/>
      <c r="H1277" s="8"/>
      <c r="I1277" s="8"/>
      <c r="J1277" s="8"/>
      <c r="K1277" s="8"/>
      <c r="L1277" s="8"/>
      <c r="M1277" s="8"/>
      <c r="N1277" s="8"/>
      <c r="O1277" s="8"/>
      <c r="P1277" s="8"/>
    </row>
    <row r="1278" spans="2:16" s="6" customFormat="1">
      <c r="B1278" s="7"/>
      <c r="D1278" s="8"/>
      <c r="E1278" s="8"/>
      <c r="F1278" s="8"/>
      <c r="G1278" s="8"/>
      <c r="H1278" s="8"/>
      <c r="I1278" s="8"/>
      <c r="J1278" s="8"/>
      <c r="K1278" s="8"/>
      <c r="L1278" s="8"/>
      <c r="M1278" s="8"/>
      <c r="N1278" s="8"/>
      <c r="O1278" s="8"/>
      <c r="P1278" s="8"/>
    </row>
    <row r="1279" spans="2:16" s="6" customFormat="1">
      <c r="B1279" s="7"/>
      <c r="D1279" s="8"/>
      <c r="E1279" s="8"/>
      <c r="F1279" s="8"/>
      <c r="G1279" s="8"/>
      <c r="H1279" s="8"/>
      <c r="I1279" s="8"/>
      <c r="J1279" s="8"/>
      <c r="K1279" s="8"/>
      <c r="L1279" s="8"/>
      <c r="M1279" s="8"/>
      <c r="N1279" s="8"/>
      <c r="O1279" s="8"/>
      <c r="P1279" s="8"/>
    </row>
    <row r="1280" spans="2:16" s="6" customFormat="1">
      <c r="B1280" s="7"/>
      <c r="D1280" s="8"/>
      <c r="E1280" s="8"/>
      <c r="F1280" s="8"/>
      <c r="G1280" s="8"/>
      <c r="H1280" s="8"/>
      <c r="I1280" s="8"/>
      <c r="J1280" s="8"/>
      <c r="K1280" s="8"/>
      <c r="L1280" s="8"/>
      <c r="M1280" s="8"/>
      <c r="N1280" s="8"/>
      <c r="O1280" s="8"/>
      <c r="P1280" s="8"/>
    </row>
    <row r="1281" spans="2:16" s="6" customFormat="1">
      <c r="B1281" s="7"/>
      <c r="D1281" s="8"/>
      <c r="E1281" s="8"/>
      <c r="F1281" s="8"/>
      <c r="G1281" s="8"/>
      <c r="H1281" s="8"/>
      <c r="I1281" s="8"/>
      <c r="J1281" s="8"/>
      <c r="K1281" s="8"/>
      <c r="L1281" s="8"/>
      <c r="M1281" s="8"/>
      <c r="N1281" s="8"/>
      <c r="O1281" s="8"/>
      <c r="P1281" s="8"/>
    </row>
    <row r="1282" spans="2:16" s="6" customFormat="1">
      <c r="B1282" s="7"/>
      <c r="D1282" s="8"/>
      <c r="E1282" s="8"/>
      <c r="F1282" s="8"/>
      <c r="G1282" s="8"/>
      <c r="H1282" s="8"/>
      <c r="I1282" s="8"/>
      <c r="J1282" s="8"/>
      <c r="K1282" s="8"/>
      <c r="L1282" s="8"/>
      <c r="M1282" s="8"/>
      <c r="N1282" s="8"/>
      <c r="O1282" s="8"/>
      <c r="P1282" s="8"/>
    </row>
    <row r="1283" spans="2:16" s="6" customFormat="1">
      <c r="B1283" s="7"/>
      <c r="D1283" s="8"/>
      <c r="E1283" s="8"/>
      <c r="F1283" s="8"/>
      <c r="G1283" s="8"/>
      <c r="H1283" s="8"/>
      <c r="I1283" s="8"/>
      <c r="J1283" s="8"/>
      <c r="K1283" s="8"/>
      <c r="L1283" s="8"/>
      <c r="M1283" s="8"/>
      <c r="N1283" s="8"/>
      <c r="O1283" s="8"/>
      <c r="P1283" s="8"/>
    </row>
    <row r="1284" spans="2:16" s="6" customFormat="1">
      <c r="B1284" s="7"/>
      <c r="D1284" s="8"/>
      <c r="E1284" s="8"/>
      <c r="F1284" s="8"/>
      <c r="G1284" s="8"/>
      <c r="H1284" s="8"/>
      <c r="I1284" s="8"/>
      <c r="J1284" s="8"/>
      <c r="K1284" s="8"/>
      <c r="L1284" s="8"/>
      <c r="M1284" s="8"/>
      <c r="N1284" s="8"/>
      <c r="O1284" s="8"/>
      <c r="P1284" s="8"/>
    </row>
    <row r="1285" spans="2:16" s="6" customFormat="1">
      <c r="B1285" s="7"/>
      <c r="D1285" s="8"/>
      <c r="E1285" s="8"/>
      <c r="F1285" s="8"/>
      <c r="G1285" s="8"/>
      <c r="H1285" s="8"/>
      <c r="I1285" s="8"/>
      <c r="J1285" s="8"/>
      <c r="K1285" s="8"/>
      <c r="L1285" s="8"/>
      <c r="M1285" s="8"/>
      <c r="N1285" s="8"/>
      <c r="O1285" s="8"/>
      <c r="P1285" s="8"/>
    </row>
    <row r="1286" spans="2:16" s="6" customFormat="1">
      <c r="B1286" s="7"/>
      <c r="D1286" s="8"/>
      <c r="E1286" s="8"/>
      <c r="F1286" s="8"/>
      <c r="G1286" s="8"/>
      <c r="H1286" s="8"/>
      <c r="I1286" s="8"/>
      <c r="J1286" s="8"/>
      <c r="K1286" s="8"/>
      <c r="L1286" s="8"/>
      <c r="M1286" s="8"/>
      <c r="N1286" s="8"/>
      <c r="O1286" s="8"/>
      <c r="P1286" s="8"/>
    </row>
    <row r="1287" spans="2:16" s="6" customFormat="1">
      <c r="B1287" s="7"/>
      <c r="D1287" s="8"/>
      <c r="E1287" s="8"/>
      <c r="F1287" s="8"/>
      <c r="G1287" s="8"/>
      <c r="H1287" s="8"/>
      <c r="I1287" s="8"/>
      <c r="J1287" s="8"/>
      <c r="K1287" s="8"/>
      <c r="L1287" s="8"/>
      <c r="M1287" s="8"/>
      <c r="N1287" s="8"/>
      <c r="O1287" s="8"/>
      <c r="P1287" s="8"/>
    </row>
    <row r="1288" spans="2:16" s="6" customFormat="1">
      <c r="B1288" s="7"/>
      <c r="D1288" s="8"/>
      <c r="E1288" s="8"/>
      <c r="F1288" s="8"/>
      <c r="G1288" s="8"/>
      <c r="H1288" s="8"/>
      <c r="I1288" s="8"/>
      <c r="J1288" s="8"/>
      <c r="K1288" s="8"/>
      <c r="L1288" s="8"/>
      <c r="M1288" s="8"/>
      <c r="N1288" s="8"/>
      <c r="O1288" s="8"/>
      <c r="P1288" s="8"/>
    </row>
    <row r="1289" spans="2:16" s="6" customFormat="1">
      <c r="B1289" s="7"/>
      <c r="D1289" s="8"/>
      <c r="E1289" s="8"/>
      <c r="F1289" s="8"/>
      <c r="G1289" s="8"/>
      <c r="H1289" s="8"/>
      <c r="I1289" s="8"/>
      <c r="J1289" s="8"/>
      <c r="K1289" s="8"/>
      <c r="L1289" s="8"/>
      <c r="M1289" s="8"/>
      <c r="N1289" s="8"/>
      <c r="O1289" s="8"/>
      <c r="P1289" s="8"/>
    </row>
    <row r="1290" spans="2:16" s="6" customFormat="1">
      <c r="B1290" s="7"/>
      <c r="D1290" s="8"/>
      <c r="E1290" s="8"/>
      <c r="F1290" s="8"/>
      <c r="G1290" s="8"/>
      <c r="H1290" s="8"/>
      <c r="I1290" s="8"/>
      <c r="J1290" s="8"/>
      <c r="K1290" s="8"/>
      <c r="L1290" s="8"/>
      <c r="M1290" s="8"/>
      <c r="N1290" s="8"/>
      <c r="O1290" s="8"/>
      <c r="P1290" s="8"/>
    </row>
    <row r="1291" spans="2:16" s="6" customFormat="1">
      <c r="B1291" s="7"/>
      <c r="D1291" s="8"/>
      <c r="E1291" s="8"/>
      <c r="F1291" s="8"/>
      <c r="G1291" s="8"/>
      <c r="H1291" s="8"/>
      <c r="I1291" s="8"/>
      <c r="J1291" s="8"/>
      <c r="K1291" s="8"/>
      <c r="L1291" s="8"/>
      <c r="M1291" s="8"/>
      <c r="N1291" s="8"/>
      <c r="O1291" s="8"/>
      <c r="P1291" s="8"/>
    </row>
    <row r="1292" spans="2:16" s="6" customFormat="1">
      <c r="B1292" s="7"/>
      <c r="D1292" s="8"/>
      <c r="E1292" s="8"/>
      <c r="F1292" s="8"/>
      <c r="G1292" s="8"/>
      <c r="H1292" s="8"/>
      <c r="I1292" s="8"/>
      <c r="J1292" s="8"/>
      <c r="K1292" s="8"/>
      <c r="L1292" s="8"/>
      <c r="M1292" s="8"/>
      <c r="N1292" s="8"/>
      <c r="O1292" s="8"/>
      <c r="P1292" s="8"/>
    </row>
    <row r="1293" spans="2:16" s="6" customFormat="1">
      <c r="B1293" s="7"/>
      <c r="D1293" s="8"/>
      <c r="E1293" s="8"/>
      <c r="F1293" s="8"/>
      <c r="G1293" s="8"/>
      <c r="H1293" s="8"/>
      <c r="I1293" s="8"/>
      <c r="J1293" s="8"/>
      <c r="K1293" s="8"/>
      <c r="L1293" s="8"/>
      <c r="M1293" s="8"/>
      <c r="N1293" s="8"/>
      <c r="O1293" s="8"/>
      <c r="P1293" s="8"/>
    </row>
    <row r="1294" spans="2:16" s="6" customFormat="1">
      <c r="B1294" s="7"/>
      <c r="D1294" s="8"/>
      <c r="E1294" s="8"/>
      <c r="F1294" s="8"/>
      <c r="G1294" s="8"/>
      <c r="H1294" s="8"/>
      <c r="I1294" s="8"/>
      <c r="J1294" s="8"/>
      <c r="K1294" s="8"/>
      <c r="L1294" s="8"/>
      <c r="M1294" s="8"/>
      <c r="N1294" s="8"/>
      <c r="O1294" s="8"/>
      <c r="P1294" s="8"/>
    </row>
    <row r="1295" spans="2:16" s="6" customFormat="1">
      <c r="B1295" s="7"/>
      <c r="D1295" s="8"/>
      <c r="E1295" s="8"/>
      <c r="F1295" s="8"/>
      <c r="G1295" s="8"/>
      <c r="H1295" s="8"/>
      <c r="I1295" s="8"/>
      <c r="J1295" s="8"/>
      <c r="K1295" s="8"/>
      <c r="L1295" s="8"/>
      <c r="M1295" s="8"/>
      <c r="N1295" s="8"/>
      <c r="O1295" s="8"/>
      <c r="P1295" s="8"/>
    </row>
    <row r="1296" spans="2:16" s="6" customFormat="1">
      <c r="B1296" s="7"/>
      <c r="D1296" s="8"/>
      <c r="E1296" s="8"/>
      <c r="F1296" s="8"/>
      <c r="G1296" s="8"/>
      <c r="H1296" s="8"/>
      <c r="I1296" s="8"/>
      <c r="J1296" s="8"/>
      <c r="K1296" s="8"/>
      <c r="L1296" s="8"/>
      <c r="M1296" s="8"/>
      <c r="N1296" s="8"/>
      <c r="O1296" s="8"/>
      <c r="P1296" s="8"/>
    </row>
    <row r="1297" spans="2:16" s="6" customFormat="1">
      <c r="B1297" s="7"/>
      <c r="D1297" s="8"/>
      <c r="E1297" s="8"/>
      <c r="F1297" s="8"/>
      <c r="G1297" s="8"/>
      <c r="H1297" s="8"/>
      <c r="I1297" s="8"/>
      <c r="J1297" s="8"/>
      <c r="K1297" s="8"/>
      <c r="L1297" s="8"/>
      <c r="M1297" s="8"/>
      <c r="N1297" s="8"/>
      <c r="O1297" s="8"/>
      <c r="P1297" s="8"/>
    </row>
    <row r="1298" spans="2:16" s="6" customFormat="1">
      <c r="B1298" s="7"/>
      <c r="D1298" s="8"/>
      <c r="E1298" s="8"/>
      <c r="F1298" s="8"/>
      <c r="G1298" s="8"/>
      <c r="H1298" s="8"/>
      <c r="I1298" s="8"/>
      <c r="J1298" s="8"/>
      <c r="K1298" s="8"/>
      <c r="L1298" s="8"/>
      <c r="M1298" s="8"/>
      <c r="N1298" s="8"/>
      <c r="O1298" s="8"/>
      <c r="P1298" s="8"/>
    </row>
  </sheetData>
  <mergeCells count="1">
    <mergeCell ref="A1:D1"/>
  </mergeCells>
  <phoneticPr fontId="25" type="noConversion"/>
  <dataValidations count="3">
    <dataValidation type="list" allowBlank="1" showInputMessage="1" showErrorMessage="1" sqref="B18:D18" xr:uid="{CDF46E33-78FC-4264-86A7-FE11010B761F}">
      <formula1>"1,0.95,0.9"</formula1>
    </dataValidation>
    <dataValidation type="list" allowBlank="1" showInputMessage="1" showErrorMessage="1" sqref="B13:D13" xr:uid="{C7D829DA-1B8A-4C1D-A30B-42763E19FC19}">
      <formula1>"Pit, Well"</formula1>
    </dataValidation>
    <dataValidation type="list" allowBlank="1" showInputMessage="1" showErrorMessage="1" sqref="B5:D5" xr:uid="{D9153EE8-F165-4EB2-9C65-C22AE8D76952}">
      <formula1>"Yes, No"</formula1>
    </dataValidation>
  </dataValidations>
  <pageMargins left="0.75" right="0.75" top="1" bottom="1" header="0.5" footer="0.5"/>
  <pageSetup scale="71" orientation="portrait" r:id="rId1"/>
  <headerFooter alignWithMargins="0">
    <oddFooter xml:space="preserve">&amp;L&amp;"Arial,Regular"Kindred Hydro, Inc.
&amp;D
&amp;F&amp;R&amp;"Arial,Bold"&amp;14&amp;A Borehole Infiltration Test&amp;"Arial,Regular"&amp;10
</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717F255-D12B-45FA-8C08-AD132A7F2FC9}">
          <x14:formula1>
            <xm:f>'Drop Down Lists'!$F$3:$F$6</xm:f>
          </x14:formula1>
          <xm:sqref>B23:D23</xm:sqref>
        </x14:dataValidation>
        <x14:dataValidation type="list" allowBlank="1" showInputMessage="1" showErrorMessage="1" xr:uid="{95576A93-36F3-4ABE-9CA0-24D00999AB7C}">
          <x14:formula1>
            <xm:f>'Drop Down Lists'!$F$9:$F$16</xm:f>
          </x14:formula1>
          <xm:sqref>B14:D14</xm:sqref>
        </x14:dataValidation>
        <x14:dataValidation type="list" allowBlank="1" showInputMessage="1" showErrorMessage="1" xr:uid="{C0CD8460-117A-4909-B0A3-EEFABBB40171}">
          <x14:formula1>
            <xm:f>'Drop Down Lists'!$A$16:$A$25</xm:f>
          </x14:formula1>
          <xm:sqref>B11:D11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E5B41-80D5-40FC-B6DB-7709650ABF85}">
  <sheetPr>
    <pageSetUpPr fitToPage="1"/>
  </sheetPr>
  <dimension ref="A1:AA39"/>
  <sheetViews>
    <sheetView zoomScale="75" zoomScaleNormal="75" workbookViewId="0">
      <selection activeCell="V28" sqref="V28:V29"/>
    </sheetView>
  </sheetViews>
  <sheetFormatPr defaultRowHeight="15"/>
  <cols>
    <col min="1" max="1" width="33.85546875" style="6" customWidth="1"/>
    <col min="2" max="2" width="9.5703125" style="6" customWidth="1"/>
    <col min="3" max="3" width="11.85546875" style="6" customWidth="1"/>
    <col min="4" max="5" width="10.7109375" style="6" customWidth="1"/>
    <col min="6" max="6" width="9.140625" style="6" customWidth="1"/>
    <col min="7" max="8" width="6.7109375" style="6" customWidth="1"/>
    <col min="9" max="9" width="8.42578125" style="6" customWidth="1"/>
    <col min="10" max="10" width="14.140625" style="6" customWidth="1"/>
    <col min="11" max="11" width="15" style="6" customWidth="1"/>
    <col min="12" max="12" width="13.85546875" style="6" customWidth="1"/>
    <col min="13" max="13" width="14" style="6" customWidth="1"/>
    <col min="14" max="14" width="10.5703125" style="7" customWidth="1"/>
    <col min="15" max="15" width="13.85546875" style="6" customWidth="1"/>
    <col min="16" max="16384" width="9.140625" style="6"/>
  </cols>
  <sheetData>
    <row r="1" spans="1:27" s="8" customFormat="1" ht="31.5" customHeight="1">
      <c r="A1" s="228" t="s">
        <v>202</v>
      </c>
      <c r="B1" s="228"/>
      <c r="C1" s="228"/>
      <c r="D1" s="228"/>
      <c r="E1" s="228"/>
      <c r="F1" s="228"/>
      <c r="G1" s="228"/>
      <c r="H1" s="228"/>
      <c r="I1" s="228"/>
      <c r="J1" s="228"/>
      <c r="K1" s="228"/>
      <c r="L1" s="228"/>
      <c r="M1" s="228"/>
      <c r="N1" s="228"/>
      <c r="O1" s="212"/>
      <c r="P1" s="212"/>
      <c r="Q1" s="212"/>
      <c r="R1" s="212"/>
      <c r="S1" s="212"/>
      <c r="T1" s="212"/>
      <c r="U1" s="212"/>
      <c r="V1" s="212"/>
      <c r="W1" s="212"/>
      <c r="X1" s="212"/>
      <c r="Y1" s="212"/>
      <c r="Z1" s="212"/>
      <c r="AA1" s="212"/>
    </row>
    <row r="2" spans="1:27" s="8" customFormat="1" ht="15" customHeight="1">
      <c r="A2" s="58" t="s">
        <v>30</v>
      </c>
      <c r="B2" s="58"/>
      <c r="C2" s="58"/>
      <c r="D2" s="58"/>
      <c r="E2" s="58"/>
      <c r="F2" s="7"/>
      <c r="G2" s="6" t="s">
        <v>221</v>
      </c>
      <c r="H2" s="6"/>
      <c r="N2" s="113"/>
    </row>
    <row r="3" spans="1:27" s="8" customFormat="1" ht="15" customHeight="1">
      <c r="A3" s="112" t="s">
        <v>157</v>
      </c>
      <c r="B3" s="112"/>
      <c r="C3" s="112"/>
      <c r="D3" s="58"/>
      <c r="E3" s="58"/>
      <c r="F3" s="7"/>
      <c r="G3" s="7"/>
      <c r="H3" s="6"/>
      <c r="N3" s="113"/>
    </row>
    <row r="4" spans="1:27">
      <c r="A4" s="114" t="s">
        <v>115</v>
      </c>
      <c r="B4" s="115"/>
      <c r="C4" s="116"/>
      <c r="D4" s="19"/>
      <c r="E4" s="19"/>
    </row>
    <row r="5" spans="1:27" s="11" customFormat="1" ht="26.25" customHeight="1">
      <c r="A5" s="117" t="s">
        <v>113</v>
      </c>
      <c r="B5" s="118" t="s">
        <v>112</v>
      </c>
      <c r="C5" s="119" t="s">
        <v>111</v>
      </c>
      <c r="D5" s="152"/>
      <c r="E5" s="152"/>
      <c r="N5" s="120"/>
    </row>
    <row r="6" spans="1:27" s="11" customFormat="1" ht="15" customHeight="1">
      <c r="A6" s="121" t="s">
        <v>118</v>
      </c>
      <c r="B6" s="122" t="s">
        <v>109</v>
      </c>
      <c r="C6" s="123">
        <v>5</v>
      </c>
      <c r="D6" s="153"/>
      <c r="E6" s="153"/>
    </row>
    <row r="7" spans="1:27" s="11" customFormat="1">
      <c r="A7" s="121" t="s">
        <v>119</v>
      </c>
      <c r="B7" s="122" t="s">
        <v>105</v>
      </c>
      <c r="C7" s="124">
        <v>2</v>
      </c>
      <c r="D7" s="149"/>
      <c r="E7" s="149"/>
    </row>
    <row r="8" spans="1:27" s="11" customFormat="1" ht="15.75">
      <c r="A8" s="121" t="s">
        <v>116</v>
      </c>
      <c r="B8" s="122" t="s">
        <v>120</v>
      </c>
      <c r="C8" s="147">
        <v>100</v>
      </c>
      <c r="D8" s="148"/>
      <c r="E8" s="148"/>
    </row>
    <row r="9" spans="1:27" s="11" customFormat="1" ht="15.75">
      <c r="A9" s="121" t="s">
        <v>121</v>
      </c>
      <c r="B9" s="122" t="s">
        <v>120</v>
      </c>
      <c r="C9" s="147">
        <f>(2*1*C7+SQRT(C8))^2</f>
        <v>196</v>
      </c>
      <c r="D9" s="148"/>
      <c r="E9" s="148"/>
    </row>
    <row r="10" spans="1:27" s="11" customFormat="1">
      <c r="A10" s="126" t="s">
        <v>104</v>
      </c>
      <c r="B10" s="127"/>
      <c r="C10" s="109" t="s">
        <v>29</v>
      </c>
      <c r="D10" s="154"/>
      <c r="E10" s="154"/>
    </row>
    <row r="11" spans="1:27" s="11" customFormat="1">
      <c r="A11" s="128" t="s">
        <v>103</v>
      </c>
      <c r="B11" s="129"/>
      <c r="C11" s="110" t="s">
        <v>12</v>
      </c>
      <c r="D11" s="155"/>
      <c r="E11" s="155"/>
    </row>
    <row r="12" spans="1:27" s="11" customFormat="1">
      <c r="A12" s="130" t="s">
        <v>102</v>
      </c>
      <c r="B12" s="131" t="s">
        <v>101</v>
      </c>
      <c r="C12" s="131">
        <f>VLOOKUP(C11,'Fitting Parameters'!$A$27:$C$37,3,FALSE)</f>
        <v>7.625</v>
      </c>
      <c r="D12" s="156"/>
      <c r="E12" s="156"/>
    </row>
    <row r="13" spans="1:27" s="11" customFormat="1" ht="15.75">
      <c r="A13" s="121" t="s">
        <v>122</v>
      </c>
      <c r="B13" s="122" t="s">
        <v>120</v>
      </c>
      <c r="C13" s="146">
        <f>AVERAGE(C8:C9)</f>
        <v>148</v>
      </c>
      <c r="D13" s="148"/>
      <c r="E13" s="148"/>
      <c r="M13" s="111"/>
      <c r="N13" s="111"/>
    </row>
    <row r="14" spans="1:27" s="11" customFormat="1" ht="14.25" customHeight="1">
      <c r="A14" s="125" t="s">
        <v>123</v>
      </c>
      <c r="B14" s="122" t="s">
        <v>105</v>
      </c>
      <c r="C14" s="143">
        <f>SQRT(C13/3.14)</f>
        <v>6.8654029715511555</v>
      </c>
      <c r="D14" s="149"/>
      <c r="E14" s="149"/>
      <c r="M14" s="111"/>
      <c r="N14" s="111"/>
    </row>
    <row r="15" spans="1:27" s="11" customFormat="1">
      <c r="A15" s="117" t="s">
        <v>154</v>
      </c>
      <c r="B15" s="144" t="s">
        <v>117</v>
      </c>
      <c r="C15" s="145">
        <f>C19</f>
        <v>4.1095742487148881</v>
      </c>
      <c r="D15" s="150"/>
      <c r="E15" s="150"/>
      <c r="M15" s="111"/>
      <c r="N15" s="111"/>
    </row>
    <row r="16" spans="1:27" ht="39" customHeight="1">
      <c r="A16" s="235" t="s">
        <v>229</v>
      </c>
      <c r="B16" s="235"/>
      <c r="C16" s="235"/>
      <c r="D16" s="151"/>
      <c r="E16" s="151"/>
    </row>
    <row r="17" spans="1:15">
      <c r="A17" s="6" t="s">
        <v>99</v>
      </c>
      <c r="B17" s="132">
        <f>MAX(B20:B58)</f>
        <v>2.355926663017309E-2</v>
      </c>
      <c r="C17" s="142">
        <f>MAX(C20:C58)</f>
        <v>5.1926546858340696</v>
      </c>
      <c r="D17" s="142"/>
      <c r="E17" s="142"/>
      <c r="M17" s="133"/>
      <c r="N17" s="142">
        <f>MAX(N20:N58)</f>
        <v>10.573398863621682</v>
      </c>
      <c r="O17" s="133"/>
    </row>
    <row r="18" spans="1:15" ht="42" customHeight="1">
      <c r="A18" s="134" t="s">
        <v>98</v>
      </c>
      <c r="B18" s="135" t="s">
        <v>253</v>
      </c>
      <c r="C18" s="135" t="s">
        <v>92</v>
      </c>
      <c r="D18" s="135" t="s">
        <v>125</v>
      </c>
      <c r="E18" s="227" t="s">
        <v>259</v>
      </c>
      <c r="F18" s="136" t="s">
        <v>124</v>
      </c>
      <c r="G18" s="137" t="s">
        <v>248</v>
      </c>
      <c r="H18" s="137" t="s">
        <v>249</v>
      </c>
      <c r="I18" s="137" t="s">
        <v>250</v>
      </c>
      <c r="J18" s="134" t="s">
        <v>251</v>
      </c>
      <c r="K18" s="135" t="s">
        <v>95</v>
      </c>
      <c r="L18" s="135" t="s">
        <v>94</v>
      </c>
      <c r="M18" s="135" t="s">
        <v>93</v>
      </c>
      <c r="N18" s="135" t="s">
        <v>252</v>
      </c>
    </row>
    <row r="19" spans="1:15" ht="15" customHeight="1">
      <c r="A19" s="134">
        <f>C7/2</f>
        <v>1</v>
      </c>
      <c r="B19" s="138">
        <f t="shared" ref="B19:B39" si="0">C$6*(K19+L19+M19)/J19/(24*60*60)</f>
        <v>1.4079096963189893E-2</v>
      </c>
      <c r="C19" s="139">
        <f>12*60*60*B19/(3.14*E19^2)</f>
        <v>4.1095742487148881</v>
      </c>
      <c r="D19" s="139">
        <f>$C$8+(A19/$C$7)*($C$9-$C$8)</f>
        <v>148</v>
      </c>
      <c r="E19" s="139">
        <f>SQRT(D19/3.14)</f>
        <v>6.8654029715511555</v>
      </c>
      <c r="F19" s="42">
        <f>A19/E19</f>
        <v>0.14565787385588264</v>
      </c>
      <c r="G19" s="42">
        <f>IF($F19&lt;=20,HLOOKUP($C$10,'Fitting Parameters'!$B$4:$K$7,2,FALSE),HLOOKUP($C$10,'Fitting Parameters'!$B$9:$K$12,2,FALSE))</f>
        <v>2.0299999999999998</v>
      </c>
      <c r="H19" s="42">
        <f>IF($F19&lt;=20,HLOOKUP($C$10,'Fitting Parameters'!$B$4:$K$7,3,FALSE),HLOOKUP($C$10,'Fitting Parameters'!$B$9:$K$12,3,FALSE))</f>
        <v>0.20699999999999999</v>
      </c>
      <c r="I19" s="42">
        <f>IF($F19&lt;=20,HLOOKUP($C$10,'Fitting Parameters'!$B$4:$K$7,4,FALSE),HLOOKUP($C$10,'Fitting Parameters'!$B$9:$K$12,4,FALSE))</f>
        <v>0.98</v>
      </c>
      <c r="J19" s="47">
        <f t="shared" ref="J19:J39" si="1">((F19)/(G19+H19*F19))^I19</f>
        <v>7.4549747615279133E-2</v>
      </c>
      <c r="K19" s="140">
        <f>2*3.14*A19*A19</f>
        <v>6.28</v>
      </c>
      <c r="L19" s="140">
        <f>3.14*E19^2*J19</f>
        <v>11.033362647061312</v>
      </c>
      <c r="M19" s="141">
        <f t="shared" ref="M19:M39" si="2">2*3.14*A19/C$12</f>
        <v>0.82360655737704924</v>
      </c>
      <c r="N19" s="141">
        <f t="shared" ref="N19:N39" si="3">B19*7.48*60</f>
        <v>6.3186987170796254</v>
      </c>
    </row>
    <row r="20" spans="1:15">
      <c r="A20" s="43">
        <v>0.1</v>
      </c>
      <c r="B20" s="138">
        <f t="shared" si="0"/>
        <v>6.962002620487324E-3</v>
      </c>
      <c r="C20" s="139">
        <f t="shared" ref="C20:C39" si="4">12*60*60*B20/(3.14*E20^2)</f>
        <v>2.8698331412695839</v>
      </c>
      <c r="D20" s="139">
        <f t="shared" ref="D20:D39" si="5">$C$8+(A20/$C$7)*($C$9-$C$8)</f>
        <v>104.8</v>
      </c>
      <c r="E20" s="139">
        <f t="shared" ref="E20:E39" si="6">SQRT(D20/3.14)</f>
        <v>5.7771789117478392</v>
      </c>
      <c r="F20" s="42">
        <f t="shared" ref="F20:F39" si="7">A20/E20</f>
        <v>1.7309486434053643E-2</v>
      </c>
      <c r="G20" s="42">
        <f>IF($F20&lt;=20,HLOOKUP($C$10,'Fitting Parameters'!$B$4:$K$7,2,FALSE),HLOOKUP($C$10,'Fitting Parameters'!$B$9:$K$12,2,FALSE))</f>
        <v>2.0299999999999998</v>
      </c>
      <c r="H20" s="42">
        <f>IF($F20&lt;=20,HLOOKUP($C$10,'Fitting Parameters'!$B$4:$K$7,3,FALSE),HLOOKUP($C$10,'Fitting Parameters'!$B$9:$K$12,3,FALSE))</f>
        <v>0.20699999999999999</v>
      </c>
      <c r="I20" s="42">
        <f>IF($F20&lt;=20,HLOOKUP($C$10,'Fitting Parameters'!$B$4:$K$7,4,FALSE),HLOOKUP($C$10,'Fitting Parameters'!$B$9:$K$12,4,FALSE))</f>
        <v>0.98</v>
      </c>
      <c r="J20" s="47">
        <f t="shared" si="1"/>
        <v>9.3631465537474794E-3</v>
      </c>
      <c r="K20" s="140">
        <f>2*3.14*A20*A20</f>
        <v>6.2800000000000009E-2</v>
      </c>
      <c r="L20" s="140">
        <f t="shared" ref="L20:L39" si="8">3.14*E20^2*J20</f>
        <v>0.9812577588327358</v>
      </c>
      <c r="M20" s="141">
        <f t="shared" si="2"/>
        <v>8.236065573770493E-2</v>
      </c>
      <c r="N20" s="141">
        <f t="shared" si="3"/>
        <v>3.1245467760747112</v>
      </c>
    </row>
    <row r="21" spans="1:15">
      <c r="A21" s="43">
        <v>0.2</v>
      </c>
      <c r="B21" s="138">
        <f t="shared" si="0"/>
        <v>7.6769815782009561E-3</v>
      </c>
      <c r="C21" s="139">
        <f t="shared" si="4"/>
        <v>3.02596354177264</v>
      </c>
      <c r="D21" s="139">
        <f t="shared" si="5"/>
        <v>109.6</v>
      </c>
      <c r="E21" s="139">
        <f t="shared" si="6"/>
        <v>5.9079995428847241</v>
      </c>
      <c r="F21" s="42">
        <f t="shared" si="7"/>
        <v>3.385240613988693E-2</v>
      </c>
      <c r="G21" s="42">
        <f>IF($F21&lt;=20,HLOOKUP($C$10,'Fitting Parameters'!$B$4:$K$7,2,FALSE),HLOOKUP($C$10,'Fitting Parameters'!$B$9:$K$12,2,FALSE))</f>
        <v>2.0299999999999998</v>
      </c>
      <c r="H21" s="42">
        <f>IF($F21&lt;=20,HLOOKUP($C$10,'Fitting Parameters'!$B$4:$K$7,3,FALSE),HLOOKUP($C$10,'Fitting Parameters'!$B$9:$K$12,3,FALSE))</f>
        <v>0.20699999999999999</v>
      </c>
      <c r="I21" s="42">
        <f>IF($F21&lt;=20,HLOOKUP($C$10,'Fitting Parameters'!$B$4:$K$7,4,FALSE),HLOOKUP($C$10,'Fitting Parameters'!$B$9:$K$12,4,FALSE))</f>
        <v>0.98</v>
      </c>
      <c r="J21" s="47">
        <f t="shared" si="1"/>
        <v>1.8037858974861494E-2</v>
      </c>
      <c r="K21" s="140">
        <f t="shared" ref="K21:K39" si="9">2*3.14*A21*A21</f>
        <v>0.25120000000000003</v>
      </c>
      <c r="L21" s="140">
        <f t="shared" si="8"/>
        <v>1.9769493436448193</v>
      </c>
      <c r="M21" s="141">
        <f t="shared" si="2"/>
        <v>0.16472131147540986</v>
      </c>
      <c r="N21" s="141">
        <f t="shared" si="3"/>
        <v>3.4454293322965892</v>
      </c>
    </row>
    <row r="22" spans="1:15">
      <c r="A22" s="43">
        <v>0.30000000000000004</v>
      </c>
      <c r="B22" s="138">
        <f t="shared" si="0"/>
        <v>8.4118636192922064E-3</v>
      </c>
      <c r="C22" s="139">
        <f t="shared" si="4"/>
        <v>3.1765079401523018</v>
      </c>
      <c r="D22" s="139">
        <f t="shared" si="5"/>
        <v>114.4</v>
      </c>
      <c r="E22" s="139">
        <f t="shared" si="6"/>
        <v>6.0359855052102533</v>
      </c>
      <c r="F22" s="42">
        <f t="shared" si="7"/>
        <v>4.9701908618077446E-2</v>
      </c>
      <c r="G22" s="42">
        <f>IF($F22&lt;=20,HLOOKUP($C$10,'Fitting Parameters'!$B$4:$K$7,2,FALSE),HLOOKUP($C$10,'Fitting Parameters'!$B$9:$K$12,2,FALSE))</f>
        <v>2.0299999999999998</v>
      </c>
      <c r="H22" s="42">
        <f>IF($F22&lt;=20,HLOOKUP($C$10,'Fitting Parameters'!$B$4:$K$7,3,FALSE),HLOOKUP($C$10,'Fitting Parameters'!$B$9:$K$12,3,FALSE))</f>
        <v>0.20699999999999999</v>
      </c>
      <c r="I22" s="42">
        <f>IF($F22&lt;=20,HLOOKUP($C$10,'Fitting Parameters'!$B$4:$K$7,4,FALSE),HLOOKUP($C$10,'Fitting Parameters'!$B$9:$K$12,4,FALSE))</f>
        <v>0.98</v>
      </c>
      <c r="J22" s="47">
        <f t="shared" si="1"/>
        <v>2.6239037359524459E-2</v>
      </c>
      <c r="K22" s="140">
        <f t="shared" si="9"/>
        <v>0.56520000000000015</v>
      </c>
      <c r="L22" s="140">
        <f t="shared" si="8"/>
        <v>3.0017458739295977</v>
      </c>
      <c r="M22" s="141">
        <f t="shared" si="2"/>
        <v>0.24708196721311479</v>
      </c>
      <c r="N22" s="141">
        <f t="shared" si="3"/>
        <v>3.7752443923383421</v>
      </c>
    </row>
    <row r="23" spans="1:15">
      <c r="A23" s="43">
        <v>0.4</v>
      </c>
      <c r="B23" s="138">
        <f t="shared" si="0"/>
        <v>9.1664795162229307E-3</v>
      </c>
      <c r="C23" s="139">
        <f t="shared" si="4"/>
        <v>3.3220798246713978</v>
      </c>
      <c r="D23" s="139">
        <f t="shared" si="5"/>
        <v>119.2</v>
      </c>
      <c r="E23" s="139">
        <f t="shared" si="6"/>
        <v>6.1613134508390699</v>
      </c>
      <c r="F23" s="42">
        <f t="shared" si="7"/>
        <v>6.4921222267230475E-2</v>
      </c>
      <c r="G23" s="42">
        <f>IF($F23&lt;=20,HLOOKUP($C$10,'Fitting Parameters'!$B$4:$K$7,2,FALSE),HLOOKUP($C$10,'Fitting Parameters'!$B$9:$K$12,2,FALSE))</f>
        <v>2.0299999999999998</v>
      </c>
      <c r="H23" s="42">
        <f>IF($F23&lt;=20,HLOOKUP($C$10,'Fitting Parameters'!$B$4:$K$7,3,FALSE),HLOOKUP($C$10,'Fitting Parameters'!$B$9:$K$12,3,FALSE))</f>
        <v>0.20699999999999999</v>
      </c>
      <c r="I23" s="42">
        <f>IF($F23&lt;=20,HLOOKUP($C$10,'Fitting Parameters'!$B$4:$K$7,4,FALSE),HLOOKUP($C$10,'Fitting Parameters'!$B$9:$K$12,4,FALSE))</f>
        <v>0.98</v>
      </c>
      <c r="J23" s="47">
        <f t="shared" si="1"/>
        <v>3.4039609838677189E-2</v>
      </c>
      <c r="K23" s="140">
        <f t="shared" si="9"/>
        <v>1.0048000000000001</v>
      </c>
      <c r="L23" s="140">
        <f t="shared" si="8"/>
        <v>4.0575214927703209</v>
      </c>
      <c r="M23" s="141">
        <f t="shared" si="2"/>
        <v>0.32944262295081972</v>
      </c>
      <c r="N23" s="141">
        <f t="shared" si="3"/>
        <v>4.113916006880852</v>
      </c>
    </row>
    <row r="24" spans="1:15">
      <c r="A24" s="43">
        <v>0.5</v>
      </c>
      <c r="B24" s="138">
        <f t="shared" si="0"/>
        <v>9.9402730610802671E-3</v>
      </c>
      <c r="C24" s="139">
        <f t="shared" si="4"/>
        <v>3.4630628728924799</v>
      </c>
      <c r="D24" s="139">
        <f t="shared" si="5"/>
        <v>124</v>
      </c>
      <c r="E24" s="139">
        <f t="shared" si="6"/>
        <v>6.2841424124436109</v>
      </c>
      <c r="F24" s="42">
        <f t="shared" si="7"/>
        <v>7.9565351512390886E-2</v>
      </c>
      <c r="G24" s="42">
        <f>IF($F24&lt;=20,HLOOKUP($C$10,'Fitting Parameters'!$B$4:$K$7,2,FALSE),HLOOKUP($C$10,'Fitting Parameters'!$B$9:$K$12,2,FALSE))</f>
        <v>2.0299999999999998</v>
      </c>
      <c r="H24" s="42">
        <f>IF($F24&lt;=20,HLOOKUP($C$10,'Fitting Parameters'!$B$4:$K$7,3,FALSE),HLOOKUP($C$10,'Fitting Parameters'!$B$9:$K$12,3,FALSE))</f>
        <v>0.20699999999999999</v>
      </c>
      <c r="I24" s="42">
        <f>IF($F24&lt;=20,HLOOKUP($C$10,'Fitting Parameters'!$B$4:$K$7,4,FALSE),HLOOKUP($C$10,'Fitting Parameters'!$B$9:$K$12,4,FALSE))</f>
        <v>0.98</v>
      </c>
      <c r="J24" s="47">
        <f t="shared" si="1"/>
        <v>4.1488164883646553E-2</v>
      </c>
      <c r="K24" s="140">
        <f t="shared" si="9"/>
        <v>1.57</v>
      </c>
      <c r="L24" s="140">
        <f t="shared" si="8"/>
        <v>5.1445324455721728</v>
      </c>
      <c r="M24" s="141">
        <f t="shared" si="2"/>
        <v>0.41180327868852462</v>
      </c>
      <c r="N24" s="141">
        <f t="shared" si="3"/>
        <v>4.4611945498128236</v>
      </c>
    </row>
    <row r="25" spans="1:15">
      <c r="A25" s="43">
        <v>0.6</v>
      </c>
      <c r="B25" s="138">
        <f t="shared" si="0"/>
        <v>1.0732691422400789E-2</v>
      </c>
      <c r="C25" s="139">
        <f t="shared" si="4"/>
        <v>3.5997847006810093</v>
      </c>
      <c r="D25" s="139">
        <f t="shared" si="5"/>
        <v>128.80000000000001</v>
      </c>
      <c r="E25" s="139">
        <f t="shared" si="6"/>
        <v>6.4046161696275581</v>
      </c>
      <c r="F25" s="42">
        <f t="shared" si="7"/>
        <v>9.3682429065049061E-2</v>
      </c>
      <c r="G25" s="42">
        <f>IF($F25&lt;=20,HLOOKUP($C$10,'Fitting Parameters'!$B$4:$K$7,2,FALSE),HLOOKUP($C$10,'Fitting Parameters'!$B$9:$K$12,2,FALSE))</f>
        <v>2.0299999999999998</v>
      </c>
      <c r="H25" s="42">
        <f>IF($F25&lt;=20,HLOOKUP($C$10,'Fitting Parameters'!$B$4:$K$7,3,FALSE),HLOOKUP($C$10,'Fitting Parameters'!$B$9:$K$12,3,FALSE))</f>
        <v>0.20699999999999999</v>
      </c>
      <c r="I25" s="42">
        <f>IF($F25&lt;=20,HLOOKUP($C$10,'Fitting Parameters'!$B$4:$K$7,4,FALSE),HLOOKUP($C$10,'Fitting Parameters'!$B$9:$K$12,4,FALSE))</f>
        <v>0.98</v>
      </c>
      <c r="J25" s="47">
        <f t="shared" si="1"/>
        <v>4.8621951931435987E-2</v>
      </c>
      <c r="K25" s="140">
        <f t="shared" si="9"/>
        <v>2.2607999999999997</v>
      </c>
      <c r="L25" s="140">
        <f t="shared" si="8"/>
        <v>6.2625074087689558</v>
      </c>
      <c r="M25" s="141">
        <f t="shared" si="2"/>
        <v>0.49416393442622947</v>
      </c>
      <c r="N25" s="141">
        <f t="shared" si="3"/>
        <v>4.816831910373474</v>
      </c>
    </row>
    <row r="26" spans="1:15">
      <c r="A26" s="43">
        <v>0.70000000000000007</v>
      </c>
      <c r="B26" s="138">
        <f t="shared" si="0"/>
        <v>1.1543226617686982E-2</v>
      </c>
      <c r="C26" s="139">
        <f t="shared" si="4"/>
        <v>3.7325403434436946</v>
      </c>
      <c r="D26" s="139">
        <f t="shared" si="5"/>
        <v>133.6</v>
      </c>
      <c r="E26" s="139">
        <f t="shared" si="6"/>
        <v>6.5228652217133032</v>
      </c>
      <c r="F26" s="42">
        <f t="shared" si="7"/>
        <v>0.10731480357279823</v>
      </c>
      <c r="G26" s="42">
        <f>IF($F26&lt;=20,HLOOKUP($C$10,'Fitting Parameters'!$B$4:$K$7,2,FALSE),HLOOKUP($C$10,'Fitting Parameters'!$B$9:$K$12,2,FALSE))</f>
        <v>2.0299999999999998</v>
      </c>
      <c r="H26" s="42">
        <f>IF($F26&lt;=20,HLOOKUP($C$10,'Fitting Parameters'!$B$4:$K$7,3,FALSE),HLOOKUP($C$10,'Fitting Parameters'!$B$9:$K$12,3,FALSE))</f>
        <v>0.20699999999999999</v>
      </c>
      <c r="I26" s="42">
        <f>IF($F26&lt;=20,HLOOKUP($C$10,'Fitting Parameters'!$B$4:$K$7,4,FALSE),HLOOKUP($C$10,'Fitting Parameters'!$B$9:$K$12,4,FALSE))</f>
        <v>0.98</v>
      </c>
      <c r="J26" s="47">
        <f t="shared" si="1"/>
        <v>5.5471283548249609E-2</v>
      </c>
      <c r="K26" s="140">
        <f t="shared" si="9"/>
        <v>3.0772000000000008</v>
      </c>
      <c r="L26" s="140">
        <f t="shared" si="8"/>
        <v>7.4109634820461476</v>
      </c>
      <c r="M26" s="141">
        <f t="shared" si="2"/>
        <v>0.57652459016393454</v>
      </c>
      <c r="N26" s="141">
        <f t="shared" si="3"/>
        <v>5.1806001060179172</v>
      </c>
    </row>
    <row r="27" spans="1:15">
      <c r="A27" s="43">
        <v>0.8</v>
      </c>
      <c r="B27" s="138">
        <f t="shared" si="0"/>
        <v>1.2371415805245534E-2</v>
      </c>
      <c r="C27" s="139">
        <f t="shared" si="4"/>
        <v>3.8615979970130567</v>
      </c>
      <c r="D27" s="139">
        <f t="shared" si="5"/>
        <v>138.4</v>
      </c>
      <c r="E27" s="139">
        <f t="shared" si="6"/>
        <v>6.6390084441141592</v>
      </c>
      <c r="F27" s="42">
        <f t="shared" si="7"/>
        <v>0.12049992204923966</v>
      </c>
      <c r="G27" s="42">
        <f>IF($F27&lt;=20,HLOOKUP($C$10,'Fitting Parameters'!$B$4:$K$7,2,FALSE),HLOOKUP($C$10,'Fitting Parameters'!$B$9:$K$12,2,FALSE))</f>
        <v>2.0299999999999998</v>
      </c>
      <c r="H27" s="42">
        <f>IF($F27&lt;=20,HLOOKUP($C$10,'Fitting Parameters'!$B$4:$K$7,3,FALSE),HLOOKUP($C$10,'Fitting Parameters'!$B$9:$K$12,3,FALSE))</f>
        <v>0.20699999999999999</v>
      </c>
      <c r="I27" s="42">
        <f>IF($F27&lt;=20,HLOOKUP($C$10,'Fitting Parameters'!$B$4:$K$7,4,FALSE),HLOOKUP($C$10,'Fitting Parameters'!$B$9:$K$12,4,FALSE))</f>
        <v>0.98</v>
      </c>
      <c r="J27" s="47">
        <f t="shared" si="1"/>
        <v>6.2061625471371791E-2</v>
      </c>
      <c r="K27" s="140">
        <f t="shared" si="9"/>
        <v>4.0192000000000005</v>
      </c>
      <c r="L27" s="140">
        <f t="shared" si="8"/>
        <v>8.5893289652378559</v>
      </c>
      <c r="M27" s="141">
        <f t="shared" si="2"/>
        <v>0.65888524590163944</v>
      </c>
      <c r="N27" s="141">
        <f t="shared" si="3"/>
        <v>5.5522914133941965</v>
      </c>
    </row>
    <row r="28" spans="1:15">
      <c r="A28" s="43">
        <v>0.9</v>
      </c>
      <c r="B28" s="138">
        <f t="shared" si="0"/>
        <v>1.3216835702761718E-2</v>
      </c>
      <c r="C28" s="139">
        <f t="shared" si="4"/>
        <v>3.98720183211806</v>
      </c>
      <c r="D28" s="139">
        <f t="shared" si="5"/>
        <v>143.19999999999999</v>
      </c>
      <c r="E28" s="139">
        <f t="shared" si="6"/>
        <v>6.753154488193001</v>
      </c>
      <c r="F28" s="42">
        <f t="shared" si="7"/>
        <v>0.13327105156168589</v>
      </c>
      <c r="G28" s="42">
        <f>IF($F28&lt;=20,HLOOKUP($C$10,'Fitting Parameters'!$B$4:$K$7,2,FALSE),HLOOKUP($C$10,'Fitting Parameters'!$B$9:$K$12,2,FALSE))</f>
        <v>2.0299999999999998</v>
      </c>
      <c r="H28" s="42">
        <f>IF($F28&lt;=20,HLOOKUP($C$10,'Fitting Parameters'!$B$4:$K$7,3,FALSE),HLOOKUP($C$10,'Fitting Parameters'!$B$9:$K$12,3,FALSE))</f>
        <v>0.20699999999999999</v>
      </c>
      <c r="I28" s="42">
        <f>IF($F28&lt;=20,HLOOKUP($C$10,'Fitting Parameters'!$B$4:$K$7,4,FALSE),HLOOKUP($C$10,'Fitting Parameters'!$B$9:$K$12,4,FALSE))</f>
        <v>0.98</v>
      </c>
      <c r="J28" s="47">
        <f t="shared" si="1"/>
        <v>6.8414796979099149E-2</v>
      </c>
      <c r="K28" s="140">
        <f t="shared" si="9"/>
        <v>5.0868000000000002</v>
      </c>
      <c r="L28" s="140">
        <f t="shared" si="8"/>
        <v>9.7969989274069995</v>
      </c>
      <c r="M28" s="141">
        <f t="shared" si="2"/>
        <v>0.74124590163934423</v>
      </c>
      <c r="N28" s="141">
        <f t="shared" si="3"/>
        <v>5.93171586339946</v>
      </c>
    </row>
    <row r="29" spans="1:15">
      <c r="A29" s="43">
        <v>1</v>
      </c>
      <c r="B29" s="138">
        <f t="shared" si="0"/>
        <v>1.4079096963189893E-2</v>
      </c>
      <c r="C29" s="139">
        <f t="shared" si="4"/>
        <v>4.1095742487148881</v>
      </c>
      <c r="D29" s="139">
        <f t="shared" si="5"/>
        <v>148</v>
      </c>
      <c r="E29" s="139">
        <f t="shared" si="6"/>
        <v>6.8654029715511555</v>
      </c>
      <c r="F29" s="42">
        <f t="shared" si="7"/>
        <v>0.14565787385588264</v>
      </c>
      <c r="G29" s="42">
        <f>IF($F29&lt;=20,HLOOKUP($C$10,'Fitting Parameters'!$B$4:$K$7,2,FALSE),HLOOKUP($C$10,'Fitting Parameters'!$B$9:$K$12,2,FALSE))</f>
        <v>2.0299999999999998</v>
      </c>
      <c r="H29" s="42">
        <f>IF($F29&lt;=20,HLOOKUP($C$10,'Fitting Parameters'!$B$4:$K$7,3,FALSE),HLOOKUP($C$10,'Fitting Parameters'!$B$9:$K$12,3,FALSE))</f>
        <v>0.20699999999999999</v>
      </c>
      <c r="I29" s="42">
        <f>IF($F29&lt;=20,HLOOKUP($C$10,'Fitting Parameters'!$B$4:$K$7,4,FALSE),HLOOKUP($C$10,'Fitting Parameters'!$B$9:$K$12,4,FALSE))</f>
        <v>0.98</v>
      </c>
      <c r="J29" s="47">
        <f t="shared" si="1"/>
        <v>7.4549747615279133E-2</v>
      </c>
      <c r="K29" s="140">
        <f t="shared" si="9"/>
        <v>6.28</v>
      </c>
      <c r="L29" s="140">
        <f t="shared" si="8"/>
        <v>11.033362647061312</v>
      </c>
      <c r="M29" s="141">
        <f t="shared" si="2"/>
        <v>0.82360655737704924</v>
      </c>
      <c r="N29" s="141">
        <f t="shared" si="3"/>
        <v>6.3186987170796254</v>
      </c>
    </row>
    <row r="30" spans="1:15">
      <c r="A30" s="43">
        <v>1.1000000000000001</v>
      </c>
      <c r="B30" s="138">
        <f t="shared" si="0"/>
        <v>1.495783944492983E-2</v>
      </c>
      <c r="C30" s="139">
        <f t="shared" si="4"/>
        <v>4.2289179582524117</v>
      </c>
      <c r="D30" s="139">
        <f t="shared" si="5"/>
        <v>152.80000000000001</v>
      </c>
      <c r="E30" s="139">
        <f t="shared" si="6"/>
        <v>6.9758454958639682</v>
      </c>
      <c r="F30" s="42">
        <f t="shared" si="7"/>
        <v>0.15768697868268419</v>
      </c>
      <c r="G30" s="42">
        <f>IF($F30&lt;=20,HLOOKUP($C$10,'Fitting Parameters'!$B$4:$K$7,2,FALSE),HLOOKUP($C$10,'Fitting Parameters'!$B$9:$K$12,2,FALSE))</f>
        <v>2.0299999999999998</v>
      </c>
      <c r="H30" s="42">
        <f>IF($F30&lt;=20,HLOOKUP($C$10,'Fitting Parameters'!$B$4:$K$7,3,FALSE),HLOOKUP($C$10,'Fitting Parameters'!$B$9:$K$12,3,FALSE))</f>
        <v>0.20699999999999999</v>
      </c>
      <c r="I30" s="42">
        <f>IF($F30&lt;=20,HLOOKUP($C$10,'Fitting Parameters'!$B$4:$K$7,4,FALSE),HLOOKUP($C$10,'Fitting Parameters'!$B$9:$K$12,4,FALSE))</f>
        <v>0.98</v>
      </c>
      <c r="J30" s="47">
        <f t="shared" si="1"/>
        <v>8.0483100751464434E-2</v>
      </c>
      <c r="K30" s="140">
        <f t="shared" si="9"/>
        <v>7.5988000000000016</v>
      </c>
      <c r="L30" s="140">
        <f t="shared" si="8"/>
        <v>12.297817794823768</v>
      </c>
      <c r="M30" s="141">
        <f t="shared" si="2"/>
        <v>0.90596721311475426</v>
      </c>
      <c r="N30" s="141">
        <f t="shared" si="3"/>
        <v>6.7130783428845078</v>
      </c>
    </row>
    <row r="31" spans="1:15">
      <c r="A31" s="43">
        <v>1.2000000000000002</v>
      </c>
      <c r="B31" s="138">
        <f t="shared" si="0"/>
        <v>1.5852728369188201E-2</v>
      </c>
      <c r="C31" s="139">
        <f t="shared" si="4"/>
        <v>4.3454179286099626</v>
      </c>
      <c r="D31" s="139">
        <f t="shared" si="5"/>
        <v>157.60000000000002</v>
      </c>
      <c r="E31" s="139">
        <f t="shared" si="6"/>
        <v>7.084566521852115</v>
      </c>
      <c r="F31" s="42">
        <f t="shared" si="7"/>
        <v>0.16938227572549983</v>
      </c>
      <c r="G31" s="42">
        <f>IF($F31&lt;=20,HLOOKUP($C$10,'Fitting Parameters'!$B$4:$K$7,2,FALSE),HLOOKUP($C$10,'Fitting Parameters'!$B$9:$K$12,2,FALSE))</f>
        <v>2.0299999999999998</v>
      </c>
      <c r="H31" s="42">
        <f>IF($F31&lt;=20,HLOOKUP($C$10,'Fitting Parameters'!$B$4:$K$7,3,FALSE),HLOOKUP($C$10,'Fitting Parameters'!$B$9:$K$12,3,FALSE))</f>
        <v>0.20699999999999999</v>
      </c>
      <c r="I31" s="42">
        <f>IF($F31&lt;=20,HLOOKUP($C$10,'Fitting Parameters'!$B$4:$K$7,4,FALSE),HLOOKUP($C$10,'Fitting Parameters'!$B$9:$K$12,4,FALSE))</f>
        <v>0.98</v>
      </c>
      <c r="J31" s="47">
        <f t="shared" si="1"/>
        <v>8.622955482360295E-2</v>
      </c>
      <c r="K31" s="140">
        <f t="shared" si="9"/>
        <v>9.0432000000000023</v>
      </c>
      <c r="L31" s="140">
        <f t="shared" si="8"/>
        <v>13.589777840199828</v>
      </c>
      <c r="M31" s="141">
        <f t="shared" si="2"/>
        <v>0.98832786885245916</v>
      </c>
      <c r="N31" s="141">
        <f t="shared" si="3"/>
        <v>7.1147044920916649</v>
      </c>
    </row>
    <row r="32" spans="1:15">
      <c r="A32" s="43">
        <v>1.3000000000000003</v>
      </c>
      <c r="B32" s="138">
        <f t="shared" si="0"/>
        <v>1.6763451198107956E-2</v>
      </c>
      <c r="C32" s="139">
        <f t="shared" si="4"/>
        <v>4.4592431758513769</v>
      </c>
      <c r="D32" s="139">
        <f t="shared" si="5"/>
        <v>162.4</v>
      </c>
      <c r="E32" s="139">
        <f t="shared" si="6"/>
        <v>7.1916441251587209</v>
      </c>
      <c r="F32" s="42">
        <f t="shared" si="7"/>
        <v>0.18076534063360777</v>
      </c>
      <c r="G32" s="42">
        <f>IF($F32&lt;=20,HLOOKUP($C$10,'Fitting Parameters'!$B$4:$K$7,2,FALSE),HLOOKUP($C$10,'Fitting Parameters'!$B$9:$K$12,2,FALSE))</f>
        <v>2.0299999999999998</v>
      </c>
      <c r="H32" s="42">
        <f>IF($F32&lt;=20,HLOOKUP($C$10,'Fitting Parameters'!$B$4:$K$7,3,FALSE),HLOOKUP($C$10,'Fitting Parameters'!$B$9:$K$12,3,FALSE))</f>
        <v>0.20699999999999999</v>
      </c>
      <c r="I32" s="42">
        <f>IF($F32&lt;=20,HLOOKUP($C$10,'Fitting Parameters'!$B$4:$K$7,4,FALSE),HLOOKUP($C$10,'Fitting Parameters'!$B$9:$K$12,4,FALSE))</f>
        <v>0.98</v>
      </c>
      <c r="J32" s="47">
        <f t="shared" si="1"/>
        <v>9.1802190853211826E-2</v>
      </c>
      <c r="K32" s="140">
        <f t="shared" si="9"/>
        <v>10.613200000000004</v>
      </c>
      <c r="L32" s="140">
        <f t="shared" si="8"/>
        <v>14.908675794561603</v>
      </c>
      <c r="M32" s="141">
        <f t="shared" si="2"/>
        <v>1.0706885245901641</v>
      </c>
      <c r="N32" s="141">
        <f t="shared" si="3"/>
        <v>7.5234368977108517</v>
      </c>
    </row>
    <row r="33" spans="1:14">
      <c r="A33" s="43">
        <v>1.4000000000000001</v>
      </c>
      <c r="B33" s="138">
        <f t="shared" si="0"/>
        <v>1.7689715072984991E-2</v>
      </c>
      <c r="C33" s="139">
        <f t="shared" si="4"/>
        <v>4.5705483920631087</v>
      </c>
      <c r="D33" s="139">
        <f t="shared" si="5"/>
        <v>167.2</v>
      </c>
      <c r="E33" s="139">
        <f t="shared" si="6"/>
        <v>7.2971506523650786</v>
      </c>
      <c r="F33" s="42">
        <f t="shared" si="7"/>
        <v>0.19185570734328286</v>
      </c>
      <c r="G33" s="42">
        <f>IF($F33&lt;=20,HLOOKUP($C$10,'Fitting Parameters'!$B$4:$K$7,2,FALSE),HLOOKUP($C$10,'Fitting Parameters'!$B$9:$K$12,2,FALSE))</f>
        <v>2.0299999999999998</v>
      </c>
      <c r="H33" s="42">
        <f>IF($F33&lt;=20,HLOOKUP($C$10,'Fitting Parameters'!$B$4:$K$7,3,FALSE),HLOOKUP($C$10,'Fitting Parameters'!$B$9:$K$12,3,FALSE))</f>
        <v>0.20699999999999999</v>
      </c>
      <c r="I33" s="42">
        <f>IF($F33&lt;=20,HLOOKUP($C$10,'Fitting Parameters'!$B$4:$K$7,4,FALSE),HLOOKUP($C$10,'Fitting Parameters'!$B$9:$K$12,4,FALSE))</f>
        <v>0.98</v>
      </c>
      <c r="J33" s="47">
        <f t="shared" si="1"/>
        <v>9.7212714689596871E-2</v>
      </c>
      <c r="K33" s="140">
        <f t="shared" si="9"/>
        <v>12.308800000000003</v>
      </c>
      <c r="L33" s="140">
        <f t="shared" si="8"/>
        <v>16.253965896100596</v>
      </c>
      <c r="M33" s="141">
        <f t="shared" si="2"/>
        <v>1.1530491803278691</v>
      </c>
      <c r="N33" s="141">
        <f t="shared" si="3"/>
        <v>7.9391441247556651</v>
      </c>
    </row>
    <row r="34" spans="1:14">
      <c r="A34" s="43">
        <v>1.5000000000000002</v>
      </c>
      <c r="B34" s="138">
        <f t="shared" si="0"/>
        <v>1.863124468573633E-2</v>
      </c>
      <c r="C34" s="139">
        <f t="shared" si="4"/>
        <v>4.6794754094407534</v>
      </c>
      <c r="D34" s="139">
        <f t="shared" si="5"/>
        <v>172</v>
      </c>
      <c r="E34" s="139">
        <f t="shared" si="6"/>
        <v>7.4011532928114834</v>
      </c>
      <c r="F34" s="42">
        <f t="shared" si="7"/>
        <v>0.20267111633222148</v>
      </c>
      <c r="G34" s="42">
        <f>IF($F34&lt;=20,HLOOKUP($C$10,'Fitting Parameters'!$B$4:$K$7,2,FALSE),HLOOKUP($C$10,'Fitting Parameters'!$B$9:$K$12,2,FALSE))</f>
        <v>2.0299999999999998</v>
      </c>
      <c r="H34" s="42">
        <f>IF($F34&lt;=20,HLOOKUP($C$10,'Fitting Parameters'!$B$4:$K$7,3,FALSE),HLOOKUP($C$10,'Fitting Parameters'!$B$9:$K$12,3,FALSE))</f>
        <v>0.20699999999999999</v>
      </c>
      <c r="I34" s="42">
        <f>IF($F34&lt;=20,HLOOKUP($C$10,'Fitting Parameters'!$B$4:$K$7,4,FALSE),HLOOKUP($C$10,'Fitting Parameters'!$B$9:$K$12,4,FALSE))</f>
        <v>0.98</v>
      </c>
      <c r="J34" s="47">
        <f t="shared" si="1"/>
        <v>0.1024716518132029</v>
      </c>
      <c r="K34" s="140">
        <f t="shared" si="9"/>
        <v>14.130000000000004</v>
      </c>
      <c r="L34" s="140">
        <f t="shared" si="8"/>
        <v>17.625124111870896</v>
      </c>
      <c r="M34" s="141">
        <f t="shared" si="2"/>
        <v>1.2354098360655741</v>
      </c>
      <c r="N34" s="141">
        <f t="shared" si="3"/>
        <v>8.3617026149584657</v>
      </c>
    </row>
    <row r="35" spans="1:14">
      <c r="A35" s="43">
        <v>1.6</v>
      </c>
      <c r="B35" s="138">
        <f t="shared" si="0"/>
        <v>1.9587780488425223E-2</v>
      </c>
      <c r="C35" s="139">
        <f t="shared" si="4"/>
        <v>4.7861545084839898</v>
      </c>
      <c r="D35" s="139">
        <f t="shared" si="5"/>
        <v>176.8</v>
      </c>
      <c r="E35" s="139">
        <f t="shared" si="6"/>
        <v>7.503714579065254</v>
      </c>
      <c r="F35" s="42">
        <f t="shared" si="7"/>
        <v>0.2132277265001348</v>
      </c>
      <c r="G35" s="42">
        <f>IF($F35&lt;=20,HLOOKUP($C$10,'Fitting Parameters'!$B$4:$K$7,2,FALSE),HLOOKUP($C$10,'Fitting Parameters'!$B$9:$K$12,2,FALSE))</f>
        <v>2.0299999999999998</v>
      </c>
      <c r="H35" s="42">
        <f>IF($F35&lt;=20,HLOOKUP($C$10,'Fitting Parameters'!$B$4:$K$7,3,FALSE),HLOOKUP($C$10,'Fitting Parameters'!$B$9:$K$12,3,FALSE))</f>
        <v>0.20699999999999999</v>
      </c>
      <c r="I35" s="42">
        <f>IF($F35&lt;=20,HLOOKUP($C$10,'Fitting Parameters'!$B$4:$K$7,4,FALSE),HLOOKUP($C$10,'Fitting Parameters'!$B$9:$K$12,4,FALSE))</f>
        <v>0.98</v>
      </c>
      <c r="J35" s="47">
        <f t="shared" si="1"/>
        <v>0.10758850652882139</v>
      </c>
      <c r="K35" s="140">
        <f t="shared" si="9"/>
        <v>16.076800000000002</v>
      </c>
      <c r="L35" s="140">
        <f t="shared" si="8"/>
        <v>19.021647954295627</v>
      </c>
      <c r="M35" s="141">
        <f t="shared" si="2"/>
        <v>1.3177704918032789</v>
      </c>
      <c r="N35" s="141">
        <f t="shared" si="3"/>
        <v>8.7909958832052411</v>
      </c>
    </row>
    <row r="36" spans="1:14">
      <c r="A36" s="43">
        <v>1.7000000000000002</v>
      </c>
      <c r="B36" s="138">
        <f t="shared" si="0"/>
        <v>2.0559077170025589E-2</v>
      </c>
      <c r="C36" s="139">
        <f t="shared" si="4"/>
        <v>4.8907055822968353</v>
      </c>
      <c r="D36" s="139">
        <f t="shared" si="5"/>
        <v>181.60000000000002</v>
      </c>
      <c r="E36" s="139">
        <f t="shared" si="6"/>
        <v>7.6048928266254094</v>
      </c>
      <c r="F36" s="42">
        <f t="shared" si="7"/>
        <v>0.22354029685311913</v>
      </c>
      <c r="G36" s="42">
        <f>IF($F36&lt;=20,HLOOKUP($C$10,'Fitting Parameters'!$B$4:$K$7,2,FALSE),HLOOKUP($C$10,'Fitting Parameters'!$B$9:$K$12,2,FALSE))</f>
        <v>2.0299999999999998</v>
      </c>
      <c r="H36" s="42">
        <f>IF($F36&lt;=20,HLOOKUP($C$10,'Fitting Parameters'!$B$4:$K$7,3,FALSE),HLOOKUP($C$10,'Fitting Parameters'!$B$9:$K$12,3,FALSE))</f>
        <v>0.20699999999999999</v>
      </c>
      <c r="I36" s="42">
        <f>IF($F36&lt;=20,HLOOKUP($C$10,'Fitting Parameters'!$B$4:$K$7,4,FALSE),HLOOKUP($C$10,'Fitting Parameters'!$B$9:$K$12,4,FALSE))</f>
        <v>0.98</v>
      </c>
      <c r="J36" s="47">
        <f t="shared" si="1"/>
        <v>0.11257189374438602</v>
      </c>
      <c r="K36" s="140">
        <f t="shared" si="9"/>
        <v>18.149200000000004</v>
      </c>
      <c r="L36" s="140">
        <f t="shared" si="8"/>
        <v>20.443055903980508</v>
      </c>
      <c r="M36" s="141">
        <f t="shared" si="2"/>
        <v>1.4001311475409839</v>
      </c>
      <c r="N36" s="141">
        <f t="shared" si="3"/>
        <v>9.226913833907485</v>
      </c>
    </row>
    <row r="37" spans="1:14">
      <c r="A37" s="43">
        <v>1.8000000000000003</v>
      </c>
      <c r="B37" s="138">
        <f t="shared" si="0"/>
        <v>2.1544902347415438E-2</v>
      </c>
      <c r="C37" s="139">
        <f t="shared" si="4"/>
        <v>4.993239170645638</v>
      </c>
      <c r="D37" s="139">
        <f t="shared" si="5"/>
        <v>186.4</v>
      </c>
      <c r="E37" s="139">
        <f t="shared" si="6"/>
        <v>7.7047425216447545</v>
      </c>
      <c r="F37" s="42">
        <f t="shared" si="7"/>
        <v>0.23362234298463602</v>
      </c>
      <c r="G37" s="42">
        <f>IF($F37&lt;=20,HLOOKUP($C$10,'Fitting Parameters'!$B$4:$K$7,2,FALSE),HLOOKUP($C$10,'Fitting Parameters'!$B$9:$K$12,2,FALSE))</f>
        <v>2.0299999999999998</v>
      </c>
      <c r="H37" s="42">
        <f>IF($F37&lt;=20,HLOOKUP($C$10,'Fitting Parameters'!$B$4:$K$7,3,FALSE),HLOOKUP($C$10,'Fitting Parameters'!$B$9:$K$12,3,FALSE))</f>
        <v>0.20699999999999999</v>
      </c>
      <c r="I37" s="42">
        <f>IF($F37&lt;=20,HLOOKUP($C$10,'Fitting Parameters'!$B$4:$K$7,4,FALSE),HLOOKUP($C$10,'Fitting Parameters'!$B$9:$K$12,4,FALSE))</f>
        <v>0.98</v>
      </c>
      <c r="J37" s="47">
        <f t="shared" si="1"/>
        <v>0.11742964921749341</v>
      </c>
      <c r="K37" s="140">
        <f t="shared" si="9"/>
        <v>20.347200000000008</v>
      </c>
      <c r="L37" s="140">
        <f t="shared" si="8"/>
        <v>21.888886614140773</v>
      </c>
      <c r="M37" s="141">
        <f t="shared" si="2"/>
        <v>1.4824918032786889</v>
      </c>
      <c r="N37" s="141">
        <f t="shared" si="3"/>
        <v>9.6693521735200481</v>
      </c>
    </row>
    <row r="38" spans="1:14">
      <c r="A38" s="43">
        <v>1.9000000000000001</v>
      </c>
      <c r="B38" s="138">
        <f t="shared" si="0"/>
        <v>2.2545035430437604E-2</v>
      </c>
      <c r="C38" s="139">
        <f t="shared" si="4"/>
        <v>5.0938573775884128</v>
      </c>
      <c r="D38" s="139">
        <f t="shared" si="5"/>
        <v>191.2</v>
      </c>
      <c r="E38" s="139">
        <f t="shared" si="6"/>
        <v>7.803314663988818</v>
      </c>
      <c r="F38" s="42">
        <f t="shared" si="7"/>
        <v>0.24348627241295659</v>
      </c>
      <c r="G38" s="42">
        <f>IF($F38&lt;=20,HLOOKUP($C$10,'Fitting Parameters'!$B$4:$K$7,2,FALSE),HLOOKUP($C$10,'Fitting Parameters'!$B$9:$K$12,2,FALSE))</f>
        <v>2.0299999999999998</v>
      </c>
      <c r="H38" s="42">
        <f>IF($F38&lt;=20,HLOOKUP($C$10,'Fitting Parameters'!$B$4:$K$7,3,FALSE),HLOOKUP($C$10,'Fitting Parameters'!$B$9:$K$12,3,FALSE))</f>
        <v>0.20699999999999999</v>
      </c>
      <c r="I38" s="42">
        <f>IF($F38&lt;=20,HLOOKUP($C$10,'Fitting Parameters'!$B$4:$K$7,4,FALSE),HLOOKUP($C$10,'Fitting Parameters'!$B$9:$K$12,4,FALSE))</f>
        <v>0.98</v>
      </c>
      <c r="J38" s="47">
        <f t="shared" si="1"/>
        <v>0.12216892261305824</v>
      </c>
      <c r="K38" s="140">
        <f t="shared" si="9"/>
        <v>22.670800000000007</v>
      </c>
      <c r="L38" s="140">
        <f t="shared" si="8"/>
        <v>23.358698003616734</v>
      </c>
      <c r="M38" s="141">
        <f t="shared" si="2"/>
        <v>1.5648524590163937</v>
      </c>
      <c r="N38" s="141">
        <f t="shared" si="3"/>
        <v>10.118211901180397</v>
      </c>
    </row>
    <row r="39" spans="1:14">
      <c r="A39" s="43">
        <v>2</v>
      </c>
      <c r="B39" s="138">
        <f t="shared" si="0"/>
        <v>2.355926663017309E-2</v>
      </c>
      <c r="C39" s="139">
        <f t="shared" si="4"/>
        <v>5.1926546858340696</v>
      </c>
      <c r="D39" s="139">
        <f t="shared" si="5"/>
        <v>196</v>
      </c>
      <c r="E39" s="139">
        <f t="shared" si="6"/>
        <v>7.9006570717634039</v>
      </c>
      <c r="F39" s="42">
        <f t="shared" si="7"/>
        <v>0.25314350209527647</v>
      </c>
      <c r="G39" s="42">
        <f>IF($F39&lt;=20,HLOOKUP($C$10,'Fitting Parameters'!$B$4:$K$7,2,FALSE),HLOOKUP($C$10,'Fitting Parameters'!$B$9:$K$12,2,FALSE))</f>
        <v>2.0299999999999998</v>
      </c>
      <c r="H39" s="42">
        <f>IF($F39&lt;=20,HLOOKUP($C$10,'Fitting Parameters'!$B$4:$K$7,3,FALSE),HLOOKUP($C$10,'Fitting Parameters'!$B$9:$K$12,3,FALSE))</f>
        <v>0.20699999999999999</v>
      </c>
      <c r="I39" s="42">
        <f>IF($F39&lt;=20,HLOOKUP($C$10,'Fitting Parameters'!$B$4:$K$7,4,FALSE),HLOOKUP($C$10,'Fitting Parameters'!$B$9:$K$12,4,FALSE))</f>
        <v>0.98</v>
      </c>
      <c r="J39" s="47">
        <f t="shared" si="1"/>
        <v>0.12679625665450256</v>
      </c>
      <c r="K39" s="140">
        <f t="shared" si="9"/>
        <v>25.12</v>
      </c>
      <c r="L39" s="140">
        <f t="shared" si="8"/>
        <v>24.852066304282499</v>
      </c>
      <c r="M39" s="141">
        <f t="shared" si="2"/>
        <v>1.6472131147540985</v>
      </c>
      <c r="N39" s="141">
        <f t="shared" si="3"/>
        <v>10.573398863621682</v>
      </c>
    </row>
  </sheetData>
  <mergeCells count="2">
    <mergeCell ref="A16:C16"/>
    <mergeCell ref="A1:N1"/>
  </mergeCells>
  <phoneticPr fontId="25" type="noConversion"/>
  <pageMargins left="0.7" right="0.7" top="0.75" bottom="0.75" header="0.3" footer="0.3"/>
  <pageSetup scale="50" orientation="portrait" horizontalDpi="1200" verticalDpi="1200" r:id="rId1"/>
  <headerFooter>
    <oddFooter>&amp;LKindred Hydro, Inc.
&amp;F&amp;R&amp;D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40305EE-95CC-4F1D-BDEC-22EAB52B58A4}">
          <x14:formula1>
            <xm:f>'Drop Down Lists'!$A$3:$A$12</xm:f>
          </x14:formula1>
          <xm:sqref>C10:E10</xm:sqref>
        </x14:dataValidation>
        <x14:dataValidation type="list" allowBlank="1" showInputMessage="1" showErrorMessage="1" xr:uid="{7F8A2313-369E-47F7-A2DB-114C11E964E0}">
          <x14:formula1>
            <xm:f>'Drop Down Lists'!$A$16:$A$25</xm:f>
          </x14:formula1>
          <xm:sqref>C11:E11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14750-23D1-4018-88C0-736C2C61FAB4}">
  <sheetPr>
    <pageSetUpPr fitToPage="1"/>
  </sheetPr>
  <dimension ref="A1:AA81"/>
  <sheetViews>
    <sheetView zoomScaleNormal="100" workbookViewId="0">
      <selection activeCell="R19" sqref="R19"/>
    </sheetView>
  </sheetViews>
  <sheetFormatPr defaultRowHeight="15"/>
  <cols>
    <col min="1" max="1" width="22.28515625" customWidth="1"/>
    <col min="2" max="2" width="9.5703125" customWidth="1"/>
    <col min="3" max="3" width="10.7109375" customWidth="1"/>
    <col min="4" max="5" width="9.140625" hidden="1" customWidth="1"/>
    <col min="6" max="7" width="6.7109375" hidden="1" customWidth="1"/>
    <col min="8" max="8" width="8.42578125" hidden="1" customWidth="1"/>
    <col min="9" max="9" width="14.140625" hidden="1" customWidth="1"/>
    <col min="10" max="10" width="15" hidden="1" customWidth="1"/>
    <col min="11" max="11" width="15.7109375" hidden="1" customWidth="1"/>
    <col min="12" max="12" width="15.42578125" hidden="1" customWidth="1"/>
    <col min="13" max="13" width="10.5703125" style="75" hidden="1" customWidth="1"/>
    <col min="14" max="14" width="20.28515625" hidden="1" customWidth="1"/>
  </cols>
  <sheetData>
    <row r="1" spans="1:27" s="8" customFormat="1" ht="31.5" customHeight="1">
      <c r="A1" s="228" t="s">
        <v>203</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row>
    <row r="2" spans="1:27" s="107" customFormat="1" ht="15" customHeight="1">
      <c r="A2" s="179" t="s">
        <v>30</v>
      </c>
      <c r="B2" s="179"/>
      <c r="C2" s="179"/>
      <c r="D2" s="75"/>
      <c r="E2" s="75"/>
      <c r="F2" s="75"/>
      <c r="G2"/>
      <c r="M2" s="180"/>
    </row>
    <row r="3" spans="1:27" s="8" customFormat="1" ht="15" customHeight="1">
      <c r="A3" s="112" t="s">
        <v>157</v>
      </c>
      <c r="B3" s="112"/>
      <c r="C3" s="112"/>
      <c r="D3" s="58"/>
      <c r="E3" s="58"/>
      <c r="F3" s="7"/>
      <c r="G3" s="7"/>
      <c r="H3" s="6"/>
      <c r="N3" s="113"/>
    </row>
    <row r="4" spans="1:27">
      <c r="A4" s="106" t="s">
        <v>114</v>
      </c>
      <c r="B4" s="105"/>
      <c r="C4" s="104"/>
      <c r="O4" s="6" t="s">
        <v>222</v>
      </c>
    </row>
    <row r="5" spans="1:27" ht="26.25" customHeight="1">
      <c r="A5" s="103" t="s">
        <v>113</v>
      </c>
      <c r="B5" s="102" t="s">
        <v>112</v>
      </c>
      <c r="C5" s="101" t="s">
        <v>111</v>
      </c>
    </row>
    <row r="6" spans="1:27" ht="15" customHeight="1">
      <c r="A6" s="99" t="s">
        <v>110</v>
      </c>
      <c r="B6" s="98" t="s">
        <v>109</v>
      </c>
      <c r="C6" s="100">
        <v>5</v>
      </c>
      <c r="M6"/>
    </row>
    <row r="7" spans="1:27">
      <c r="A7" s="99" t="s">
        <v>108</v>
      </c>
      <c r="B7" s="98" t="s">
        <v>105</v>
      </c>
      <c r="C7" s="97">
        <v>65</v>
      </c>
      <c r="M7"/>
    </row>
    <row r="8" spans="1:27">
      <c r="A8" s="99" t="s">
        <v>107</v>
      </c>
      <c r="B8" s="98" t="s">
        <v>105</v>
      </c>
      <c r="C8" s="97">
        <v>30</v>
      </c>
      <c r="M8"/>
    </row>
    <row r="9" spans="1:27">
      <c r="A9" s="99" t="s">
        <v>106</v>
      </c>
      <c r="B9" s="98" t="s">
        <v>105</v>
      </c>
      <c r="C9" s="97">
        <v>2</v>
      </c>
      <c r="M9"/>
    </row>
    <row r="10" spans="1:27" ht="25.5">
      <c r="A10" s="96" t="s">
        <v>104</v>
      </c>
      <c r="B10" s="95"/>
      <c r="C10" s="40" t="s">
        <v>29</v>
      </c>
      <c r="M10"/>
    </row>
    <row r="11" spans="1:27">
      <c r="A11" s="4" t="s">
        <v>103</v>
      </c>
      <c r="B11" s="5"/>
      <c r="C11" s="41" t="s">
        <v>12</v>
      </c>
      <c r="L11" s="90"/>
      <c r="M11" s="90"/>
    </row>
    <row r="12" spans="1:27">
      <c r="A12" s="94" t="s">
        <v>102</v>
      </c>
      <c r="B12" s="2" t="s">
        <v>101</v>
      </c>
      <c r="C12" s="2">
        <f>VLOOKUP(C11,'Fitting Parameters'!$A$27:$C$37,3,FALSE)</f>
        <v>7.625</v>
      </c>
      <c r="L12" s="90"/>
      <c r="M12" s="90"/>
    </row>
    <row r="13" spans="1:27" ht="26.25">
      <c r="A13" s="93" t="s">
        <v>100</v>
      </c>
      <c r="B13" s="2"/>
      <c r="C13" s="108">
        <v>1.2</v>
      </c>
      <c r="L13" s="90"/>
      <c r="M13" s="90"/>
    </row>
    <row r="14" spans="1:27">
      <c r="A14" s="92"/>
      <c r="B14" s="91"/>
      <c r="C14" s="91"/>
    </row>
    <row r="15" spans="1:27">
      <c r="A15" t="s">
        <v>230</v>
      </c>
      <c r="B15" s="89">
        <f>MAX(B17:B100)</f>
        <v>0.28759365948662063</v>
      </c>
      <c r="C15" s="88"/>
      <c r="D15" s="88"/>
      <c r="L15" s="87"/>
      <c r="M15" s="87">
        <f>MAX(M17:M100)</f>
        <v>129.07203437759534</v>
      </c>
      <c r="N15" s="87"/>
    </row>
    <row r="16" spans="1:27" ht="30" customHeight="1">
      <c r="A16" s="84" t="s">
        <v>98</v>
      </c>
      <c r="B16" s="135" t="s">
        <v>253</v>
      </c>
      <c r="C16" s="86"/>
      <c r="D16" s="85" t="s">
        <v>97</v>
      </c>
      <c r="E16" s="85" t="s">
        <v>96</v>
      </c>
      <c r="F16" s="137" t="s">
        <v>248</v>
      </c>
      <c r="G16" s="137" t="s">
        <v>249</v>
      </c>
      <c r="H16" s="137" t="s">
        <v>250</v>
      </c>
      <c r="I16" s="134" t="s">
        <v>251</v>
      </c>
      <c r="J16" s="135" t="s">
        <v>95</v>
      </c>
      <c r="K16" s="135" t="s">
        <v>94</v>
      </c>
      <c r="L16" s="135" t="s">
        <v>93</v>
      </c>
      <c r="M16" s="135" t="s">
        <v>252</v>
      </c>
      <c r="N16" s="83" t="s">
        <v>92</v>
      </c>
    </row>
    <row r="17" spans="1:14">
      <c r="A17" s="1">
        <v>1</v>
      </c>
      <c r="B17" s="81">
        <f t="shared" ref="B17:B48" si="0">C$6*(J17+K17+L17)/I17/(24*60*60)</f>
        <v>2.4307959841333928E-3</v>
      </c>
      <c r="C17" s="80"/>
      <c r="D17" s="3" t="str">
        <f t="shared" ref="D17:D48" si="1">IF(A17&lt;=C$8*C$13,"Uncased","Cased")</f>
        <v>Uncased</v>
      </c>
      <c r="E17" s="3">
        <f t="shared" ref="E17:E48" si="2">IF(D17="Uncased",A17/C$9,C$8/C$9)</f>
        <v>0.5</v>
      </c>
      <c r="F17" s="2">
        <f>IF($D17="Uncased",IF($E17&lt;=20,HLOOKUP($C$10,'Fitting Parameters'!$B$4:$K$7,2,FALSE),HLOOKUP($C$10,'Fitting Parameters'!$B$9:$K$12,2,FALSE)),IF($E17&lt;=20,HLOOKUP($C$10,'Fitting Parameters'!$B$15:$K$18,2,FALSE),HLOOKUP($C$10,'Fitting Parameters'!$B$20:$K$23,2,FALSE)))</f>
        <v>2.0299999999999998</v>
      </c>
      <c r="G17" s="2">
        <f>IF($D17="Uncased",IF($E17&lt;=20,HLOOKUP($C$10,'Fitting Parameters'!$B$4:$K$7,3,FALSE),HLOOKUP($C$10,'Fitting Parameters'!$B$9:$K$12,3,FALSE)),IF($E17&lt;=20,HLOOKUP($C$10,'Fitting Parameters'!$B$15:$K$18,3,FALSE),HLOOKUP($C$10,'Fitting Parameters'!$B$20:$K$23,3,FALSE)))</f>
        <v>0.20699999999999999</v>
      </c>
      <c r="H17" s="2">
        <f>IF($D17="Uncased",IF($E17&lt;=20,HLOOKUP($C$10,'Fitting Parameters'!$B$4:$K$7,4,FALSE),HLOOKUP($C$10,'Fitting Parameters'!$B$9:$K$12,4,FALSE)),IF($E17&lt;=20,HLOOKUP($C$10,'Fitting Parameters'!$B$15:$K$18,4,FALSE),HLOOKUP($C$10,'Fitting Parameters'!$B$20:$K$23,4,FALSE)))</f>
        <v>0.98</v>
      </c>
      <c r="I17" s="79">
        <f t="shared" ref="I17:I48" si="3">((E17)/(F17+G17*E17))^H17</f>
        <v>0.24125693715694999</v>
      </c>
      <c r="J17" s="78">
        <f t="shared" ref="J17:J48" si="4">IF(D17="uncased",2*3.14*A17*A17,2*3.14*A17*C$8)</f>
        <v>6.28</v>
      </c>
      <c r="K17" s="78">
        <f t="shared" ref="K17:K48" si="5">3.14*C$9^2*I17</f>
        <v>3.0301871306912918</v>
      </c>
      <c r="L17" s="77">
        <f t="shared" ref="L17:L48" si="6">IF(D17="uncased",2*3.14*A17/C$12,2*3.14*C$8/C$12)</f>
        <v>0.82360655737704924</v>
      </c>
      <c r="M17" s="77">
        <f t="shared" ref="M17:M48" si="7">B17*7.48*60</f>
        <v>1.0909412376790666</v>
      </c>
      <c r="N17" s="76">
        <f t="shared" ref="N17:N48" si="8">12*60*60*B17/(3.14*C$9*C$9)</f>
        <v>8.3606995632613508</v>
      </c>
    </row>
    <row r="18" spans="1:14">
      <c r="A18" s="82">
        <v>2</v>
      </c>
      <c r="B18" s="81">
        <f t="shared" si="0"/>
        <v>4.136676792090622E-3</v>
      </c>
      <c r="C18" s="80"/>
      <c r="D18" s="3" t="str">
        <f t="shared" si="1"/>
        <v>Uncased</v>
      </c>
      <c r="E18" s="3">
        <f t="shared" si="2"/>
        <v>1</v>
      </c>
      <c r="F18" s="2">
        <f>IF($D18="Uncased",IF($E18&lt;=20,HLOOKUP($C$10,'Fitting Parameters'!$B$4:$K$7,2,FALSE),HLOOKUP($C$10,'Fitting Parameters'!$B$9:$K$12,2,FALSE)),IF($E18&lt;=20,HLOOKUP($C$10,'Fitting Parameters'!$B$15:$K$18,2,FALSE),HLOOKUP($C$10,'Fitting Parameters'!$B$20:$K$23,2,FALSE)))</f>
        <v>2.0299999999999998</v>
      </c>
      <c r="G18" s="2">
        <f>IF($D18="Uncased",IF($E18&lt;=20,HLOOKUP($C$10,'Fitting Parameters'!$B$4:$K$7,3,FALSE),HLOOKUP($C$10,'Fitting Parameters'!$B$9:$K$12,3,FALSE)),IF($E18&lt;=20,HLOOKUP($C$10,'Fitting Parameters'!$B$15:$K$18,3,FALSE),HLOOKUP($C$10,'Fitting Parameters'!$B$20:$K$23,3,FALSE)))</f>
        <v>0.20699999999999999</v>
      </c>
      <c r="H18" s="2">
        <f>IF($D18="Uncased",IF($E18&lt;=20,HLOOKUP($C$10,'Fitting Parameters'!$B$4:$K$7,4,FALSE),HLOOKUP($C$10,'Fitting Parameters'!$B$9:$K$12,4,FALSE)),IF($E18&lt;=20,HLOOKUP($C$10,'Fitting Parameters'!$B$15:$K$18,4,FALSE),HLOOKUP($C$10,'Fitting Parameters'!$B$20:$K$23,4,FALSE)))</f>
        <v>0.98</v>
      </c>
      <c r="I18" s="79">
        <f t="shared" si="3"/>
        <v>0.45428388960782984</v>
      </c>
      <c r="J18" s="78">
        <f t="shared" si="4"/>
        <v>25.12</v>
      </c>
      <c r="K18" s="78">
        <f t="shared" si="5"/>
        <v>5.7058056534743429</v>
      </c>
      <c r="L18" s="77">
        <f t="shared" si="6"/>
        <v>1.6472131147540985</v>
      </c>
      <c r="M18" s="77">
        <f t="shared" si="7"/>
        <v>1.8565405442902714</v>
      </c>
      <c r="N18" s="76">
        <f t="shared" si="8"/>
        <v>14.228060304005961</v>
      </c>
    </row>
    <row r="19" spans="1:14">
      <c r="A19" s="82">
        <v>3</v>
      </c>
      <c r="B19" s="81">
        <f t="shared" si="0"/>
        <v>6.0063632426917138E-3</v>
      </c>
      <c r="C19" s="80"/>
      <c r="D19" s="3" t="str">
        <f t="shared" si="1"/>
        <v>Uncased</v>
      </c>
      <c r="E19" s="3">
        <f t="shared" si="2"/>
        <v>1.5</v>
      </c>
      <c r="F19" s="2">
        <f>IF($D19="Uncased",IF($E19&lt;=20,HLOOKUP($C$10,'Fitting Parameters'!$B$4:$K$7,2,FALSE),HLOOKUP($C$10,'Fitting Parameters'!$B$9:$K$12,2,FALSE)),IF($E19&lt;=20,HLOOKUP($C$10,'Fitting Parameters'!$B$15:$K$18,2,FALSE),HLOOKUP($C$10,'Fitting Parameters'!$B$20:$K$23,2,FALSE)))</f>
        <v>2.0299999999999998</v>
      </c>
      <c r="G19" s="2">
        <f>IF($D19="Uncased",IF($E19&lt;=20,HLOOKUP($C$10,'Fitting Parameters'!$B$4:$K$7,3,FALSE),HLOOKUP($C$10,'Fitting Parameters'!$B$9:$K$12,3,FALSE)),IF($E19&lt;=20,HLOOKUP($C$10,'Fitting Parameters'!$B$15:$K$18,3,FALSE),HLOOKUP($C$10,'Fitting Parameters'!$B$20:$K$23,3,FALSE)))</f>
        <v>0.20699999999999999</v>
      </c>
      <c r="H19" s="2">
        <f>IF($D19="Uncased",IF($E19&lt;=20,HLOOKUP($C$10,'Fitting Parameters'!$B$4:$K$7,4,FALSE),HLOOKUP($C$10,'Fitting Parameters'!$B$9:$K$12,4,FALSE)),IF($E19&lt;=20,HLOOKUP($C$10,'Fitting Parameters'!$B$15:$K$18,4,FALSE),HLOOKUP($C$10,'Fitting Parameters'!$B$20:$K$23,4,FALSE)))</f>
        <v>0.98</v>
      </c>
      <c r="I19" s="79">
        <f t="shared" si="3"/>
        <v>0.64661676624110687</v>
      </c>
      <c r="J19" s="78">
        <f t="shared" si="4"/>
        <v>56.519999999999996</v>
      </c>
      <c r="K19" s="78">
        <f t="shared" si="5"/>
        <v>8.1215065839883032</v>
      </c>
      <c r="L19" s="77">
        <f t="shared" si="6"/>
        <v>2.4708196721311477</v>
      </c>
      <c r="M19" s="77">
        <f t="shared" si="7"/>
        <v>2.6956558233200414</v>
      </c>
      <c r="N19" s="76">
        <f t="shared" si="8"/>
        <v>20.658828987602071</v>
      </c>
    </row>
    <row r="20" spans="1:14">
      <c r="A20" s="82">
        <v>4</v>
      </c>
      <c r="B20" s="81">
        <f t="shared" si="0"/>
        <v>8.0361619032723562E-3</v>
      </c>
      <c r="C20" s="80"/>
      <c r="D20" s="3" t="str">
        <f t="shared" si="1"/>
        <v>Uncased</v>
      </c>
      <c r="E20" s="3">
        <f t="shared" si="2"/>
        <v>2</v>
      </c>
      <c r="F20" s="2">
        <f>IF($D20="Uncased",IF($E20&lt;=20,HLOOKUP($C$10,'Fitting Parameters'!$B$4:$K$7,2,FALSE),HLOOKUP($C$10,'Fitting Parameters'!$B$9:$K$12,2,FALSE)),IF($E20&lt;=20,HLOOKUP($C$10,'Fitting Parameters'!$B$15:$K$18,2,FALSE),HLOOKUP($C$10,'Fitting Parameters'!$B$20:$K$23,2,FALSE)))</f>
        <v>2.0299999999999998</v>
      </c>
      <c r="G20" s="2">
        <f>IF($D20="Uncased",IF($E20&lt;=20,HLOOKUP($C$10,'Fitting Parameters'!$B$4:$K$7,3,FALSE),HLOOKUP($C$10,'Fitting Parameters'!$B$9:$K$12,3,FALSE)),IF($E20&lt;=20,HLOOKUP($C$10,'Fitting Parameters'!$B$15:$K$18,3,FALSE),HLOOKUP($C$10,'Fitting Parameters'!$B$20:$K$23,3,FALSE)))</f>
        <v>0.20699999999999999</v>
      </c>
      <c r="H20" s="2">
        <f>IF($D20="Uncased",IF($E20&lt;=20,HLOOKUP($C$10,'Fitting Parameters'!$B$4:$K$7,4,FALSE),HLOOKUP($C$10,'Fitting Parameters'!$B$9:$K$12,4,FALSE)),IF($E20&lt;=20,HLOOKUP($C$10,'Fitting Parameters'!$B$15:$K$18,4,FALSE),HLOOKUP($C$10,'Fitting Parameters'!$B$20:$K$23,4,FALSE)))</f>
        <v>0.98</v>
      </c>
      <c r="I20" s="79">
        <f t="shared" si="3"/>
        <v>0.82161851647094986</v>
      </c>
      <c r="J20" s="78">
        <f t="shared" si="4"/>
        <v>100.48</v>
      </c>
      <c r="K20" s="78">
        <f t="shared" si="5"/>
        <v>10.31952856687513</v>
      </c>
      <c r="L20" s="77">
        <f t="shared" si="6"/>
        <v>3.294426229508197</v>
      </c>
      <c r="M20" s="77">
        <f t="shared" si="7"/>
        <v>3.6066294621886335</v>
      </c>
      <c r="N20" s="76">
        <f t="shared" si="8"/>
        <v>27.640302087688358</v>
      </c>
    </row>
    <row r="21" spans="1:14">
      <c r="A21" s="82">
        <v>5</v>
      </c>
      <c r="B21" s="81">
        <f t="shared" si="0"/>
        <v>1.0224391446834022E-2</v>
      </c>
      <c r="C21" s="80"/>
      <c r="D21" s="3" t="str">
        <f t="shared" si="1"/>
        <v>Uncased</v>
      </c>
      <c r="E21" s="3">
        <f t="shared" si="2"/>
        <v>2.5</v>
      </c>
      <c r="F21" s="2">
        <f>IF($D21="Uncased",IF($E21&lt;=20,HLOOKUP($C$10,'Fitting Parameters'!$B$4:$K$7,2,FALSE),HLOOKUP($C$10,'Fitting Parameters'!$B$9:$K$12,2,FALSE)),IF($E21&lt;=20,HLOOKUP($C$10,'Fitting Parameters'!$B$15:$K$18,2,FALSE),HLOOKUP($C$10,'Fitting Parameters'!$B$20:$K$23,2,FALSE)))</f>
        <v>2.0299999999999998</v>
      </c>
      <c r="G21" s="2">
        <f>IF($D21="Uncased",IF($E21&lt;=20,HLOOKUP($C$10,'Fitting Parameters'!$B$4:$K$7,3,FALSE),HLOOKUP($C$10,'Fitting Parameters'!$B$9:$K$12,3,FALSE)),IF($E21&lt;=20,HLOOKUP($C$10,'Fitting Parameters'!$B$15:$K$18,3,FALSE),HLOOKUP($C$10,'Fitting Parameters'!$B$20:$K$23,3,FALSE)))</f>
        <v>0.20699999999999999</v>
      </c>
      <c r="H21" s="2">
        <f>IF($D21="Uncased",IF($E21&lt;=20,HLOOKUP($C$10,'Fitting Parameters'!$B$4:$K$7,4,FALSE),HLOOKUP($C$10,'Fitting Parameters'!$B$9:$K$12,4,FALSE)),IF($E21&lt;=20,HLOOKUP($C$10,'Fitting Parameters'!$B$15:$K$18,4,FALSE),HLOOKUP($C$10,'Fitting Parameters'!$B$20:$K$23,4,FALSE)))</f>
        <v>0.98</v>
      </c>
      <c r="I21" s="79">
        <f t="shared" si="3"/>
        <v>0.98172375460784056</v>
      </c>
      <c r="J21" s="78">
        <f t="shared" si="4"/>
        <v>157</v>
      </c>
      <c r="K21" s="78">
        <f t="shared" si="5"/>
        <v>12.330450357874478</v>
      </c>
      <c r="L21" s="77">
        <f t="shared" si="6"/>
        <v>4.1180327868852462</v>
      </c>
      <c r="M21" s="77">
        <f t="shared" si="7"/>
        <v>4.5887068813391094</v>
      </c>
      <c r="N21" s="76">
        <f t="shared" si="8"/>
        <v>35.166696696117015</v>
      </c>
    </row>
    <row r="22" spans="1:14">
      <c r="A22" s="82">
        <v>6</v>
      </c>
      <c r="B22" s="81">
        <f t="shared" si="0"/>
        <v>1.257012175334583E-2</v>
      </c>
      <c r="C22" s="80"/>
      <c r="D22" s="3" t="str">
        <f t="shared" si="1"/>
        <v>Uncased</v>
      </c>
      <c r="E22" s="3">
        <f t="shared" si="2"/>
        <v>3</v>
      </c>
      <c r="F22" s="2">
        <f>IF($D22="Uncased",IF($E22&lt;=20,HLOOKUP($C$10,'Fitting Parameters'!$B$4:$K$7,2,FALSE),HLOOKUP($C$10,'Fitting Parameters'!$B$9:$K$12,2,FALSE)),IF($E22&lt;=20,HLOOKUP($C$10,'Fitting Parameters'!$B$15:$K$18,2,FALSE),HLOOKUP($C$10,'Fitting Parameters'!$B$20:$K$23,2,FALSE)))</f>
        <v>2.0299999999999998</v>
      </c>
      <c r="G22" s="2">
        <f>IF($D22="Uncased",IF($E22&lt;=20,HLOOKUP($C$10,'Fitting Parameters'!$B$4:$K$7,3,FALSE),HLOOKUP($C$10,'Fitting Parameters'!$B$9:$K$12,3,FALSE)),IF($E22&lt;=20,HLOOKUP($C$10,'Fitting Parameters'!$B$15:$K$18,3,FALSE),HLOOKUP($C$10,'Fitting Parameters'!$B$20:$K$23,3,FALSE)))</f>
        <v>0.20699999999999999</v>
      </c>
      <c r="H22" s="2">
        <f>IF($D22="Uncased",IF($E22&lt;=20,HLOOKUP($C$10,'Fitting Parameters'!$B$4:$K$7,4,FALSE),HLOOKUP($C$10,'Fitting Parameters'!$B$9:$K$12,4,FALSE)),IF($E22&lt;=20,HLOOKUP($C$10,'Fitting Parameters'!$B$15:$K$18,4,FALSE),HLOOKUP($C$10,'Fitting Parameters'!$B$20:$K$23,4,FALSE)))</f>
        <v>0.98</v>
      </c>
      <c r="I22" s="79">
        <f t="shared" si="3"/>
        <v>1.128852752966147</v>
      </c>
      <c r="J22" s="78">
        <f t="shared" si="4"/>
        <v>226.07999999999998</v>
      </c>
      <c r="K22" s="78">
        <f t="shared" si="5"/>
        <v>14.178390577254806</v>
      </c>
      <c r="L22" s="77">
        <f t="shared" si="6"/>
        <v>4.9416393442622955</v>
      </c>
      <c r="M22" s="77">
        <f t="shared" si="7"/>
        <v>5.6414706429016093</v>
      </c>
      <c r="N22" s="76">
        <f t="shared" si="8"/>
        <v>43.234813673928336</v>
      </c>
    </row>
    <row r="23" spans="1:14">
      <c r="A23" s="82">
        <v>7</v>
      </c>
      <c r="B23" s="81">
        <f t="shared" si="0"/>
        <v>1.5072778478234673E-2</v>
      </c>
      <c r="C23" s="80"/>
      <c r="D23" s="3" t="str">
        <f t="shared" si="1"/>
        <v>Uncased</v>
      </c>
      <c r="E23" s="3">
        <f t="shared" si="2"/>
        <v>3.5</v>
      </c>
      <c r="F23" s="2">
        <f>IF($D23="Uncased",IF($E23&lt;=20,HLOOKUP($C$10,'Fitting Parameters'!$B$4:$K$7,2,FALSE),HLOOKUP($C$10,'Fitting Parameters'!$B$9:$K$12,2,FALSE)),IF($E23&lt;=20,HLOOKUP($C$10,'Fitting Parameters'!$B$15:$K$18,2,FALSE),HLOOKUP($C$10,'Fitting Parameters'!$B$20:$K$23,2,FALSE)))</f>
        <v>2.0299999999999998</v>
      </c>
      <c r="G23" s="2">
        <f>IF($D23="Uncased",IF($E23&lt;=20,HLOOKUP($C$10,'Fitting Parameters'!$B$4:$K$7,3,FALSE),HLOOKUP($C$10,'Fitting Parameters'!$B$9:$K$12,3,FALSE)),IF($E23&lt;=20,HLOOKUP($C$10,'Fitting Parameters'!$B$15:$K$18,3,FALSE),HLOOKUP($C$10,'Fitting Parameters'!$B$20:$K$23,3,FALSE)))</f>
        <v>0.20699999999999999</v>
      </c>
      <c r="H23" s="2">
        <f>IF($D23="Uncased",IF($E23&lt;=20,HLOOKUP($C$10,'Fitting Parameters'!$B$4:$K$7,4,FALSE),HLOOKUP($C$10,'Fitting Parameters'!$B$9:$K$12,4,FALSE)),IF($E23&lt;=20,HLOOKUP($C$10,'Fitting Parameters'!$B$15:$K$18,4,FALSE),HLOOKUP($C$10,'Fitting Parameters'!$B$20:$K$23,4,FALSE)))</f>
        <v>0.98</v>
      </c>
      <c r="I23" s="79">
        <f t="shared" si="3"/>
        <v>1.2645754964765701</v>
      </c>
      <c r="J23" s="78">
        <f t="shared" si="4"/>
        <v>307.72000000000003</v>
      </c>
      <c r="K23" s="78">
        <f t="shared" si="5"/>
        <v>15.883068235745721</v>
      </c>
      <c r="L23" s="77">
        <f t="shared" si="6"/>
        <v>5.7652459016393447</v>
      </c>
      <c r="M23" s="77">
        <f t="shared" si="7"/>
        <v>6.7646629810317211</v>
      </c>
      <c r="N23" s="76">
        <f t="shared" si="8"/>
        <v>51.842677568450462</v>
      </c>
    </row>
    <row r="24" spans="1:14">
      <c r="A24" s="82">
        <v>8</v>
      </c>
      <c r="B24" s="81">
        <f t="shared" si="0"/>
        <v>1.7731980527414017E-2</v>
      </c>
      <c r="C24" s="80"/>
      <c r="D24" s="3" t="str">
        <f t="shared" si="1"/>
        <v>Uncased</v>
      </c>
      <c r="E24" s="3">
        <f t="shared" si="2"/>
        <v>4</v>
      </c>
      <c r="F24" s="2">
        <f>IF($D24="Uncased",IF($E24&lt;=20,HLOOKUP($C$10,'Fitting Parameters'!$B$4:$K$7,2,FALSE),HLOOKUP($C$10,'Fitting Parameters'!$B$9:$K$12,2,FALSE)),IF($E24&lt;=20,HLOOKUP($C$10,'Fitting Parameters'!$B$15:$K$18,2,FALSE),HLOOKUP($C$10,'Fitting Parameters'!$B$20:$K$23,2,FALSE)))</f>
        <v>2.0299999999999998</v>
      </c>
      <c r="G24" s="2">
        <f>IF($D24="Uncased",IF($E24&lt;=20,HLOOKUP($C$10,'Fitting Parameters'!$B$4:$K$7,3,FALSE),HLOOKUP($C$10,'Fitting Parameters'!$B$9:$K$12,3,FALSE)),IF($E24&lt;=20,HLOOKUP($C$10,'Fitting Parameters'!$B$15:$K$18,3,FALSE),HLOOKUP($C$10,'Fitting Parameters'!$B$20:$K$23,3,FALSE)))</f>
        <v>0.20699999999999999</v>
      </c>
      <c r="H24" s="2">
        <f>IF($D24="Uncased",IF($E24&lt;=20,HLOOKUP($C$10,'Fitting Parameters'!$B$4:$K$7,4,FALSE),HLOOKUP($C$10,'Fitting Parameters'!$B$9:$K$12,4,FALSE)),IF($E24&lt;=20,HLOOKUP($C$10,'Fitting Parameters'!$B$15:$K$18,4,FALSE),HLOOKUP($C$10,'Fitting Parameters'!$B$20:$K$23,4,FALSE)))</f>
        <v>0.98</v>
      </c>
      <c r="I24" s="79">
        <f t="shared" si="3"/>
        <v>1.3902016881149382</v>
      </c>
      <c r="J24" s="78">
        <f t="shared" si="4"/>
        <v>401.92</v>
      </c>
      <c r="K24" s="78">
        <f t="shared" si="5"/>
        <v>17.460933202723623</v>
      </c>
      <c r="L24" s="77">
        <f t="shared" si="6"/>
        <v>6.5888524590163939</v>
      </c>
      <c r="M24" s="77">
        <f t="shared" si="7"/>
        <v>7.9581128607034106</v>
      </c>
      <c r="N24" s="76">
        <f t="shared" si="8"/>
        <v>60.988977610213809</v>
      </c>
    </row>
    <row r="25" spans="1:14">
      <c r="A25" s="82">
        <v>9</v>
      </c>
      <c r="B25" s="81">
        <f t="shared" si="0"/>
        <v>2.0547461747449761E-2</v>
      </c>
      <c r="C25" s="80"/>
      <c r="D25" s="3" t="str">
        <f t="shared" si="1"/>
        <v>Uncased</v>
      </c>
      <c r="E25" s="3">
        <f t="shared" si="2"/>
        <v>4.5</v>
      </c>
      <c r="F25" s="2">
        <f>IF($D25="Uncased",IF($E25&lt;=20,HLOOKUP($C$10,'Fitting Parameters'!$B$4:$K$7,2,FALSE),HLOOKUP($C$10,'Fitting Parameters'!$B$9:$K$12,2,FALSE)),IF($E25&lt;=20,HLOOKUP($C$10,'Fitting Parameters'!$B$15:$K$18,2,FALSE),HLOOKUP($C$10,'Fitting Parameters'!$B$20:$K$23,2,FALSE)))</f>
        <v>2.0299999999999998</v>
      </c>
      <c r="G25" s="2">
        <f>IF($D25="Uncased",IF($E25&lt;=20,HLOOKUP($C$10,'Fitting Parameters'!$B$4:$K$7,3,FALSE),HLOOKUP($C$10,'Fitting Parameters'!$B$9:$K$12,3,FALSE)),IF($E25&lt;=20,HLOOKUP($C$10,'Fitting Parameters'!$B$15:$K$18,3,FALSE),HLOOKUP($C$10,'Fitting Parameters'!$B$20:$K$23,3,FALSE)))</f>
        <v>0.20699999999999999</v>
      </c>
      <c r="H25" s="2">
        <f>IF($D25="Uncased",IF($E25&lt;=20,HLOOKUP($C$10,'Fitting Parameters'!$B$4:$K$7,4,FALSE),HLOOKUP($C$10,'Fitting Parameters'!$B$9:$K$12,4,FALSE)),IF($E25&lt;=20,HLOOKUP($C$10,'Fitting Parameters'!$B$15:$K$18,4,FALSE),HLOOKUP($C$10,'Fitting Parameters'!$B$20:$K$23,4,FALSE)))</f>
        <v>0.98</v>
      </c>
      <c r="I25" s="79">
        <f t="shared" si="3"/>
        <v>1.5068386848815947</v>
      </c>
      <c r="J25" s="78">
        <f t="shared" si="4"/>
        <v>508.68</v>
      </c>
      <c r="K25" s="78">
        <f t="shared" si="5"/>
        <v>18.925893882112831</v>
      </c>
      <c r="L25" s="77">
        <f t="shared" si="6"/>
        <v>7.4124590163934432</v>
      </c>
      <c r="M25" s="77">
        <f t="shared" si="7"/>
        <v>9.2217008322554523</v>
      </c>
      <c r="N25" s="76">
        <f t="shared" si="8"/>
        <v>70.672798367024654</v>
      </c>
    </row>
    <row r="26" spans="1:14">
      <c r="A26" s="82">
        <v>10</v>
      </c>
      <c r="B26" s="81">
        <f t="shared" si="0"/>
        <v>2.3519028946425637E-2</v>
      </c>
      <c r="C26" s="80"/>
      <c r="D26" s="3" t="str">
        <f t="shared" si="1"/>
        <v>Uncased</v>
      </c>
      <c r="E26" s="3">
        <f t="shared" si="2"/>
        <v>5</v>
      </c>
      <c r="F26" s="2">
        <f>IF($D26="Uncased",IF($E26&lt;=20,HLOOKUP($C$10,'Fitting Parameters'!$B$4:$K$7,2,FALSE),HLOOKUP($C$10,'Fitting Parameters'!$B$9:$K$12,2,FALSE)),IF($E26&lt;=20,HLOOKUP($C$10,'Fitting Parameters'!$B$15:$K$18,2,FALSE),HLOOKUP($C$10,'Fitting Parameters'!$B$20:$K$23,2,FALSE)))</f>
        <v>2.0299999999999998</v>
      </c>
      <c r="G26" s="2">
        <f>IF($D26="Uncased",IF($E26&lt;=20,HLOOKUP($C$10,'Fitting Parameters'!$B$4:$K$7,3,FALSE),HLOOKUP($C$10,'Fitting Parameters'!$B$9:$K$12,3,FALSE)),IF($E26&lt;=20,HLOOKUP($C$10,'Fitting Parameters'!$B$15:$K$18,3,FALSE),HLOOKUP($C$10,'Fitting Parameters'!$B$20:$K$23,3,FALSE)))</f>
        <v>0.20699999999999999</v>
      </c>
      <c r="H26" s="2">
        <f>IF($D26="Uncased",IF($E26&lt;=20,HLOOKUP($C$10,'Fitting Parameters'!$B$4:$K$7,4,FALSE),HLOOKUP($C$10,'Fitting Parameters'!$B$9:$K$12,4,FALSE)),IF($E26&lt;=20,HLOOKUP($C$10,'Fitting Parameters'!$B$15:$K$18,4,FALSE),HLOOKUP($C$10,'Fitting Parameters'!$B$20:$K$23,4,FALSE)))</f>
        <v>0.98</v>
      </c>
      <c r="I26" s="79">
        <f t="shared" si="3"/>
        <v>1.6154321987304594</v>
      </c>
      <c r="J26" s="78">
        <f t="shared" si="4"/>
        <v>628</v>
      </c>
      <c r="K26" s="78">
        <f t="shared" si="5"/>
        <v>20.289828416054572</v>
      </c>
      <c r="L26" s="77">
        <f t="shared" si="6"/>
        <v>8.2360655737704924</v>
      </c>
      <c r="M26" s="77">
        <f t="shared" si="7"/>
        <v>10.555340191155826</v>
      </c>
      <c r="N26" s="76">
        <f t="shared" si="8"/>
        <v>80.893475357132758</v>
      </c>
    </row>
    <row r="27" spans="1:14">
      <c r="A27" s="82">
        <v>11</v>
      </c>
      <c r="B27" s="81">
        <f t="shared" si="0"/>
        <v>2.6646537584022092E-2</v>
      </c>
      <c r="C27" s="80"/>
      <c r="D27" s="3" t="str">
        <f t="shared" si="1"/>
        <v>Uncased</v>
      </c>
      <c r="E27" s="3">
        <f t="shared" si="2"/>
        <v>5.5</v>
      </c>
      <c r="F27" s="2">
        <f>IF($D27="Uncased",IF($E27&lt;=20,HLOOKUP($C$10,'Fitting Parameters'!$B$4:$K$7,2,FALSE),HLOOKUP($C$10,'Fitting Parameters'!$B$9:$K$12,2,FALSE)),IF($E27&lt;=20,HLOOKUP($C$10,'Fitting Parameters'!$B$15:$K$18,2,FALSE),HLOOKUP($C$10,'Fitting Parameters'!$B$20:$K$23,2,FALSE)))</f>
        <v>2.0299999999999998</v>
      </c>
      <c r="G27" s="2">
        <f>IF($D27="Uncased",IF($E27&lt;=20,HLOOKUP($C$10,'Fitting Parameters'!$B$4:$K$7,3,FALSE),HLOOKUP($C$10,'Fitting Parameters'!$B$9:$K$12,3,FALSE)),IF($E27&lt;=20,HLOOKUP($C$10,'Fitting Parameters'!$B$15:$K$18,3,FALSE),HLOOKUP($C$10,'Fitting Parameters'!$B$20:$K$23,3,FALSE)))</f>
        <v>0.20699999999999999</v>
      </c>
      <c r="H27" s="2">
        <f>IF($D27="Uncased",IF($E27&lt;=20,HLOOKUP($C$10,'Fitting Parameters'!$B$4:$K$7,4,FALSE),HLOOKUP($C$10,'Fitting Parameters'!$B$9:$K$12,4,FALSE)),IF($E27&lt;=20,HLOOKUP($C$10,'Fitting Parameters'!$B$15:$K$18,4,FALSE),HLOOKUP($C$10,'Fitting Parameters'!$B$20:$K$23,4,FALSE)))</f>
        <v>0.98</v>
      </c>
      <c r="I27" s="79">
        <f t="shared" si="3"/>
        <v>1.7167964179238062</v>
      </c>
      <c r="J27" s="78">
        <f t="shared" si="4"/>
        <v>759.88</v>
      </c>
      <c r="K27" s="78">
        <f t="shared" si="5"/>
        <v>21.562963009123006</v>
      </c>
      <c r="L27" s="77">
        <f t="shared" si="6"/>
        <v>9.0596721311475399</v>
      </c>
      <c r="M27" s="77">
        <f t="shared" si="7"/>
        <v>11.958966067709117</v>
      </c>
      <c r="N27" s="76">
        <f t="shared" si="8"/>
        <v>91.650511435490003</v>
      </c>
    </row>
    <row r="28" spans="1:14">
      <c r="A28" s="82">
        <v>12</v>
      </c>
      <c r="B28" s="81">
        <f t="shared" si="0"/>
        <v>2.9929876841348554E-2</v>
      </c>
      <c r="C28" s="80"/>
      <c r="D28" s="3" t="str">
        <f t="shared" si="1"/>
        <v>Uncased</v>
      </c>
      <c r="E28" s="3">
        <f t="shared" si="2"/>
        <v>6</v>
      </c>
      <c r="F28" s="2">
        <f>IF($D28="Uncased",IF($E28&lt;=20,HLOOKUP($C$10,'Fitting Parameters'!$B$4:$K$7,2,FALSE),HLOOKUP($C$10,'Fitting Parameters'!$B$9:$K$12,2,FALSE)),IF($E28&lt;=20,HLOOKUP($C$10,'Fitting Parameters'!$B$15:$K$18,2,FALSE),HLOOKUP($C$10,'Fitting Parameters'!$B$20:$K$23,2,FALSE)))</f>
        <v>2.0299999999999998</v>
      </c>
      <c r="G28" s="2">
        <f>IF($D28="Uncased",IF($E28&lt;=20,HLOOKUP($C$10,'Fitting Parameters'!$B$4:$K$7,3,FALSE),HLOOKUP($C$10,'Fitting Parameters'!$B$9:$K$12,3,FALSE)),IF($E28&lt;=20,HLOOKUP($C$10,'Fitting Parameters'!$B$15:$K$18,3,FALSE),HLOOKUP($C$10,'Fitting Parameters'!$B$20:$K$23,3,FALSE)))</f>
        <v>0.20699999999999999</v>
      </c>
      <c r="H28" s="2">
        <f>IF($D28="Uncased",IF($E28&lt;=20,HLOOKUP($C$10,'Fitting Parameters'!$B$4:$K$7,4,FALSE),HLOOKUP($C$10,'Fitting Parameters'!$B$9:$K$12,4,FALSE)),IF($E28&lt;=20,HLOOKUP($C$10,'Fitting Parameters'!$B$15:$K$18,4,FALSE),HLOOKUP($C$10,'Fitting Parameters'!$B$20:$K$23,4,FALSE)))</f>
        <v>0.98</v>
      </c>
      <c r="I28" s="79">
        <f t="shared" si="3"/>
        <v>1.8116370598778719</v>
      </c>
      <c r="J28" s="78">
        <f t="shared" si="4"/>
        <v>904.31999999999994</v>
      </c>
      <c r="K28" s="78">
        <f t="shared" si="5"/>
        <v>22.754161472066073</v>
      </c>
      <c r="L28" s="77">
        <f t="shared" si="6"/>
        <v>9.8832786885245909</v>
      </c>
      <c r="M28" s="77">
        <f t="shared" si="7"/>
        <v>13.432528726397232</v>
      </c>
      <c r="N28" s="76">
        <f t="shared" si="8"/>
        <v>102.94352544158102</v>
      </c>
    </row>
    <row r="29" spans="1:14">
      <c r="A29" s="82">
        <v>13</v>
      </c>
      <c r="B29" s="81">
        <f t="shared" si="0"/>
        <v>3.3368960015819342E-2</v>
      </c>
      <c r="C29" s="80"/>
      <c r="D29" s="3" t="str">
        <f t="shared" si="1"/>
        <v>Uncased</v>
      </c>
      <c r="E29" s="3">
        <f t="shared" si="2"/>
        <v>6.5</v>
      </c>
      <c r="F29" s="2">
        <f>IF($D29="Uncased",IF($E29&lt;=20,HLOOKUP($C$10,'Fitting Parameters'!$B$4:$K$7,2,FALSE),HLOOKUP($C$10,'Fitting Parameters'!$B$9:$K$12,2,FALSE)),IF($E29&lt;=20,HLOOKUP($C$10,'Fitting Parameters'!$B$15:$K$18,2,FALSE),HLOOKUP($C$10,'Fitting Parameters'!$B$20:$K$23,2,FALSE)))</f>
        <v>2.0299999999999998</v>
      </c>
      <c r="G29" s="2">
        <f>IF($D29="Uncased",IF($E29&lt;=20,HLOOKUP($C$10,'Fitting Parameters'!$B$4:$K$7,3,FALSE),HLOOKUP($C$10,'Fitting Parameters'!$B$9:$K$12,3,FALSE)),IF($E29&lt;=20,HLOOKUP($C$10,'Fitting Parameters'!$B$15:$K$18,3,FALSE),HLOOKUP($C$10,'Fitting Parameters'!$B$20:$K$23,3,FALSE)))</f>
        <v>0.20699999999999999</v>
      </c>
      <c r="H29" s="2">
        <f>IF($D29="Uncased",IF($E29&lt;=20,HLOOKUP($C$10,'Fitting Parameters'!$B$4:$K$7,4,FALSE),HLOOKUP($C$10,'Fitting Parameters'!$B$9:$K$12,4,FALSE)),IF($E29&lt;=20,HLOOKUP($C$10,'Fitting Parameters'!$B$15:$K$18,4,FALSE),HLOOKUP($C$10,'Fitting Parameters'!$B$20:$K$23,4,FALSE)))</f>
        <v>0.98</v>
      </c>
      <c r="I29" s="79">
        <f t="shared" si="3"/>
        <v>1.9005694296625473</v>
      </c>
      <c r="J29" s="78">
        <f t="shared" si="4"/>
        <v>1061.32</v>
      </c>
      <c r="K29" s="78">
        <f t="shared" si="5"/>
        <v>23.871152036561593</v>
      </c>
      <c r="L29" s="77">
        <f t="shared" si="6"/>
        <v>10.70688524590164</v>
      </c>
      <c r="M29" s="77">
        <f t="shared" si="7"/>
        <v>14.975989255099721</v>
      </c>
      <c r="N29" s="76">
        <f t="shared" si="8"/>
        <v>114.77221916269072</v>
      </c>
    </row>
    <row r="30" spans="1:14">
      <c r="A30" s="82">
        <v>14</v>
      </c>
      <c r="B30" s="81">
        <f t="shared" si="0"/>
        <v>3.6963718104621596E-2</v>
      </c>
      <c r="C30" s="80"/>
      <c r="D30" s="3" t="str">
        <f t="shared" si="1"/>
        <v>Uncased</v>
      </c>
      <c r="E30" s="3">
        <f t="shared" si="2"/>
        <v>7</v>
      </c>
      <c r="F30" s="2">
        <f>IF($D30="Uncased",IF($E30&lt;=20,HLOOKUP($C$10,'Fitting Parameters'!$B$4:$K$7,2,FALSE),HLOOKUP($C$10,'Fitting Parameters'!$B$9:$K$12,2,FALSE)),IF($E30&lt;=20,HLOOKUP($C$10,'Fitting Parameters'!$B$15:$K$18,2,FALSE),HLOOKUP($C$10,'Fitting Parameters'!$B$20:$K$23,2,FALSE)))</f>
        <v>2.0299999999999998</v>
      </c>
      <c r="G30" s="2">
        <f>IF($D30="Uncased",IF($E30&lt;=20,HLOOKUP($C$10,'Fitting Parameters'!$B$4:$K$7,3,FALSE),HLOOKUP($C$10,'Fitting Parameters'!$B$9:$K$12,3,FALSE)),IF($E30&lt;=20,HLOOKUP($C$10,'Fitting Parameters'!$B$15:$K$18,3,FALSE),HLOOKUP($C$10,'Fitting Parameters'!$B$20:$K$23,3,FALSE)))</f>
        <v>0.20699999999999999</v>
      </c>
      <c r="H30" s="2">
        <f>IF($D30="Uncased",IF($E30&lt;=20,HLOOKUP($C$10,'Fitting Parameters'!$B$4:$K$7,4,FALSE),HLOOKUP($C$10,'Fitting Parameters'!$B$9:$K$12,4,FALSE)),IF($E30&lt;=20,HLOOKUP($C$10,'Fitting Parameters'!$B$15:$K$18,4,FALSE),HLOOKUP($C$10,'Fitting Parameters'!$B$20:$K$23,4,FALSE)))</f>
        <v>0.98</v>
      </c>
      <c r="I30" s="79">
        <f t="shared" si="3"/>
        <v>1.9841328113518701</v>
      </c>
      <c r="J30" s="78">
        <f t="shared" si="4"/>
        <v>1230.8800000000001</v>
      </c>
      <c r="K30" s="78">
        <f t="shared" si="5"/>
        <v>24.92070811057949</v>
      </c>
      <c r="L30" s="77">
        <f t="shared" si="6"/>
        <v>11.530491803278689</v>
      </c>
      <c r="M30" s="77">
        <f t="shared" si="7"/>
        <v>16.58931668535417</v>
      </c>
      <c r="N30" s="76">
        <f t="shared" si="8"/>
        <v>127.13635526430357</v>
      </c>
    </row>
    <row r="31" spans="1:14">
      <c r="A31" s="82">
        <v>15</v>
      </c>
      <c r="B31" s="81">
        <f t="shared" si="0"/>
        <v>4.0714095382233542E-2</v>
      </c>
      <c r="C31" s="80"/>
      <c r="D31" s="3" t="str">
        <f t="shared" si="1"/>
        <v>Uncased</v>
      </c>
      <c r="E31" s="3">
        <f t="shared" si="2"/>
        <v>7.5</v>
      </c>
      <c r="F31" s="2">
        <f>IF($D31="Uncased",IF($E31&lt;=20,HLOOKUP($C$10,'Fitting Parameters'!$B$4:$K$7,2,FALSE),HLOOKUP($C$10,'Fitting Parameters'!$B$9:$K$12,2,FALSE)),IF($E31&lt;=20,HLOOKUP($C$10,'Fitting Parameters'!$B$15:$K$18,2,FALSE),HLOOKUP($C$10,'Fitting Parameters'!$B$20:$K$23,2,FALSE)))</f>
        <v>2.0299999999999998</v>
      </c>
      <c r="G31" s="2">
        <f>IF($D31="Uncased",IF($E31&lt;=20,HLOOKUP($C$10,'Fitting Parameters'!$B$4:$K$7,3,FALSE),HLOOKUP($C$10,'Fitting Parameters'!$B$9:$K$12,3,FALSE)),IF($E31&lt;=20,HLOOKUP($C$10,'Fitting Parameters'!$B$15:$K$18,3,FALSE),HLOOKUP($C$10,'Fitting Parameters'!$B$20:$K$23,3,FALSE)))</f>
        <v>0.20699999999999999</v>
      </c>
      <c r="H31" s="2">
        <f>IF($D31="Uncased",IF($E31&lt;=20,HLOOKUP($C$10,'Fitting Parameters'!$B$4:$K$7,4,FALSE),HLOOKUP($C$10,'Fitting Parameters'!$B$9:$K$12,4,FALSE)),IF($E31&lt;=20,HLOOKUP($C$10,'Fitting Parameters'!$B$15:$K$18,4,FALSE),HLOOKUP($C$10,'Fitting Parameters'!$B$20:$K$23,4,FALSE)))</f>
        <v>0.98</v>
      </c>
      <c r="I31" s="79">
        <f t="shared" si="3"/>
        <v>2.0628020913315783</v>
      </c>
      <c r="J31" s="78">
        <f t="shared" si="4"/>
        <v>1413</v>
      </c>
      <c r="K31" s="78">
        <f t="shared" si="5"/>
        <v>25.908794267124623</v>
      </c>
      <c r="L31" s="77">
        <f t="shared" si="6"/>
        <v>12.354098360655739</v>
      </c>
      <c r="M31" s="77">
        <f t="shared" si="7"/>
        <v>18.272486007546412</v>
      </c>
      <c r="N31" s="76">
        <f t="shared" si="8"/>
        <v>140.03574207901983</v>
      </c>
    </row>
    <row r="32" spans="1:14">
      <c r="A32" s="82">
        <v>16</v>
      </c>
      <c r="B32" s="81">
        <f t="shared" si="0"/>
        <v>4.4620046270849222E-2</v>
      </c>
      <c r="C32" s="80"/>
      <c r="D32" s="3" t="str">
        <f t="shared" si="1"/>
        <v>Uncased</v>
      </c>
      <c r="E32" s="3">
        <f t="shared" si="2"/>
        <v>8</v>
      </c>
      <c r="F32" s="2">
        <f>IF($D32="Uncased",IF($E32&lt;=20,HLOOKUP($C$10,'Fitting Parameters'!$B$4:$K$7,2,FALSE),HLOOKUP($C$10,'Fitting Parameters'!$B$9:$K$12,2,FALSE)),IF($E32&lt;=20,HLOOKUP($C$10,'Fitting Parameters'!$B$15:$K$18,2,FALSE),HLOOKUP($C$10,'Fitting Parameters'!$B$20:$K$23,2,FALSE)))</f>
        <v>2.0299999999999998</v>
      </c>
      <c r="G32" s="2">
        <f>IF($D32="Uncased",IF($E32&lt;=20,HLOOKUP($C$10,'Fitting Parameters'!$B$4:$K$7,3,FALSE),HLOOKUP($C$10,'Fitting Parameters'!$B$9:$K$12,3,FALSE)),IF($E32&lt;=20,HLOOKUP($C$10,'Fitting Parameters'!$B$15:$K$18,3,FALSE),HLOOKUP($C$10,'Fitting Parameters'!$B$20:$K$23,3,FALSE)))</f>
        <v>0.20699999999999999</v>
      </c>
      <c r="H32" s="2">
        <f>IF($D32="Uncased",IF($E32&lt;=20,HLOOKUP($C$10,'Fitting Parameters'!$B$4:$K$7,4,FALSE),HLOOKUP($C$10,'Fitting Parameters'!$B$9:$K$12,4,FALSE)),IF($E32&lt;=20,HLOOKUP($C$10,'Fitting Parameters'!$B$15:$K$18,4,FALSE),HLOOKUP($C$10,'Fitting Parameters'!$B$20:$K$23,4,FALSE)))</f>
        <v>0.98</v>
      </c>
      <c r="I32" s="79">
        <f t="shared" si="3"/>
        <v>2.1369972485000477</v>
      </c>
      <c r="J32" s="78">
        <f t="shared" si="4"/>
        <v>1607.68</v>
      </c>
      <c r="K32" s="78">
        <f t="shared" si="5"/>
        <v>26.840685441160598</v>
      </c>
      <c r="L32" s="77">
        <f t="shared" si="6"/>
        <v>13.177704918032788</v>
      </c>
      <c r="M32" s="77">
        <f t="shared" si="7"/>
        <v>20.025476766357134</v>
      </c>
      <c r="N32" s="76">
        <f t="shared" si="8"/>
        <v>153.47022284241132</v>
      </c>
    </row>
    <row r="33" spans="1:14">
      <c r="A33" s="82">
        <v>17</v>
      </c>
      <c r="B33" s="81">
        <f t="shared" si="0"/>
        <v>4.8681533075132476E-2</v>
      </c>
      <c r="C33" s="80"/>
      <c r="D33" s="3" t="str">
        <f t="shared" si="1"/>
        <v>Uncased</v>
      </c>
      <c r="E33" s="3">
        <f t="shared" si="2"/>
        <v>8.5</v>
      </c>
      <c r="F33" s="2">
        <f>IF($D33="Uncased",IF($E33&lt;=20,HLOOKUP($C$10,'Fitting Parameters'!$B$4:$K$7,2,FALSE),HLOOKUP($C$10,'Fitting Parameters'!$B$9:$K$12,2,FALSE)),IF($E33&lt;=20,HLOOKUP($C$10,'Fitting Parameters'!$B$15:$K$18,2,FALSE),HLOOKUP($C$10,'Fitting Parameters'!$B$20:$K$23,2,FALSE)))</f>
        <v>2.0299999999999998</v>
      </c>
      <c r="G33" s="2">
        <f>IF($D33="Uncased",IF($E33&lt;=20,HLOOKUP($C$10,'Fitting Parameters'!$B$4:$K$7,3,FALSE),HLOOKUP($C$10,'Fitting Parameters'!$B$9:$K$12,3,FALSE)),IF($E33&lt;=20,HLOOKUP($C$10,'Fitting Parameters'!$B$15:$K$18,3,FALSE),HLOOKUP($C$10,'Fitting Parameters'!$B$20:$K$23,3,FALSE)))</f>
        <v>0.20699999999999999</v>
      </c>
      <c r="H33" s="2">
        <f>IF($D33="Uncased",IF($E33&lt;=20,HLOOKUP($C$10,'Fitting Parameters'!$B$4:$K$7,4,FALSE),HLOOKUP($C$10,'Fitting Parameters'!$B$9:$K$12,4,FALSE)),IF($E33&lt;=20,HLOOKUP($C$10,'Fitting Parameters'!$B$15:$K$18,4,FALSE),HLOOKUP($C$10,'Fitting Parameters'!$B$20:$K$23,4,FALSE)))</f>
        <v>0.98</v>
      </c>
      <c r="I33" s="79">
        <f t="shared" si="3"/>
        <v>2.2070911738636063</v>
      </c>
      <c r="J33" s="78">
        <f t="shared" si="4"/>
        <v>1814.92</v>
      </c>
      <c r="K33" s="78">
        <f t="shared" si="5"/>
        <v>27.721065143726896</v>
      </c>
      <c r="L33" s="77">
        <f t="shared" si="6"/>
        <v>14.001311475409837</v>
      </c>
      <c r="M33" s="77">
        <f t="shared" si="7"/>
        <v>21.848272044119458</v>
      </c>
      <c r="N33" s="76">
        <f t="shared" si="8"/>
        <v>167.43966790172954</v>
      </c>
    </row>
    <row r="34" spans="1:14">
      <c r="A34" s="82">
        <v>18</v>
      </c>
      <c r="B34" s="81">
        <f t="shared" si="0"/>
        <v>5.2898524310153947E-2</v>
      </c>
      <c r="C34" s="80"/>
      <c r="D34" s="3" t="str">
        <f t="shared" si="1"/>
        <v>Uncased</v>
      </c>
      <c r="E34" s="3">
        <f t="shared" si="2"/>
        <v>9</v>
      </c>
      <c r="F34" s="2">
        <f>IF($D34="Uncased",IF($E34&lt;=20,HLOOKUP($C$10,'Fitting Parameters'!$B$4:$K$7,2,FALSE),HLOOKUP($C$10,'Fitting Parameters'!$B$9:$K$12,2,FALSE)),IF($E34&lt;=20,HLOOKUP($C$10,'Fitting Parameters'!$B$15:$K$18,2,FALSE),HLOOKUP($C$10,'Fitting Parameters'!$B$20:$K$23,2,FALSE)))</f>
        <v>2.0299999999999998</v>
      </c>
      <c r="G34" s="2">
        <f>IF($D34="Uncased",IF($E34&lt;=20,HLOOKUP($C$10,'Fitting Parameters'!$B$4:$K$7,3,FALSE),HLOOKUP($C$10,'Fitting Parameters'!$B$9:$K$12,3,FALSE)),IF($E34&lt;=20,HLOOKUP($C$10,'Fitting Parameters'!$B$15:$K$18,3,FALSE),HLOOKUP($C$10,'Fitting Parameters'!$B$20:$K$23,3,FALSE)))</f>
        <v>0.20699999999999999</v>
      </c>
      <c r="H34" s="2">
        <f>IF($D34="Uncased",IF($E34&lt;=20,HLOOKUP($C$10,'Fitting Parameters'!$B$4:$K$7,4,FALSE),HLOOKUP($C$10,'Fitting Parameters'!$B$9:$K$12,4,FALSE)),IF($E34&lt;=20,HLOOKUP($C$10,'Fitting Parameters'!$B$15:$K$18,4,FALSE),HLOOKUP($C$10,'Fitting Parameters'!$B$20:$K$23,4,FALSE)))</f>
        <v>0.98</v>
      </c>
      <c r="I34" s="79">
        <f t="shared" si="3"/>
        <v>2.2734161645299844</v>
      </c>
      <c r="J34" s="78">
        <f t="shared" si="4"/>
        <v>2034.72</v>
      </c>
      <c r="K34" s="78">
        <f t="shared" si="5"/>
        <v>28.554107026496606</v>
      </c>
      <c r="L34" s="77">
        <f t="shared" si="6"/>
        <v>14.824918032786886</v>
      </c>
      <c r="M34" s="77">
        <f t="shared" si="7"/>
        <v>23.740857710397094</v>
      </c>
      <c r="N34" s="76">
        <f t="shared" si="8"/>
        <v>181.94396896486069</v>
      </c>
    </row>
    <row r="35" spans="1:14">
      <c r="A35" s="82">
        <v>19</v>
      </c>
      <c r="B35" s="81">
        <f t="shared" si="0"/>
        <v>5.7270993445809729E-2</v>
      </c>
      <c r="C35" s="80"/>
      <c r="D35" s="3" t="str">
        <f t="shared" si="1"/>
        <v>Uncased</v>
      </c>
      <c r="E35" s="3">
        <f t="shared" si="2"/>
        <v>9.5</v>
      </c>
      <c r="F35" s="2">
        <f>IF($D35="Uncased",IF($E35&lt;=20,HLOOKUP($C$10,'Fitting Parameters'!$B$4:$K$7,2,FALSE),HLOOKUP($C$10,'Fitting Parameters'!$B$9:$K$12,2,FALSE)),IF($E35&lt;=20,HLOOKUP($C$10,'Fitting Parameters'!$B$15:$K$18,2,FALSE),HLOOKUP($C$10,'Fitting Parameters'!$B$20:$K$23,2,FALSE)))</f>
        <v>2.0299999999999998</v>
      </c>
      <c r="G35" s="2">
        <f>IF($D35="Uncased",IF($E35&lt;=20,HLOOKUP($C$10,'Fitting Parameters'!$B$4:$K$7,3,FALSE),HLOOKUP($C$10,'Fitting Parameters'!$B$9:$K$12,3,FALSE)),IF($E35&lt;=20,HLOOKUP($C$10,'Fitting Parameters'!$B$15:$K$18,3,FALSE),HLOOKUP($C$10,'Fitting Parameters'!$B$20:$K$23,3,FALSE)))</f>
        <v>0.20699999999999999</v>
      </c>
      <c r="H35" s="2">
        <f>IF($D35="Uncased",IF($E35&lt;=20,HLOOKUP($C$10,'Fitting Parameters'!$B$4:$K$7,4,FALSE),HLOOKUP($C$10,'Fitting Parameters'!$B$9:$K$12,4,FALSE)),IF($E35&lt;=20,HLOOKUP($C$10,'Fitting Parameters'!$B$15:$K$18,4,FALSE),HLOOKUP($C$10,'Fitting Parameters'!$B$20:$K$23,4,FALSE)))</f>
        <v>0.98</v>
      </c>
      <c r="I35" s="79">
        <f t="shared" si="3"/>
        <v>2.3362693543332158</v>
      </c>
      <c r="J35" s="78">
        <f t="shared" si="4"/>
        <v>2267.08</v>
      </c>
      <c r="K35" s="78">
        <f t="shared" si="5"/>
        <v>29.343543090425193</v>
      </c>
      <c r="L35" s="77">
        <f t="shared" si="6"/>
        <v>15.648524590163936</v>
      </c>
      <c r="M35" s="77">
        <f t="shared" si="7"/>
        <v>25.703221858479409</v>
      </c>
      <c r="N35" s="76">
        <f t="shared" si="8"/>
        <v>196.98303478176592</v>
      </c>
    </row>
    <row r="36" spans="1:14">
      <c r="A36" s="82">
        <v>20</v>
      </c>
      <c r="B36" s="81">
        <f t="shared" si="0"/>
        <v>6.1798917949562548E-2</v>
      </c>
      <c r="C36" s="80"/>
      <c r="D36" s="3" t="str">
        <f t="shared" si="1"/>
        <v>Uncased</v>
      </c>
      <c r="E36" s="3">
        <f t="shared" si="2"/>
        <v>10</v>
      </c>
      <c r="F36" s="2">
        <f>IF($D36="Uncased",IF($E36&lt;=20,HLOOKUP($C$10,'Fitting Parameters'!$B$4:$K$7,2,FALSE),HLOOKUP($C$10,'Fitting Parameters'!$B$9:$K$12,2,FALSE)),IF($E36&lt;=20,HLOOKUP($C$10,'Fitting Parameters'!$B$15:$K$18,2,FALSE),HLOOKUP($C$10,'Fitting Parameters'!$B$20:$K$23,2,FALSE)))</f>
        <v>2.0299999999999998</v>
      </c>
      <c r="G36" s="2">
        <f>IF($D36="Uncased",IF($E36&lt;=20,HLOOKUP($C$10,'Fitting Parameters'!$B$4:$K$7,3,FALSE),HLOOKUP($C$10,'Fitting Parameters'!$B$9:$K$12,3,FALSE)),IF($E36&lt;=20,HLOOKUP($C$10,'Fitting Parameters'!$B$15:$K$18,3,FALSE),HLOOKUP($C$10,'Fitting Parameters'!$B$20:$K$23,3,FALSE)))</f>
        <v>0.20699999999999999</v>
      </c>
      <c r="H36" s="2">
        <f>IF($D36="Uncased",IF($E36&lt;=20,HLOOKUP($C$10,'Fitting Parameters'!$B$4:$K$7,4,FALSE),HLOOKUP($C$10,'Fitting Parameters'!$B$9:$K$12,4,FALSE)),IF($E36&lt;=20,HLOOKUP($C$10,'Fitting Parameters'!$B$15:$K$18,4,FALSE),HLOOKUP($C$10,'Fitting Parameters'!$B$20:$K$23,4,FALSE)))</f>
        <v>0.98</v>
      </c>
      <c r="I36" s="79">
        <f t="shared" si="3"/>
        <v>2.3959172834690272</v>
      </c>
      <c r="J36" s="78">
        <f t="shared" si="4"/>
        <v>2512</v>
      </c>
      <c r="K36" s="78">
        <f t="shared" si="5"/>
        <v>30.092721080370982</v>
      </c>
      <c r="L36" s="77">
        <f t="shared" si="6"/>
        <v>16.472131147540985</v>
      </c>
      <c r="M36" s="77">
        <f t="shared" si="7"/>
        <v>27.735354375763674</v>
      </c>
      <c r="N36" s="76">
        <f t="shared" si="8"/>
        <v>212.55678785199856</v>
      </c>
    </row>
    <row r="37" spans="1:14">
      <c r="A37" s="82">
        <v>21</v>
      </c>
      <c r="B37" s="81">
        <f t="shared" si="0"/>
        <v>6.6482278546683732E-2</v>
      </c>
      <c r="C37" s="80"/>
      <c r="D37" s="3" t="str">
        <f t="shared" si="1"/>
        <v>Uncased</v>
      </c>
      <c r="E37" s="3">
        <f t="shared" si="2"/>
        <v>10.5</v>
      </c>
      <c r="F37" s="2">
        <f>IF($D37="Uncased",IF($E37&lt;=20,HLOOKUP($C$10,'Fitting Parameters'!$B$4:$K$7,2,FALSE),HLOOKUP($C$10,'Fitting Parameters'!$B$9:$K$12,2,FALSE)),IF($E37&lt;=20,HLOOKUP($C$10,'Fitting Parameters'!$B$15:$K$18,2,FALSE),HLOOKUP($C$10,'Fitting Parameters'!$B$20:$K$23,2,FALSE)))</f>
        <v>2.0299999999999998</v>
      </c>
      <c r="G37" s="2">
        <f>IF($D37="Uncased",IF($E37&lt;=20,HLOOKUP($C$10,'Fitting Parameters'!$B$4:$K$7,3,FALSE),HLOOKUP($C$10,'Fitting Parameters'!$B$9:$K$12,3,FALSE)),IF($E37&lt;=20,HLOOKUP($C$10,'Fitting Parameters'!$B$15:$K$18,3,FALSE),HLOOKUP($C$10,'Fitting Parameters'!$B$20:$K$23,3,FALSE)))</f>
        <v>0.20699999999999999</v>
      </c>
      <c r="H37" s="2">
        <f>IF($D37="Uncased",IF($E37&lt;=20,HLOOKUP($C$10,'Fitting Parameters'!$B$4:$K$7,4,FALSE),HLOOKUP($C$10,'Fitting Parameters'!$B$9:$K$12,4,FALSE)),IF($E37&lt;=20,HLOOKUP($C$10,'Fitting Parameters'!$B$15:$K$18,4,FALSE),HLOOKUP($C$10,'Fitting Parameters'!$B$20:$K$23,4,FALSE)))</f>
        <v>0.98</v>
      </c>
      <c r="I37" s="79">
        <f t="shared" si="3"/>
        <v>2.452599765318245</v>
      </c>
      <c r="J37" s="78">
        <f t="shared" si="4"/>
        <v>2769.48</v>
      </c>
      <c r="K37" s="78">
        <f t="shared" si="5"/>
        <v>30.804653052397157</v>
      </c>
      <c r="L37" s="77">
        <f t="shared" si="6"/>
        <v>17.295737704918032</v>
      </c>
      <c r="M37" s="77">
        <f t="shared" si="7"/>
        <v>29.837246611751659</v>
      </c>
      <c r="N37" s="76">
        <f t="shared" si="8"/>
        <v>228.66516188031349</v>
      </c>
    </row>
    <row r="38" spans="1:14">
      <c r="A38" s="82">
        <v>22</v>
      </c>
      <c r="B38" s="81">
        <f t="shared" si="0"/>
        <v>7.1321058641592217E-2</v>
      </c>
      <c r="C38" s="80"/>
      <c r="D38" s="3" t="str">
        <f t="shared" si="1"/>
        <v>Uncased</v>
      </c>
      <c r="E38" s="3">
        <f t="shared" si="2"/>
        <v>11</v>
      </c>
      <c r="F38" s="2">
        <f>IF($D38="Uncased",IF($E38&lt;=20,HLOOKUP($C$10,'Fitting Parameters'!$B$4:$K$7,2,FALSE),HLOOKUP($C$10,'Fitting Parameters'!$B$9:$K$12,2,FALSE)),IF($E38&lt;=20,HLOOKUP($C$10,'Fitting Parameters'!$B$15:$K$18,2,FALSE),HLOOKUP($C$10,'Fitting Parameters'!$B$20:$K$23,2,FALSE)))</f>
        <v>2.0299999999999998</v>
      </c>
      <c r="G38" s="2">
        <f>IF($D38="Uncased",IF($E38&lt;=20,HLOOKUP($C$10,'Fitting Parameters'!$B$4:$K$7,3,FALSE),HLOOKUP($C$10,'Fitting Parameters'!$B$9:$K$12,3,FALSE)),IF($E38&lt;=20,HLOOKUP($C$10,'Fitting Parameters'!$B$15:$K$18,3,FALSE),HLOOKUP($C$10,'Fitting Parameters'!$B$20:$K$23,3,FALSE)))</f>
        <v>0.20699999999999999</v>
      </c>
      <c r="H38" s="2">
        <f>IF($D38="Uncased",IF($E38&lt;=20,HLOOKUP($C$10,'Fitting Parameters'!$B$4:$K$7,4,FALSE),HLOOKUP($C$10,'Fitting Parameters'!$B$9:$K$12,4,FALSE)),IF($E38&lt;=20,HLOOKUP($C$10,'Fitting Parameters'!$B$15:$K$18,4,FALSE),HLOOKUP($C$10,'Fitting Parameters'!$B$20:$K$23,4,FALSE)))</f>
        <v>0.98</v>
      </c>
      <c r="I38" s="79">
        <f t="shared" si="3"/>
        <v>2.5065331754275273</v>
      </c>
      <c r="J38" s="78">
        <f t="shared" si="4"/>
        <v>3039.52</v>
      </c>
      <c r="K38" s="78">
        <f t="shared" si="5"/>
        <v>31.482056683369745</v>
      </c>
      <c r="L38" s="77">
        <f t="shared" si="6"/>
        <v>18.11934426229508</v>
      </c>
      <c r="M38" s="77">
        <f t="shared" si="7"/>
        <v>32.00889111834659</v>
      </c>
      <c r="N38" s="76">
        <f t="shared" si="8"/>
        <v>245.3080997863681</v>
      </c>
    </row>
    <row r="39" spans="1:14">
      <c r="A39" s="82">
        <v>23</v>
      </c>
      <c r="B39" s="81">
        <f t="shared" si="0"/>
        <v>7.6315243860217569E-2</v>
      </c>
      <c r="C39" s="80"/>
      <c r="D39" s="3" t="str">
        <f t="shared" si="1"/>
        <v>Uncased</v>
      </c>
      <c r="E39" s="3">
        <f t="shared" si="2"/>
        <v>11.5</v>
      </c>
      <c r="F39" s="2">
        <f>IF($D39="Uncased",IF($E39&lt;=20,HLOOKUP($C$10,'Fitting Parameters'!$B$4:$K$7,2,FALSE),HLOOKUP($C$10,'Fitting Parameters'!$B$9:$K$12,2,FALSE)),IF($E39&lt;=20,HLOOKUP($C$10,'Fitting Parameters'!$B$15:$K$18,2,FALSE),HLOOKUP($C$10,'Fitting Parameters'!$B$20:$K$23,2,FALSE)))</f>
        <v>2.0299999999999998</v>
      </c>
      <c r="G39" s="2">
        <f>IF($D39="Uncased",IF($E39&lt;=20,HLOOKUP($C$10,'Fitting Parameters'!$B$4:$K$7,3,FALSE),HLOOKUP($C$10,'Fitting Parameters'!$B$9:$K$12,3,FALSE)),IF($E39&lt;=20,HLOOKUP($C$10,'Fitting Parameters'!$B$15:$K$18,3,FALSE),HLOOKUP($C$10,'Fitting Parameters'!$B$20:$K$23,3,FALSE)))</f>
        <v>0.20699999999999999</v>
      </c>
      <c r="H39" s="2">
        <f>IF($D39="Uncased",IF($E39&lt;=20,HLOOKUP($C$10,'Fitting Parameters'!$B$4:$K$7,4,FALSE),HLOOKUP($C$10,'Fitting Parameters'!$B$9:$K$12,4,FALSE)),IF($E39&lt;=20,HLOOKUP($C$10,'Fitting Parameters'!$B$15:$K$18,4,FALSE),HLOOKUP($C$10,'Fitting Parameters'!$B$20:$K$23,4,FALSE)))</f>
        <v>0.98</v>
      </c>
      <c r="I39" s="79">
        <f t="shared" si="3"/>
        <v>2.5579132623069714</v>
      </c>
      <c r="J39" s="78">
        <f t="shared" si="4"/>
        <v>3322.12</v>
      </c>
      <c r="K39" s="78">
        <f t="shared" si="5"/>
        <v>32.127390574575564</v>
      </c>
      <c r="L39" s="77">
        <f t="shared" si="6"/>
        <v>18.942950819672131</v>
      </c>
      <c r="M39" s="77">
        <f t="shared" si="7"/>
        <v>34.250281444465642</v>
      </c>
      <c r="N39" s="76">
        <f t="shared" si="8"/>
        <v>262.4855521306846</v>
      </c>
    </row>
    <row r="40" spans="1:14">
      <c r="A40" s="82">
        <v>24</v>
      </c>
      <c r="B40" s="81">
        <f t="shared" si="0"/>
        <v>8.1464821684452252E-2</v>
      </c>
      <c r="C40" s="80"/>
      <c r="D40" s="3" t="str">
        <f t="shared" si="1"/>
        <v>Uncased</v>
      </c>
      <c r="E40" s="3">
        <f t="shared" si="2"/>
        <v>12</v>
      </c>
      <c r="F40" s="2">
        <f>IF($D40="Uncased",IF($E40&lt;=20,HLOOKUP($C$10,'Fitting Parameters'!$B$4:$K$7,2,FALSE),HLOOKUP($C$10,'Fitting Parameters'!$B$9:$K$12,2,FALSE)),IF($E40&lt;=20,HLOOKUP($C$10,'Fitting Parameters'!$B$15:$K$18,2,FALSE),HLOOKUP($C$10,'Fitting Parameters'!$B$20:$K$23,2,FALSE)))</f>
        <v>2.0299999999999998</v>
      </c>
      <c r="G40" s="2">
        <f>IF($D40="Uncased",IF($E40&lt;=20,HLOOKUP($C$10,'Fitting Parameters'!$B$4:$K$7,3,FALSE),HLOOKUP($C$10,'Fitting Parameters'!$B$9:$K$12,3,FALSE)),IF($E40&lt;=20,HLOOKUP($C$10,'Fitting Parameters'!$B$15:$K$18,3,FALSE),HLOOKUP($C$10,'Fitting Parameters'!$B$20:$K$23,3,FALSE)))</f>
        <v>0.20699999999999999</v>
      </c>
      <c r="H40" s="2">
        <f>IF($D40="Uncased",IF($E40&lt;=20,HLOOKUP($C$10,'Fitting Parameters'!$B$4:$K$7,4,FALSE),HLOOKUP($C$10,'Fitting Parameters'!$B$9:$K$12,4,FALSE)),IF($E40&lt;=20,HLOOKUP($C$10,'Fitting Parameters'!$B$15:$K$18,4,FALSE),HLOOKUP($C$10,'Fitting Parameters'!$B$20:$K$23,4,FALSE)))</f>
        <v>0.98</v>
      </c>
      <c r="I40" s="79">
        <f t="shared" si="3"/>
        <v>2.6069175601775383</v>
      </c>
      <c r="J40" s="78">
        <f t="shared" si="4"/>
        <v>3617.2799999999997</v>
      </c>
      <c r="K40" s="78">
        <f t="shared" si="5"/>
        <v>32.742884555829882</v>
      </c>
      <c r="L40" s="77">
        <f t="shared" si="6"/>
        <v>19.766557377049182</v>
      </c>
      <c r="M40" s="77">
        <f t="shared" si="7"/>
        <v>36.561411971982174</v>
      </c>
      <c r="N40" s="76">
        <f t="shared" si="8"/>
        <v>280.19747585735172</v>
      </c>
    </row>
    <row r="41" spans="1:14">
      <c r="A41" s="82">
        <v>25</v>
      </c>
      <c r="B41" s="81">
        <f t="shared" si="0"/>
        <v>8.6769781157496687E-2</v>
      </c>
      <c r="C41" s="80"/>
      <c r="D41" s="3" t="str">
        <f t="shared" si="1"/>
        <v>Uncased</v>
      </c>
      <c r="E41" s="3">
        <f t="shared" si="2"/>
        <v>12.5</v>
      </c>
      <c r="F41" s="2">
        <f>IF($D41="Uncased",IF($E41&lt;=20,HLOOKUP($C$10,'Fitting Parameters'!$B$4:$K$7,2,FALSE),HLOOKUP($C$10,'Fitting Parameters'!$B$9:$K$12,2,FALSE)),IF($E41&lt;=20,HLOOKUP($C$10,'Fitting Parameters'!$B$15:$K$18,2,FALSE),HLOOKUP($C$10,'Fitting Parameters'!$B$20:$K$23,2,FALSE)))</f>
        <v>2.0299999999999998</v>
      </c>
      <c r="G41" s="2">
        <f>IF($D41="Uncased",IF($E41&lt;=20,HLOOKUP($C$10,'Fitting Parameters'!$B$4:$K$7,3,FALSE),HLOOKUP($C$10,'Fitting Parameters'!$B$9:$K$12,3,FALSE)),IF($E41&lt;=20,HLOOKUP($C$10,'Fitting Parameters'!$B$15:$K$18,3,FALSE),HLOOKUP($C$10,'Fitting Parameters'!$B$20:$K$23,3,FALSE)))</f>
        <v>0.20699999999999999</v>
      </c>
      <c r="H41" s="2">
        <f>IF($D41="Uncased",IF($E41&lt;=20,HLOOKUP($C$10,'Fitting Parameters'!$B$4:$K$7,4,FALSE),HLOOKUP($C$10,'Fitting Parameters'!$B$9:$K$12,4,FALSE)),IF($E41&lt;=20,HLOOKUP($C$10,'Fitting Parameters'!$B$15:$K$18,4,FALSE),HLOOKUP($C$10,'Fitting Parameters'!$B$20:$K$23,4,FALSE)))</f>
        <v>0.98</v>
      </c>
      <c r="I41" s="79">
        <f t="shared" si="3"/>
        <v>2.6537074685763384</v>
      </c>
      <c r="J41" s="78">
        <f t="shared" si="4"/>
        <v>3925</v>
      </c>
      <c r="K41" s="78">
        <f t="shared" si="5"/>
        <v>33.330565805318813</v>
      </c>
      <c r="L41" s="77">
        <f t="shared" si="6"/>
        <v>20.590163934426229</v>
      </c>
      <c r="M41" s="77">
        <f t="shared" si="7"/>
        <v>38.942277783484514</v>
      </c>
      <c r="N41" s="76">
        <f t="shared" si="8"/>
        <v>298.44383328056182</v>
      </c>
    </row>
    <row r="42" spans="1:14">
      <c r="A42" s="82">
        <v>26</v>
      </c>
      <c r="B42" s="81">
        <f t="shared" si="0"/>
        <v>9.2230112644360693E-2</v>
      </c>
      <c r="C42" s="80"/>
      <c r="D42" s="3" t="str">
        <f t="shared" si="1"/>
        <v>Uncased</v>
      </c>
      <c r="E42" s="3">
        <f t="shared" si="2"/>
        <v>13</v>
      </c>
      <c r="F42" s="2">
        <f>IF($D42="Uncased",IF($E42&lt;=20,HLOOKUP($C$10,'Fitting Parameters'!$B$4:$K$7,2,FALSE),HLOOKUP($C$10,'Fitting Parameters'!$B$9:$K$12,2,FALSE)),IF($E42&lt;=20,HLOOKUP($C$10,'Fitting Parameters'!$B$15:$K$18,2,FALSE),HLOOKUP($C$10,'Fitting Parameters'!$B$20:$K$23,2,FALSE)))</f>
        <v>2.0299999999999998</v>
      </c>
      <c r="G42" s="2">
        <f>IF($D42="Uncased",IF($E42&lt;=20,HLOOKUP($C$10,'Fitting Parameters'!$B$4:$K$7,3,FALSE),HLOOKUP($C$10,'Fitting Parameters'!$B$9:$K$12,3,FALSE)),IF($E42&lt;=20,HLOOKUP($C$10,'Fitting Parameters'!$B$15:$K$18,3,FALSE),HLOOKUP($C$10,'Fitting Parameters'!$B$20:$K$23,3,FALSE)))</f>
        <v>0.20699999999999999</v>
      </c>
      <c r="H42" s="2">
        <f>IF($D42="Uncased",IF($E42&lt;=20,HLOOKUP($C$10,'Fitting Parameters'!$B$4:$K$7,4,FALSE),HLOOKUP($C$10,'Fitting Parameters'!$B$9:$K$12,4,FALSE)),IF($E42&lt;=20,HLOOKUP($C$10,'Fitting Parameters'!$B$15:$K$18,4,FALSE),HLOOKUP($C$10,'Fitting Parameters'!$B$20:$K$23,4,FALSE)))</f>
        <v>0.98</v>
      </c>
      <c r="I42" s="79">
        <f t="shared" si="3"/>
        <v>2.698430051746604</v>
      </c>
      <c r="J42" s="78">
        <f t="shared" si="4"/>
        <v>4245.28</v>
      </c>
      <c r="K42" s="78">
        <f t="shared" si="5"/>
        <v>33.89228144993735</v>
      </c>
      <c r="L42" s="77">
        <f t="shared" si="6"/>
        <v>21.41377049180328</v>
      </c>
      <c r="M42" s="77">
        <f t="shared" si="7"/>
        <v>41.392874554789081</v>
      </c>
      <c r="N42" s="76">
        <f t="shared" si="8"/>
        <v>317.2245912608584</v>
      </c>
    </row>
    <row r="43" spans="1:14">
      <c r="A43" s="82">
        <v>27</v>
      </c>
      <c r="B43" s="81">
        <f t="shared" si="0"/>
        <v>9.7845807635698639E-2</v>
      </c>
      <c r="C43" s="80"/>
      <c r="D43" s="3" t="str">
        <f t="shared" si="1"/>
        <v>Uncased</v>
      </c>
      <c r="E43" s="3">
        <f t="shared" si="2"/>
        <v>13.5</v>
      </c>
      <c r="F43" s="2">
        <f>IF($D43="Uncased",IF($E43&lt;=20,HLOOKUP($C$10,'Fitting Parameters'!$B$4:$K$7,2,FALSE),HLOOKUP($C$10,'Fitting Parameters'!$B$9:$K$12,2,FALSE)),IF($E43&lt;=20,HLOOKUP($C$10,'Fitting Parameters'!$B$15:$K$18,2,FALSE),HLOOKUP($C$10,'Fitting Parameters'!$B$20:$K$23,2,FALSE)))</f>
        <v>2.0299999999999998</v>
      </c>
      <c r="G43" s="2">
        <f>IF($D43="Uncased",IF($E43&lt;=20,HLOOKUP($C$10,'Fitting Parameters'!$B$4:$K$7,3,FALSE),HLOOKUP($C$10,'Fitting Parameters'!$B$9:$K$12,3,FALSE)),IF($E43&lt;=20,HLOOKUP($C$10,'Fitting Parameters'!$B$15:$K$18,3,FALSE),HLOOKUP($C$10,'Fitting Parameters'!$B$20:$K$23,3,FALSE)))</f>
        <v>0.20699999999999999</v>
      </c>
      <c r="H43" s="2">
        <f>IF($D43="Uncased",IF($E43&lt;=20,HLOOKUP($C$10,'Fitting Parameters'!$B$4:$K$7,4,FALSE),HLOOKUP($C$10,'Fitting Parameters'!$B$9:$K$12,4,FALSE)),IF($E43&lt;=20,HLOOKUP($C$10,'Fitting Parameters'!$B$15:$K$18,4,FALSE),HLOOKUP($C$10,'Fitting Parameters'!$B$20:$K$23,4,FALSE)))</f>
        <v>0.98</v>
      </c>
      <c r="I43" s="79">
        <f t="shared" si="3"/>
        <v>2.7412196012323804</v>
      </c>
      <c r="J43" s="78">
        <f t="shared" si="4"/>
        <v>4578.12</v>
      </c>
      <c r="K43" s="78">
        <f t="shared" si="5"/>
        <v>34.429718191478699</v>
      </c>
      <c r="L43" s="77">
        <f t="shared" si="6"/>
        <v>22.237377049180328</v>
      </c>
      <c r="M43" s="77">
        <f t="shared" si="7"/>
        <v>43.913198466901555</v>
      </c>
      <c r="N43" s="76">
        <f t="shared" si="8"/>
        <v>336.53972053042838</v>
      </c>
    </row>
    <row r="44" spans="1:14">
      <c r="A44" s="82">
        <v>28</v>
      </c>
      <c r="B44" s="81">
        <f t="shared" si="0"/>
        <v>0.10361685858599434</v>
      </c>
      <c r="C44" s="80"/>
      <c r="D44" s="3" t="str">
        <f t="shared" si="1"/>
        <v>Uncased</v>
      </c>
      <c r="E44" s="3">
        <f t="shared" si="2"/>
        <v>14</v>
      </c>
      <c r="F44" s="2">
        <f>IF($D44="Uncased",IF($E44&lt;=20,HLOOKUP($C$10,'Fitting Parameters'!$B$4:$K$7,2,FALSE),HLOOKUP($C$10,'Fitting Parameters'!$B$9:$K$12,2,FALSE)),IF($E44&lt;=20,HLOOKUP($C$10,'Fitting Parameters'!$B$15:$K$18,2,FALSE),HLOOKUP($C$10,'Fitting Parameters'!$B$20:$K$23,2,FALSE)))</f>
        <v>2.0299999999999998</v>
      </c>
      <c r="G44" s="2">
        <f>IF($D44="Uncased",IF($E44&lt;=20,HLOOKUP($C$10,'Fitting Parameters'!$B$4:$K$7,3,FALSE),HLOOKUP($C$10,'Fitting Parameters'!$B$9:$K$12,3,FALSE)),IF($E44&lt;=20,HLOOKUP($C$10,'Fitting Parameters'!$B$15:$K$18,3,FALSE),HLOOKUP($C$10,'Fitting Parameters'!$B$20:$K$23,3,FALSE)))</f>
        <v>0.20699999999999999</v>
      </c>
      <c r="H44" s="2">
        <f>IF($D44="Uncased",IF($E44&lt;=20,HLOOKUP($C$10,'Fitting Parameters'!$B$4:$K$7,4,FALSE),HLOOKUP($C$10,'Fitting Parameters'!$B$9:$K$12,4,FALSE)),IF($E44&lt;=20,HLOOKUP($C$10,'Fitting Parameters'!$B$15:$K$18,4,FALSE),HLOOKUP($C$10,'Fitting Parameters'!$B$20:$K$23,4,FALSE)))</f>
        <v>0.98</v>
      </c>
      <c r="I44" s="79">
        <f t="shared" si="3"/>
        <v>2.7821989974984742</v>
      </c>
      <c r="J44" s="78">
        <f t="shared" si="4"/>
        <v>4923.5200000000004</v>
      </c>
      <c r="K44" s="78">
        <f t="shared" si="5"/>
        <v>34.944419408580835</v>
      </c>
      <c r="L44" s="77">
        <f t="shared" si="6"/>
        <v>23.060983606557379</v>
      </c>
      <c r="M44" s="77">
        <f t="shared" si="7"/>
        <v>46.503246133394263</v>
      </c>
      <c r="N44" s="76">
        <f t="shared" si="8"/>
        <v>356.38919513654105</v>
      </c>
    </row>
    <row r="45" spans="1:14">
      <c r="A45" s="82">
        <v>29</v>
      </c>
      <c r="B45" s="81">
        <f t="shared" si="0"/>
        <v>0.1095432587792023</v>
      </c>
      <c r="C45" s="80"/>
      <c r="D45" s="3" t="str">
        <f t="shared" si="1"/>
        <v>Uncased</v>
      </c>
      <c r="E45" s="3">
        <f t="shared" si="2"/>
        <v>14.5</v>
      </c>
      <c r="F45" s="2">
        <f>IF($D45="Uncased",IF($E45&lt;=20,HLOOKUP($C$10,'Fitting Parameters'!$B$4:$K$7,2,FALSE),HLOOKUP($C$10,'Fitting Parameters'!$B$9:$K$12,2,FALSE)),IF($E45&lt;=20,HLOOKUP($C$10,'Fitting Parameters'!$B$15:$K$18,2,FALSE),HLOOKUP($C$10,'Fitting Parameters'!$B$20:$K$23,2,FALSE)))</f>
        <v>2.0299999999999998</v>
      </c>
      <c r="G45" s="2">
        <f>IF($D45="Uncased",IF($E45&lt;=20,HLOOKUP($C$10,'Fitting Parameters'!$B$4:$K$7,3,FALSE),HLOOKUP($C$10,'Fitting Parameters'!$B$9:$K$12,3,FALSE)),IF($E45&lt;=20,HLOOKUP($C$10,'Fitting Parameters'!$B$15:$K$18,3,FALSE),HLOOKUP($C$10,'Fitting Parameters'!$B$20:$K$23,3,FALSE)))</f>
        <v>0.20699999999999999</v>
      </c>
      <c r="H45" s="2">
        <f>IF($D45="Uncased",IF($E45&lt;=20,HLOOKUP($C$10,'Fitting Parameters'!$B$4:$K$7,4,FALSE),HLOOKUP($C$10,'Fitting Parameters'!$B$9:$K$12,4,FALSE)),IF($E45&lt;=20,HLOOKUP($C$10,'Fitting Parameters'!$B$15:$K$18,4,FALSE),HLOOKUP($C$10,'Fitting Parameters'!$B$20:$K$23,4,FALSE)))</f>
        <v>0.98</v>
      </c>
      <c r="I45" s="79">
        <f t="shared" si="3"/>
        <v>2.8214809002801795</v>
      </c>
      <c r="J45" s="78">
        <f t="shared" si="4"/>
        <v>5281.4800000000005</v>
      </c>
      <c r="K45" s="78">
        <f t="shared" si="5"/>
        <v>35.437800107519053</v>
      </c>
      <c r="L45" s="77">
        <f t="shared" si="6"/>
        <v>23.884590163934426</v>
      </c>
      <c r="M45" s="77">
        <f t="shared" si="7"/>
        <v>49.163014540105991</v>
      </c>
      <c r="N45" s="76">
        <f t="shared" si="8"/>
        <v>376.77299197942193</v>
      </c>
    </row>
    <row r="46" spans="1:14">
      <c r="A46" s="82">
        <v>30</v>
      </c>
      <c r="B46" s="81">
        <f t="shared" si="0"/>
        <v>0.11562500221650245</v>
      </c>
      <c r="C46" s="80"/>
      <c r="D46" s="3" t="str">
        <f t="shared" si="1"/>
        <v>Uncased</v>
      </c>
      <c r="E46" s="3">
        <f t="shared" si="2"/>
        <v>15</v>
      </c>
      <c r="F46" s="2">
        <f>IF($D46="Uncased",IF($E46&lt;=20,HLOOKUP($C$10,'Fitting Parameters'!$B$4:$K$7,2,FALSE),HLOOKUP($C$10,'Fitting Parameters'!$B$9:$K$12,2,FALSE)),IF($E46&lt;=20,HLOOKUP($C$10,'Fitting Parameters'!$B$15:$K$18,2,FALSE),HLOOKUP($C$10,'Fitting Parameters'!$B$20:$K$23,2,FALSE)))</f>
        <v>2.0299999999999998</v>
      </c>
      <c r="G46" s="2">
        <f>IF($D46="Uncased",IF($E46&lt;=20,HLOOKUP($C$10,'Fitting Parameters'!$B$4:$K$7,3,FALSE),HLOOKUP($C$10,'Fitting Parameters'!$B$9:$K$12,3,FALSE)),IF($E46&lt;=20,HLOOKUP($C$10,'Fitting Parameters'!$B$15:$K$18,3,FALSE),HLOOKUP($C$10,'Fitting Parameters'!$B$20:$K$23,3,FALSE)))</f>
        <v>0.20699999999999999</v>
      </c>
      <c r="H46" s="2">
        <f>IF($D46="Uncased",IF($E46&lt;=20,HLOOKUP($C$10,'Fitting Parameters'!$B$4:$K$7,4,FALSE),HLOOKUP($C$10,'Fitting Parameters'!$B$9:$K$12,4,FALSE)),IF($E46&lt;=20,HLOOKUP($C$10,'Fitting Parameters'!$B$15:$K$18,4,FALSE),HLOOKUP($C$10,'Fitting Parameters'!$B$20:$K$23,4,FALSE)))</f>
        <v>0.98</v>
      </c>
      <c r="I46" s="79">
        <f t="shared" si="3"/>
        <v>2.8591687924146911</v>
      </c>
      <c r="J46" s="78">
        <f t="shared" si="4"/>
        <v>5652</v>
      </c>
      <c r="K46" s="78">
        <f t="shared" si="5"/>
        <v>35.911160032728525</v>
      </c>
      <c r="L46" s="77">
        <f t="shared" si="6"/>
        <v>24.708196721311477</v>
      </c>
      <c r="M46" s="77">
        <f t="shared" si="7"/>
        <v>51.892500994766301</v>
      </c>
      <c r="N46" s="76">
        <f t="shared" si="8"/>
        <v>397.69109042618675</v>
      </c>
    </row>
    <row r="47" spans="1:14">
      <c r="A47" s="82">
        <v>31</v>
      </c>
      <c r="B47" s="81">
        <f t="shared" si="0"/>
        <v>0.12186208352199357</v>
      </c>
      <c r="C47" s="80"/>
      <c r="D47" s="3" t="str">
        <f t="shared" si="1"/>
        <v>Uncased</v>
      </c>
      <c r="E47" s="3">
        <f t="shared" si="2"/>
        <v>15.5</v>
      </c>
      <c r="F47" s="2">
        <f>IF($D47="Uncased",IF($E47&lt;=20,HLOOKUP($C$10,'Fitting Parameters'!$B$4:$K$7,2,FALSE),HLOOKUP($C$10,'Fitting Parameters'!$B$9:$K$12,2,FALSE)),IF($E47&lt;=20,HLOOKUP($C$10,'Fitting Parameters'!$B$15:$K$18,2,FALSE),HLOOKUP($C$10,'Fitting Parameters'!$B$20:$K$23,2,FALSE)))</f>
        <v>2.0299999999999998</v>
      </c>
      <c r="G47" s="2">
        <f>IF($D47="Uncased",IF($E47&lt;=20,HLOOKUP($C$10,'Fitting Parameters'!$B$4:$K$7,3,FALSE),HLOOKUP($C$10,'Fitting Parameters'!$B$9:$K$12,3,FALSE)),IF($E47&lt;=20,HLOOKUP($C$10,'Fitting Parameters'!$B$15:$K$18,3,FALSE),HLOOKUP($C$10,'Fitting Parameters'!$B$20:$K$23,3,FALSE)))</f>
        <v>0.20699999999999999</v>
      </c>
      <c r="H47" s="2">
        <f>IF($D47="Uncased",IF($E47&lt;=20,HLOOKUP($C$10,'Fitting Parameters'!$B$4:$K$7,4,FALSE),HLOOKUP($C$10,'Fitting Parameters'!$B$9:$K$12,4,FALSE)),IF($E47&lt;=20,HLOOKUP($C$10,'Fitting Parameters'!$B$15:$K$18,4,FALSE),HLOOKUP($C$10,'Fitting Parameters'!$B$20:$K$23,4,FALSE)))</f>
        <v>0.98</v>
      </c>
      <c r="I47" s="79">
        <f t="shared" si="3"/>
        <v>2.8953578978726333</v>
      </c>
      <c r="J47" s="78">
        <f t="shared" si="4"/>
        <v>6035.08</v>
      </c>
      <c r="K47" s="78">
        <f t="shared" si="5"/>
        <v>36.365695197280274</v>
      </c>
      <c r="L47" s="77">
        <f t="shared" si="6"/>
        <v>25.531803278688525</v>
      </c>
      <c r="M47" s="77">
        <f t="shared" si="7"/>
        <v>54.691703084670714</v>
      </c>
      <c r="N47" s="76">
        <f t="shared" si="8"/>
        <v>419.14347198647465</v>
      </c>
    </row>
    <row r="48" spans="1:14">
      <c r="A48" s="82">
        <v>32</v>
      </c>
      <c r="B48" s="81">
        <f t="shared" si="0"/>
        <v>0.12825449786303586</v>
      </c>
      <c r="C48" s="80"/>
      <c r="D48" s="3" t="str">
        <f t="shared" si="1"/>
        <v>Uncased</v>
      </c>
      <c r="E48" s="3">
        <f t="shared" si="2"/>
        <v>16</v>
      </c>
      <c r="F48" s="2">
        <f>IF($D48="Uncased",IF($E48&lt;=20,HLOOKUP($C$10,'Fitting Parameters'!$B$4:$K$7,2,FALSE),HLOOKUP($C$10,'Fitting Parameters'!$B$9:$K$12,2,FALSE)),IF($E48&lt;=20,HLOOKUP($C$10,'Fitting Parameters'!$B$15:$K$18,2,FALSE),HLOOKUP($C$10,'Fitting Parameters'!$B$20:$K$23,2,FALSE)))</f>
        <v>2.0299999999999998</v>
      </c>
      <c r="G48" s="2">
        <f>IF($D48="Uncased",IF($E48&lt;=20,HLOOKUP($C$10,'Fitting Parameters'!$B$4:$K$7,3,FALSE),HLOOKUP($C$10,'Fitting Parameters'!$B$9:$K$12,3,FALSE)),IF($E48&lt;=20,HLOOKUP($C$10,'Fitting Parameters'!$B$15:$K$18,3,FALSE),HLOOKUP($C$10,'Fitting Parameters'!$B$20:$K$23,3,FALSE)))</f>
        <v>0.20699999999999999</v>
      </c>
      <c r="H48" s="2">
        <f>IF($D48="Uncased",IF($E48&lt;=20,HLOOKUP($C$10,'Fitting Parameters'!$B$4:$K$7,4,FALSE),HLOOKUP($C$10,'Fitting Parameters'!$B$9:$K$12,4,FALSE)),IF($E48&lt;=20,HLOOKUP($C$10,'Fitting Parameters'!$B$15:$K$18,4,FALSE),HLOOKUP($C$10,'Fitting Parameters'!$B$20:$K$23,4,FALSE)))</f>
        <v>0.98</v>
      </c>
      <c r="I48" s="79">
        <f t="shared" si="3"/>
        <v>2.9301359914057659</v>
      </c>
      <c r="J48" s="78">
        <f t="shared" si="4"/>
        <v>6430.72</v>
      </c>
      <c r="K48" s="78">
        <f t="shared" si="5"/>
        <v>36.802508052056417</v>
      </c>
      <c r="L48" s="77">
        <f t="shared" si="6"/>
        <v>26.355409836065576</v>
      </c>
      <c r="M48" s="77">
        <f t="shared" si="7"/>
        <v>57.5606186409305</v>
      </c>
      <c r="N48" s="76">
        <f t="shared" si="8"/>
        <v>441.13012003846728</v>
      </c>
    </row>
    <row r="49" spans="1:14">
      <c r="A49" s="82">
        <v>33</v>
      </c>
      <c r="B49" s="81">
        <f t="shared" ref="B49:B80" si="9">C$6*(J49+K49+L49)/I49/(24*60*60)</f>
        <v>0.13480224088262982</v>
      </c>
      <c r="C49" s="80"/>
      <c r="D49" s="3" t="str">
        <f t="shared" ref="D49:D80" si="10">IF(A49&lt;=C$8*C$13,"Uncased","Cased")</f>
        <v>Uncased</v>
      </c>
      <c r="E49" s="3">
        <f t="shared" ref="E49:E80" si="11">IF(D49="Uncased",A49/C$9,C$8/C$9)</f>
        <v>16.5</v>
      </c>
      <c r="F49" s="2">
        <f>IF($D49="Uncased",IF($E49&lt;=20,HLOOKUP($C$10,'Fitting Parameters'!$B$4:$K$7,2,FALSE),HLOOKUP($C$10,'Fitting Parameters'!$B$9:$K$12,2,FALSE)),IF($E49&lt;=20,HLOOKUP($C$10,'Fitting Parameters'!$B$15:$K$18,2,FALSE),HLOOKUP($C$10,'Fitting Parameters'!$B$20:$K$23,2,FALSE)))</f>
        <v>2.0299999999999998</v>
      </c>
      <c r="G49" s="2">
        <f>IF($D49="Uncased",IF($E49&lt;=20,HLOOKUP($C$10,'Fitting Parameters'!$B$4:$K$7,3,FALSE),HLOOKUP($C$10,'Fitting Parameters'!$B$9:$K$12,3,FALSE)),IF($E49&lt;=20,HLOOKUP($C$10,'Fitting Parameters'!$B$15:$K$18,3,FALSE),HLOOKUP($C$10,'Fitting Parameters'!$B$20:$K$23,3,FALSE)))</f>
        <v>0.20699999999999999</v>
      </c>
      <c r="H49" s="2">
        <f>IF($D49="Uncased",IF($E49&lt;=20,HLOOKUP($C$10,'Fitting Parameters'!$B$4:$K$7,4,FALSE),HLOOKUP($C$10,'Fitting Parameters'!$B$9:$K$12,4,FALSE)),IF($E49&lt;=20,HLOOKUP($C$10,'Fitting Parameters'!$B$15:$K$18,4,FALSE),HLOOKUP($C$10,'Fitting Parameters'!$B$20:$K$23,4,FALSE)))</f>
        <v>0.98</v>
      </c>
      <c r="I49" s="79">
        <f t="shared" ref="I49:I80" si="12">((E49)/(F49+G49*E49))^H49</f>
        <v>2.9635841145097195</v>
      </c>
      <c r="J49" s="78">
        <f t="shared" ref="J49:J81" si="13">IF(D49="uncased",2*3.14*A49*A49,2*3.14*A49*C$8)</f>
        <v>6838.92</v>
      </c>
      <c r="K49" s="78">
        <f t="shared" ref="K49:K81" si="14">3.14*C$9^2*I49</f>
        <v>37.222616478242081</v>
      </c>
      <c r="L49" s="77">
        <f t="shared" ref="L49:L81" si="15">IF(D49="uncased",2*3.14*A49/C$12,2*3.14*C$8/C$12)</f>
        <v>27.179016393442623</v>
      </c>
      <c r="M49" s="77">
        <f t="shared" ref="M49:M81" si="16">B49*7.48*60</f>
        <v>60.499245708124263</v>
      </c>
      <c r="N49" s="76">
        <f t="shared" ref="N49:N81" si="17">12*60*60*B49/(3.14*C$9*C$9)</f>
        <v>463.65101959630641</v>
      </c>
    </row>
    <row r="50" spans="1:14">
      <c r="A50" s="82">
        <v>34</v>
      </c>
      <c r="B50" s="81">
        <f t="shared" si="9"/>
        <v>0.14150530864174377</v>
      </c>
      <c r="C50" s="80"/>
      <c r="D50" s="3" t="str">
        <f t="shared" si="10"/>
        <v>Uncased</v>
      </c>
      <c r="E50" s="3">
        <f t="shared" si="11"/>
        <v>17</v>
      </c>
      <c r="F50" s="2">
        <f>IF($D50="Uncased",IF($E50&lt;=20,HLOOKUP($C$10,'Fitting Parameters'!$B$4:$K$7,2,FALSE),HLOOKUP($C$10,'Fitting Parameters'!$B$9:$K$12,2,FALSE)),IF($E50&lt;=20,HLOOKUP($C$10,'Fitting Parameters'!$B$15:$K$18,2,FALSE),HLOOKUP($C$10,'Fitting Parameters'!$B$20:$K$23,2,FALSE)))</f>
        <v>2.0299999999999998</v>
      </c>
      <c r="G50" s="2">
        <f>IF($D50="Uncased",IF($E50&lt;=20,HLOOKUP($C$10,'Fitting Parameters'!$B$4:$K$7,3,FALSE),HLOOKUP($C$10,'Fitting Parameters'!$B$9:$K$12,3,FALSE)),IF($E50&lt;=20,HLOOKUP($C$10,'Fitting Parameters'!$B$15:$K$18,3,FALSE),HLOOKUP($C$10,'Fitting Parameters'!$B$20:$K$23,3,FALSE)))</f>
        <v>0.20699999999999999</v>
      </c>
      <c r="H50" s="2">
        <f>IF($D50="Uncased",IF($E50&lt;=20,HLOOKUP($C$10,'Fitting Parameters'!$B$4:$K$7,4,FALSE),HLOOKUP($C$10,'Fitting Parameters'!$B$9:$K$12,4,FALSE)),IF($E50&lt;=20,HLOOKUP($C$10,'Fitting Parameters'!$B$15:$K$18,4,FALSE),HLOOKUP($C$10,'Fitting Parameters'!$B$20:$K$23,4,FALSE)))</f>
        <v>0.98</v>
      </c>
      <c r="I50" s="79">
        <f t="shared" si="12"/>
        <v>2.9957772101544848</v>
      </c>
      <c r="J50" s="78">
        <f t="shared" si="13"/>
        <v>7259.68</v>
      </c>
      <c r="K50" s="78">
        <f t="shared" si="14"/>
        <v>37.626961759540329</v>
      </c>
      <c r="L50" s="77">
        <f t="shared" si="15"/>
        <v>28.002622950819674</v>
      </c>
      <c r="M50" s="77">
        <f t="shared" si="16"/>
        <v>63.507582518414608</v>
      </c>
      <c r="N50" s="76">
        <f t="shared" si="17"/>
        <v>486.70615711173008</v>
      </c>
    </row>
    <row r="51" spans="1:14">
      <c r="A51" s="82">
        <v>35</v>
      </c>
      <c r="B51" s="81">
        <f t="shared" si="9"/>
        <v>0.14836369756990855</v>
      </c>
      <c r="C51" s="80"/>
      <c r="D51" s="3" t="str">
        <f t="shared" si="10"/>
        <v>Uncased</v>
      </c>
      <c r="E51" s="3">
        <f t="shared" si="11"/>
        <v>17.5</v>
      </c>
      <c r="F51" s="2">
        <f>IF($D51="Uncased",IF($E51&lt;=20,HLOOKUP($C$10,'Fitting Parameters'!$B$4:$K$7,2,FALSE),HLOOKUP($C$10,'Fitting Parameters'!$B$9:$K$12,2,FALSE)),IF($E51&lt;=20,HLOOKUP($C$10,'Fitting Parameters'!$B$15:$K$18,2,FALSE),HLOOKUP($C$10,'Fitting Parameters'!$B$20:$K$23,2,FALSE)))</f>
        <v>2.0299999999999998</v>
      </c>
      <c r="G51" s="2">
        <f>IF($D51="Uncased",IF($E51&lt;=20,HLOOKUP($C$10,'Fitting Parameters'!$B$4:$K$7,3,FALSE),HLOOKUP($C$10,'Fitting Parameters'!$B$9:$K$12,3,FALSE)),IF($E51&lt;=20,HLOOKUP($C$10,'Fitting Parameters'!$B$15:$K$18,3,FALSE),HLOOKUP($C$10,'Fitting Parameters'!$B$20:$K$23,3,FALSE)))</f>
        <v>0.20699999999999999</v>
      </c>
      <c r="H51" s="2">
        <f>IF($D51="Uncased",IF($E51&lt;=20,HLOOKUP($C$10,'Fitting Parameters'!$B$4:$K$7,4,FALSE),HLOOKUP($C$10,'Fitting Parameters'!$B$9:$K$12,4,FALSE)),IF($E51&lt;=20,HLOOKUP($C$10,'Fitting Parameters'!$B$15:$K$18,4,FALSE),HLOOKUP($C$10,'Fitting Parameters'!$B$20:$K$23,4,FALSE)))</f>
        <v>0.98</v>
      </c>
      <c r="I51" s="79">
        <f t="shared" si="12"/>
        <v>3.0267846868705228</v>
      </c>
      <c r="J51" s="78">
        <f t="shared" si="13"/>
        <v>7693</v>
      </c>
      <c r="K51" s="78">
        <f t="shared" si="14"/>
        <v>38.016415667093767</v>
      </c>
      <c r="L51" s="77">
        <f t="shared" si="15"/>
        <v>28.826229508196722</v>
      </c>
      <c r="M51" s="77">
        <f t="shared" si="16"/>
        <v>66.58562746937497</v>
      </c>
      <c r="N51" s="76">
        <f t="shared" si="17"/>
        <v>510.29552030414402</v>
      </c>
    </row>
    <row r="52" spans="1:14">
      <c r="A52" s="82">
        <v>36</v>
      </c>
      <c r="B52" s="81">
        <f t="shared" si="9"/>
        <v>0.15537740442271739</v>
      </c>
      <c r="C52" s="80"/>
      <c r="D52" s="3" t="str">
        <f t="shared" si="10"/>
        <v>Uncased</v>
      </c>
      <c r="E52" s="3">
        <f t="shared" si="11"/>
        <v>18</v>
      </c>
      <c r="F52" s="2">
        <f>IF($D52="Uncased",IF($E52&lt;=20,HLOOKUP($C$10,'Fitting Parameters'!$B$4:$K$7,2,FALSE),HLOOKUP($C$10,'Fitting Parameters'!$B$9:$K$12,2,FALSE)),IF($E52&lt;=20,HLOOKUP($C$10,'Fitting Parameters'!$B$15:$K$18,2,FALSE),HLOOKUP($C$10,'Fitting Parameters'!$B$20:$K$23,2,FALSE)))</f>
        <v>2.0299999999999998</v>
      </c>
      <c r="G52" s="2">
        <f>IF($D52="Uncased",IF($E52&lt;=20,HLOOKUP($C$10,'Fitting Parameters'!$B$4:$K$7,3,FALSE),HLOOKUP($C$10,'Fitting Parameters'!$B$9:$K$12,3,FALSE)),IF($E52&lt;=20,HLOOKUP($C$10,'Fitting Parameters'!$B$15:$K$18,3,FALSE),HLOOKUP($C$10,'Fitting Parameters'!$B$20:$K$23,3,FALSE)))</f>
        <v>0.20699999999999999</v>
      </c>
      <c r="H52" s="2">
        <f>IF($D52="Uncased",IF($E52&lt;=20,HLOOKUP($C$10,'Fitting Parameters'!$B$4:$K$7,4,FALSE),HLOOKUP($C$10,'Fitting Parameters'!$B$9:$K$12,4,FALSE)),IF($E52&lt;=20,HLOOKUP($C$10,'Fitting Parameters'!$B$15:$K$18,4,FALSE),HLOOKUP($C$10,'Fitting Parameters'!$B$20:$K$23,4,FALSE)))</f>
        <v>0.98</v>
      </c>
      <c r="I52" s="79">
        <f t="shared" si="12"/>
        <v>3.05667092122366</v>
      </c>
      <c r="J52" s="78">
        <f t="shared" si="13"/>
        <v>8138.88</v>
      </c>
      <c r="K52" s="78">
        <f t="shared" si="14"/>
        <v>38.391786770569169</v>
      </c>
      <c r="L52" s="77">
        <f t="shared" si="15"/>
        <v>29.649836065573773</v>
      </c>
      <c r="M52" s="77">
        <f t="shared" si="16"/>
        <v>69.733379104915571</v>
      </c>
      <c r="N52" s="76">
        <f t="shared" si="17"/>
        <v>534.41909801444194</v>
      </c>
    </row>
    <row r="53" spans="1:14">
      <c r="A53" s="82">
        <v>37</v>
      </c>
      <c r="B53" s="81">
        <f t="shared" si="9"/>
        <v>0.16426909179465363</v>
      </c>
      <c r="C53" s="80"/>
      <c r="D53" s="3" t="str">
        <f t="shared" si="10"/>
        <v>Cased</v>
      </c>
      <c r="E53" s="3">
        <f t="shared" si="11"/>
        <v>15</v>
      </c>
      <c r="F53" s="2">
        <f>IF($D53="Uncased",IF($E53&lt;=20,HLOOKUP($C$10,'Fitting Parameters'!$B$4:$K$7,2,FALSE),HLOOKUP($C$10,'Fitting Parameters'!$B$9:$K$12,2,FALSE)),IF($E53&lt;=20,HLOOKUP($C$10,'Fitting Parameters'!$B$15:$K$18,2,FALSE),HLOOKUP($C$10,'Fitting Parameters'!$B$20:$K$23,2,FALSE)))</f>
        <v>2.4500000000000002</v>
      </c>
      <c r="G53" s="2">
        <f>IF($D53="Uncased",IF($E53&lt;=20,HLOOKUP($C$10,'Fitting Parameters'!$B$4:$K$7,3,FALSE),HLOOKUP($C$10,'Fitting Parameters'!$B$9:$K$12,3,FALSE)),IF($E53&lt;=20,HLOOKUP($C$10,'Fitting Parameters'!$B$15:$K$18,3,FALSE),HLOOKUP($C$10,'Fitting Parameters'!$B$20:$K$23,3,FALSE)))</f>
        <v>0.214</v>
      </c>
      <c r="H53" s="2">
        <f>IF($D53="Uncased",IF($E53&lt;=20,HLOOKUP($C$10,'Fitting Parameters'!$B$4:$K$7,4,FALSE),HLOOKUP($C$10,'Fitting Parameters'!$B$9:$K$12,4,FALSE)),IF($E53&lt;=20,HLOOKUP($C$10,'Fitting Parameters'!$B$15:$K$18,4,FALSE),HLOOKUP($C$10,'Fitting Parameters'!$B$20:$K$23,4,FALSE)))</f>
        <v>0.93</v>
      </c>
      <c r="I53" s="79">
        <f t="shared" si="12"/>
        <v>2.475401158837085</v>
      </c>
      <c r="J53" s="78">
        <f t="shared" si="13"/>
        <v>6970.8</v>
      </c>
      <c r="K53" s="78">
        <f t="shared" si="14"/>
        <v>31.091038554993787</v>
      </c>
      <c r="L53" s="77">
        <f t="shared" si="15"/>
        <v>24.708196721311477</v>
      </c>
      <c r="M53" s="77">
        <f t="shared" si="16"/>
        <v>73.723968397440558</v>
      </c>
      <c r="N53" s="76">
        <f t="shared" si="17"/>
        <v>565.00197177778955</v>
      </c>
    </row>
    <row r="54" spans="1:14">
      <c r="A54" s="82">
        <v>38</v>
      </c>
      <c r="B54" s="81">
        <f t="shared" si="9"/>
        <v>0.16867354064079529</v>
      </c>
      <c r="C54" s="80"/>
      <c r="D54" s="3" t="str">
        <f t="shared" si="10"/>
        <v>Cased</v>
      </c>
      <c r="E54" s="3">
        <f t="shared" si="11"/>
        <v>15</v>
      </c>
      <c r="F54" s="2">
        <f>IF($D54="Uncased",IF($E54&lt;=20,HLOOKUP($C$10,'Fitting Parameters'!$B$4:$K$7,2,FALSE),HLOOKUP($C$10,'Fitting Parameters'!$B$9:$K$12,2,FALSE)),IF($E54&lt;=20,HLOOKUP($C$10,'Fitting Parameters'!$B$15:$K$18,2,FALSE),HLOOKUP($C$10,'Fitting Parameters'!$B$20:$K$23,2,FALSE)))</f>
        <v>2.4500000000000002</v>
      </c>
      <c r="G54" s="2">
        <f>IF($D54="Uncased",IF($E54&lt;=20,HLOOKUP($C$10,'Fitting Parameters'!$B$4:$K$7,3,FALSE),HLOOKUP($C$10,'Fitting Parameters'!$B$9:$K$12,3,FALSE)),IF($E54&lt;=20,HLOOKUP($C$10,'Fitting Parameters'!$B$15:$K$18,3,FALSE),HLOOKUP($C$10,'Fitting Parameters'!$B$20:$K$23,3,FALSE)))</f>
        <v>0.214</v>
      </c>
      <c r="H54" s="2">
        <f>IF($D54="Uncased",IF($E54&lt;=20,HLOOKUP($C$10,'Fitting Parameters'!$B$4:$K$7,4,FALSE),HLOOKUP($C$10,'Fitting Parameters'!$B$9:$K$12,4,FALSE)),IF($E54&lt;=20,HLOOKUP($C$10,'Fitting Parameters'!$B$15:$K$18,4,FALSE),HLOOKUP($C$10,'Fitting Parameters'!$B$20:$K$23,4,FALSE)))</f>
        <v>0.93</v>
      </c>
      <c r="I54" s="79">
        <f t="shared" si="12"/>
        <v>2.475401158837085</v>
      </c>
      <c r="J54" s="78">
        <f t="shared" si="13"/>
        <v>7159.2000000000007</v>
      </c>
      <c r="K54" s="78">
        <f t="shared" si="14"/>
        <v>31.091038554993787</v>
      </c>
      <c r="L54" s="77">
        <f t="shared" si="15"/>
        <v>24.708196721311477</v>
      </c>
      <c r="M54" s="77">
        <f t="shared" si="16"/>
        <v>75.700685039588919</v>
      </c>
      <c r="N54" s="76">
        <f t="shared" si="17"/>
        <v>580.15103150337222</v>
      </c>
    </row>
    <row r="55" spans="1:14">
      <c r="A55" s="82">
        <v>39</v>
      </c>
      <c r="B55" s="81">
        <f t="shared" si="9"/>
        <v>0.17307798948693698</v>
      </c>
      <c r="C55" s="80"/>
      <c r="D55" s="3" t="str">
        <f t="shared" si="10"/>
        <v>Cased</v>
      </c>
      <c r="E55" s="3">
        <f t="shared" si="11"/>
        <v>15</v>
      </c>
      <c r="F55" s="2">
        <f>IF($D55="Uncased",IF($E55&lt;=20,HLOOKUP($C$10,'Fitting Parameters'!$B$4:$K$7,2,FALSE),HLOOKUP($C$10,'Fitting Parameters'!$B$9:$K$12,2,FALSE)),IF($E55&lt;=20,HLOOKUP($C$10,'Fitting Parameters'!$B$15:$K$18,2,FALSE),HLOOKUP($C$10,'Fitting Parameters'!$B$20:$K$23,2,FALSE)))</f>
        <v>2.4500000000000002</v>
      </c>
      <c r="G55" s="2">
        <f>IF($D55="Uncased",IF($E55&lt;=20,HLOOKUP($C$10,'Fitting Parameters'!$B$4:$K$7,3,FALSE),HLOOKUP($C$10,'Fitting Parameters'!$B$9:$K$12,3,FALSE)),IF($E55&lt;=20,HLOOKUP($C$10,'Fitting Parameters'!$B$15:$K$18,3,FALSE),HLOOKUP($C$10,'Fitting Parameters'!$B$20:$K$23,3,FALSE)))</f>
        <v>0.214</v>
      </c>
      <c r="H55" s="2">
        <f>IF($D55="Uncased",IF($E55&lt;=20,HLOOKUP($C$10,'Fitting Parameters'!$B$4:$K$7,4,FALSE),HLOOKUP($C$10,'Fitting Parameters'!$B$9:$K$12,4,FALSE)),IF($E55&lt;=20,HLOOKUP($C$10,'Fitting Parameters'!$B$15:$K$18,4,FALSE),HLOOKUP($C$10,'Fitting Parameters'!$B$20:$K$23,4,FALSE)))</f>
        <v>0.93</v>
      </c>
      <c r="I55" s="79">
        <f t="shared" si="12"/>
        <v>2.475401158837085</v>
      </c>
      <c r="J55" s="78">
        <f t="shared" si="13"/>
        <v>7347.6</v>
      </c>
      <c r="K55" s="78">
        <f t="shared" si="14"/>
        <v>31.091038554993787</v>
      </c>
      <c r="L55" s="77">
        <f t="shared" si="15"/>
        <v>24.708196721311477</v>
      </c>
      <c r="M55" s="77">
        <f t="shared" si="16"/>
        <v>77.677401681737322</v>
      </c>
      <c r="N55" s="76">
        <f t="shared" si="17"/>
        <v>595.30009122895524</v>
      </c>
    </row>
    <row r="56" spans="1:14">
      <c r="A56" s="82">
        <v>40</v>
      </c>
      <c r="B56" s="81">
        <f t="shared" si="9"/>
        <v>0.1774824383330787</v>
      </c>
      <c r="C56" s="80"/>
      <c r="D56" s="3" t="str">
        <f t="shared" si="10"/>
        <v>Cased</v>
      </c>
      <c r="E56" s="3">
        <f t="shared" si="11"/>
        <v>15</v>
      </c>
      <c r="F56" s="2">
        <f>IF($D56="Uncased",IF($E56&lt;=20,HLOOKUP($C$10,'Fitting Parameters'!$B$4:$K$7,2,FALSE),HLOOKUP($C$10,'Fitting Parameters'!$B$9:$K$12,2,FALSE)),IF($E56&lt;=20,HLOOKUP($C$10,'Fitting Parameters'!$B$15:$K$18,2,FALSE),HLOOKUP($C$10,'Fitting Parameters'!$B$20:$K$23,2,FALSE)))</f>
        <v>2.4500000000000002</v>
      </c>
      <c r="G56" s="2">
        <f>IF($D56="Uncased",IF($E56&lt;=20,HLOOKUP($C$10,'Fitting Parameters'!$B$4:$K$7,3,FALSE),HLOOKUP($C$10,'Fitting Parameters'!$B$9:$K$12,3,FALSE)),IF($E56&lt;=20,HLOOKUP($C$10,'Fitting Parameters'!$B$15:$K$18,3,FALSE),HLOOKUP($C$10,'Fitting Parameters'!$B$20:$K$23,3,FALSE)))</f>
        <v>0.214</v>
      </c>
      <c r="H56" s="2">
        <f>IF($D56="Uncased",IF($E56&lt;=20,HLOOKUP($C$10,'Fitting Parameters'!$B$4:$K$7,4,FALSE),HLOOKUP($C$10,'Fitting Parameters'!$B$9:$K$12,4,FALSE)),IF($E56&lt;=20,HLOOKUP($C$10,'Fitting Parameters'!$B$15:$K$18,4,FALSE),HLOOKUP($C$10,'Fitting Parameters'!$B$20:$K$23,4,FALSE)))</f>
        <v>0.93</v>
      </c>
      <c r="I56" s="79">
        <f t="shared" si="12"/>
        <v>2.475401158837085</v>
      </c>
      <c r="J56" s="78">
        <f t="shared" si="13"/>
        <v>7536.0000000000009</v>
      </c>
      <c r="K56" s="78">
        <f t="shared" si="14"/>
        <v>31.091038554993787</v>
      </c>
      <c r="L56" s="77">
        <f t="shared" si="15"/>
        <v>24.708196721311477</v>
      </c>
      <c r="M56" s="77">
        <f t="shared" si="16"/>
        <v>79.654118323885726</v>
      </c>
      <c r="N56" s="76">
        <f t="shared" si="17"/>
        <v>610.44915095453814</v>
      </c>
    </row>
    <row r="57" spans="1:14">
      <c r="A57" s="82">
        <v>41</v>
      </c>
      <c r="B57" s="81">
        <f t="shared" si="9"/>
        <v>0.18188688717922033</v>
      </c>
      <c r="C57" s="80"/>
      <c r="D57" s="3" t="str">
        <f t="shared" si="10"/>
        <v>Cased</v>
      </c>
      <c r="E57" s="3">
        <f t="shared" si="11"/>
        <v>15</v>
      </c>
      <c r="F57" s="2">
        <f>IF($D57="Uncased",IF($E57&lt;=20,HLOOKUP($C$10,'Fitting Parameters'!$B$4:$K$7,2,FALSE),HLOOKUP($C$10,'Fitting Parameters'!$B$9:$K$12,2,FALSE)),IF($E57&lt;=20,HLOOKUP($C$10,'Fitting Parameters'!$B$15:$K$18,2,FALSE),HLOOKUP($C$10,'Fitting Parameters'!$B$20:$K$23,2,FALSE)))</f>
        <v>2.4500000000000002</v>
      </c>
      <c r="G57" s="2">
        <f>IF($D57="Uncased",IF($E57&lt;=20,HLOOKUP($C$10,'Fitting Parameters'!$B$4:$K$7,3,FALSE),HLOOKUP($C$10,'Fitting Parameters'!$B$9:$K$12,3,FALSE)),IF($E57&lt;=20,HLOOKUP($C$10,'Fitting Parameters'!$B$15:$K$18,3,FALSE),HLOOKUP($C$10,'Fitting Parameters'!$B$20:$K$23,3,FALSE)))</f>
        <v>0.214</v>
      </c>
      <c r="H57" s="2">
        <f>IF($D57="Uncased",IF($E57&lt;=20,HLOOKUP($C$10,'Fitting Parameters'!$B$4:$K$7,4,FALSE),HLOOKUP($C$10,'Fitting Parameters'!$B$9:$K$12,4,FALSE)),IF($E57&lt;=20,HLOOKUP($C$10,'Fitting Parameters'!$B$15:$K$18,4,FALSE),HLOOKUP($C$10,'Fitting Parameters'!$B$20:$K$23,4,FALSE)))</f>
        <v>0.93</v>
      </c>
      <c r="I57" s="79">
        <f t="shared" si="12"/>
        <v>2.475401158837085</v>
      </c>
      <c r="J57" s="78">
        <f t="shared" si="13"/>
        <v>7724.4000000000005</v>
      </c>
      <c r="K57" s="78">
        <f t="shared" si="14"/>
        <v>31.091038554993787</v>
      </c>
      <c r="L57" s="77">
        <f t="shared" si="15"/>
        <v>24.708196721311477</v>
      </c>
      <c r="M57" s="77">
        <f t="shared" si="16"/>
        <v>81.630834966034087</v>
      </c>
      <c r="N57" s="76">
        <f t="shared" si="17"/>
        <v>625.59821068012081</v>
      </c>
    </row>
    <row r="58" spans="1:14">
      <c r="A58" s="82">
        <v>42</v>
      </c>
      <c r="B58" s="81">
        <f t="shared" si="9"/>
        <v>0.18629133602536199</v>
      </c>
      <c r="C58" s="80"/>
      <c r="D58" s="3" t="str">
        <f t="shared" si="10"/>
        <v>Cased</v>
      </c>
      <c r="E58" s="3">
        <f t="shared" si="11"/>
        <v>15</v>
      </c>
      <c r="F58" s="2">
        <f>IF($D58="Uncased",IF($E58&lt;=20,HLOOKUP($C$10,'Fitting Parameters'!$B$4:$K$7,2,FALSE),HLOOKUP($C$10,'Fitting Parameters'!$B$9:$K$12,2,FALSE)),IF($E58&lt;=20,HLOOKUP($C$10,'Fitting Parameters'!$B$15:$K$18,2,FALSE),HLOOKUP($C$10,'Fitting Parameters'!$B$20:$K$23,2,FALSE)))</f>
        <v>2.4500000000000002</v>
      </c>
      <c r="G58" s="2">
        <f>IF($D58="Uncased",IF($E58&lt;=20,HLOOKUP($C$10,'Fitting Parameters'!$B$4:$K$7,3,FALSE),HLOOKUP($C$10,'Fitting Parameters'!$B$9:$K$12,3,FALSE)),IF($E58&lt;=20,HLOOKUP($C$10,'Fitting Parameters'!$B$15:$K$18,3,FALSE),HLOOKUP($C$10,'Fitting Parameters'!$B$20:$K$23,3,FALSE)))</f>
        <v>0.214</v>
      </c>
      <c r="H58" s="2">
        <f>IF($D58="Uncased",IF($E58&lt;=20,HLOOKUP($C$10,'Fitting Parameters'!$B$4:$K$7,4,FALSE),HLOOKUP($C$10,'Fitting Parameters'!$B$9:$K$12,4,FALSE)),IF($E58&lt;=20,HLOOKUP($C$10,'Fitting Parameters'!$B$15:$K$18,4,FALSE),HLOOKUP($C$10,'Fitting Parameters'!$B$20:$K$23,4,FALSE)))</f>
        <v>0.93</v>
      </c>
      <c r="I58" s="79">
        <f t="shared" si="12"/>
        <v>2.475401158837085</v>
      </c>
      <c r="J58" s="78">
        <f t="shared" si="13"/>
        <v>7912.7999999999993</v>
      </c>
      <c r="K58" s="78">
        <f t="shared" si="14"/>
        <v>31.091038554993787</v>
      </c>
      <c r="L58" s="77">
        <f t="shared" si="15"/>
        <v>24.708196721311477</v>
      </c>
      <c r="M58" s="77">
        <f t="shared" si="16"/>
        <v>83.607551608182462</v>
      </c>
      <c r="N58" s="76">
        <f t="shared" si="17"/>
        <v>640.7472704057036</v>
      </c>
    </row>
    <row r="59" spans="1:14">
      <c r="A59" s="82">
        <v>43</v>
      </c>
      <c r="B59" s="81">
        <f t="shared" si="9"/>
        <v>0.19069578487150368</v>
      </c>
      <c r="C59" s="80"/>
      <c r="D59" s="3" t="str">
        <f t="shared" si="10"/>
        <v>Cased</v>
      </c>
      <c r="E59" s="3">
        <f t="shared" si="11"/>
        <v>15</v>
      </c>
      <c r="F59" s="2">
        <f>IF($D59="Uncased",IF($E59&lt;=20,HLOOKUP($C$10,'Fitting Parameters'!$B$4:$K$7,2,FALSE),HLOOKUP($C$10,'Fitting Parameters'!$B$9:$K$12,2,FALSE)),IF($E59&lt;=20,HLOOKUP($C$10,'Fitting Parameters'!$B$15:$K$18,2,FALSE),HLOOKUP($C$10,'Fitting Parameters'!$B$20:$K$23,2,FALSE)))</f>
        <v>2.4500000000000002</v>
      </c>
      <c r="G59" s="2">
        <f>IF($D59="Uncased",IF($E59&lt;=20,HLOOKUP($C$10,'Fitting Parameters'!$B$4:$K$7,3,FALSE),HLOOKUP($C$10,'Fitting Parameters'!$B$9:$K$12,3,FALSE)),IF($E59&lt;=20,HLOOKUP($C$10,'Fitting Parameters'!$B$15:$K$18,3,FALSE),HLOOKUP($C$10,'Fitting Parameters'!$B$20:$K$23,3,FALSE)))</f>
        <v>0.214</v>
      </c>
      <c r="H59" s="2">
        <f>IF($D59="Uncased",IF($E59&lt;=20,HLOOKUP($C$10,'Fitting Parameters'!$B$4:$K$7,4,FALSE),HLOOKUP($C$10,'Fitting Parameters'!$B$9:$K$12,4,FALSE)),IF($E59&lt;=20,HLOOKUP($C$10,'Fitting Parameters'!$B$15:$K$18,4,FALSE),HLOOKUP($C$10,'Fitting Parameters'!$B$20:$K$23,4,FALSE)))</f>
        <v>0.93</v>
      </c>
      <c r="I59" s="79">
        <f t="shared" si="12"/>
        <v>2.475401158837085</v>
      </c>
      <c r="J59" s="78">
        <f t="shared" si="13"/>
        <v>8101.2000000000007</v>
      </c>
      <c r="K59" s="78">
        <f t="shared" si="14"/>
        <v>31.091038554993787</v>
      </c>
      <c r="L59" s="77">
        <f t="shared" si="15"/>
        <v>24.708196721311477</v>
      </c>
      <c r="M59" s="77">
        <f t="shared" si="16"/>
        <v>85.584268250330865</v>
      </c>
      <c r="N59" s="76">
        <f t="shared" si="17"/>
        <v>655.8963301312865</v>
      </c>
    </row>
    <row r="60" spans="1:14">
      <c r="A60" s="82">
        <v>44</v>
      </c>
      <c r="B60" s="81">
        <f t="shared" si="9"/>
        <v>0.19510023371764532</v>
      </c>
      <c r="C60" s="80"/>
      <c r="D60" s="3" t="str">
        <f t="shared" si="10"/>
        <v>Cased</v>
      </c>
      <c r="E60" s="3">
        <f t="shared" si="11"/>
        <v>15</v>
      </c>
      <c r="F60" s="2">
        <f>IF($D60="Uncased",IF($E60&lt;=20,HLOOKUP($C$10,'Fitting Parameters'!$B$4:$K$7,2,FALSE),HLOOKUP($C$10,'Fitting Parameters'!$B$9:$K$12,2,FALSE)),IF($E60&lt;=20,HLOOKUP($C$10,'Fitting Parameters'!$B$15:$K$18,2,FALSE),HLOOKUP($C$10,'Fitting Parameters'!$B$20:$K$23,2,FALSE)))</f>
        <v>2.4500000000000002</v>
      </c>
      <c r="G60" s="2">
        <f>IF($D60="Uncased",IF($E60&lt;=20,HLOOKUP($C$10,'Fitting Parameters'!$B$4:$K$7,3,FALSE),HLOOKUP($C$10,'Fitting Parameters'!$B$9:$K$12,3,FALSE)),IF($E60&lt;=20,HLOOKUP($C$10,'Fitting Parameters'!$B$15:$K$18,3,FALSE),HLOOKUP($C$10,'Fitting Parameters'!$B$20:$K$23,3,FALSE)))</f>
        <v>0.214</v>
      </c>
      <c r="H60" s="2">
        <f>IF($D60="Uncased",IF($E60&lt;=20,HLOOKUP($C$10,'Fitting Parameters'!$B$4:$K$7,4,FALSE),HLOOKUP($C$10,'Fitting Parameters'!$B$9:$K$12,4,FALSE)),IF($E60&lt;=20,HLOOKUP($C$10,'Fitting Parameters'!$B$15:$K$18,4,FALSE),HLOOKUP($C$10,'Fitting Parameters'!$B$20:$K$23,4,FALSE)))</f>
        <v>0.93</v>
      </c>
      <c r="I60" s="79">
        <f t="shared" si="12"/>
        <v>2.475401158837085</v>
      </c>
      <c r="J60" s="78">
        <f t="shared" si="13"/>
        <v>8289.6</v>
      </c>
      <c r="K60" s="78">
        <f t="shared" si="14"/>
        <v>31.091038554993787</v>
      </c>
      <c r="L60" s="77">
        <f t="shared" si="15"/>
        <v>24.708196721311477</v>
      </c>
      <c r="M60" s="77">
        <f t="shared" si="16"/>
        <v>87.560984892479226</v>
      </c>
      <c r="N60" s="76">
        <f t="shared" si="17"/>
        <v>671.04538985686929</v>
      </c>
    </row>
    <row r="61" spans="1:14">
      <c r="A61" s="82">
        <v>45</v>
      </c>
      <c r="B61" s="81">
        <f t="shared" si="9"/>
        <v>0.19950468256378701</v>
      </c>
      <c r="C61" s="80"/>
      <c r="D61" s="3" t="str">
        <f t="shared" si="10"/>
        <v>Cased</v>
      </c>
      <c r="E61" s="3">
        <f t="shared" si="11"/>
        <v>15</v>
      </c>
      <c r="F61" s="2">
        <f>IF($D61="Uncased",IF($E61&lt;=20,HLOOKUP($C$10,'Fitting Parameters'!$B$4:$K$7,2,FALSE),HLOOKUP($C$10,'Fitting Parameters'!$B$9:$K$12,2,FALSE)),IF($E61&lt;=20,HLOOKUP($C$10,'Fitting Parameters'!$B$15:$K$18,2,FALSE),HLOOKUP($C$10,'Fitting Parameters'!$B$20:$K$23,2,FALSE)))</f>
        <v>2.4500000000000002</v>
      </c>
      <c r="G61" s="2">
        <f>IF($D61="Uncased",IF($E61&lt;=20,HLOOKUP($C$10,'Fitting Parameters'!$B$4:$K$7,3,FALSE),HLOOKUP($C$10,'Fitting Parameters'!$B$9:$K$12,3,FALSE)),IF($E61&lt;=20,HLOOKUP($C$10,'Fitting Parameters'!$B$15:$K$18,3,FALSE),HLOOKUP($C$10,'Fitting Parameters'!$B$20:$K$23,3,FALSE)))</f>
        <v>0.214</v>
      </c>
      <c r="H61" s="2">
        <f>IF($D61="Uncased",IF($E61&lt;=20,HLOOKUP($C$10,'Fitting Parameters'!$B$4:$K$7,4,FALSE),HLOOKUP($C$10,'Fitting Parameters'!$B$9:$K$12,4,FALSE)),IF($E61&lt;=20,HLOOKUP($C$10,'Fitting Parameters'!$B$15:$K$18,4,FALSE),HLOOKUP($C$10,'Fitting Parameters'!$B$20:$K$23,4,FALSE)))</f>
        <v>0.93</v>
      </c>
      <c r="I61" s="79">
        <f t="shared" si="12"/>
        <v>2.475401158837085</v>
      </c>
      <c r="J61" s="78">
        <f t="shared" si="13"/>
        <v>8478</v>
      </c>
      <c r="K61" s="78">
        <f t="shared" si="14"/>
        <v>31.091038554993787</v>
      </c>
      <c r="L61" s="77">
        <f t="shared" si="15"/>
        <v>24.708196721311477</v>
      </c>
      <c r="M61" s="77">
        <f t="shared" si="16"/>
        <v>89.537701534627601</v>
      </c>
      <c r="N61" s="76">
        <f t="shared" si="17"/>
        <v>686.19444958245208</v>
      </c>
    </row>
    <row r="62" spans="1:14">
      <c r="A62" s="82">
        <v>46</v>
      </c>
      <c r="B62" s="81">
        <f t="shared" si="9"/>
        <v>0.20390913140992872</v>
      </c>
      <c r="C62" s="80"/>
      <c r="D62" s="3" t="str">
        <f t="shared" si="10"/>
        <v>Cased</v>
      </c>
      <c r="E62" s="3">
        <f t="shared" si="11"/>
        <v>15</v>
      </c>
      <c r="F62" s="2">
        <f>IF($D62="Uncased",IF($E62&lt;=20,HLOOKUP($C$10,'Fitting Parameters'!$B$4:$K$7,2,FALSE),HLOOKUP($C$10,'Fitting Parameters'!$B$9:$K$12,2,FALSE)),IF($E62&lt;=20,HLOOKUP($C$10,'Fitting Parameters'!$B$15:$K$18,2,FALSE),HLOOKUP($C$10,'Fitting Parameters'!$B$20:$K$23,2,FALSE)))</f>
        <v>2.4500000000000002</v>
      </c>
      <c r="G62" s="2">
        <f>IF($D62="Uncased",IF($E62&lt;=20,HLOOKUP($C$10,'Fitting Parameters'!$B$4:$K$7,3,FALSE),HLOOKUP($C$10,'Fitting Parameters'!$B$9:$K$12,3,FALSE)),IF($E62&lt;=20,HLOOKUP($C$10,'Fitting Parameters'!$B$15:$K$18,3,FALSE),HLOOKUP($C$10,'Fitting Parameters'!$B$20:$K$23,3,FALSE)))</f>
        <v>0.214</v>
      </c>
      <c r="H62" s="2">
        <f>IF($D62="Uncased",IF($E62&lt;=20,HLOOKUP($C$10,'Fitting Parameters'!$B$4:$K$7,4,FALSE),HLOOKUP($C$10,'Fitting Parameters'!$B$9:$K$12,4,FALSE)),IF($E62&lt;=20,HLOOKUP($C$10,'Fitting Parameters'!$B$15:$K$18,4,FALSE),HLOOKUP($C$10,'Fitting Parameters'!$B$20:$K$23,4,FALSE)))</f>
        <v>0.93</v>
      </c>
      <c r="I62" s="79">
        <f t="shared" si="12"/>
        <v>2.475401158837085</v>
      </c>
      <c r="J62" s="78">
        <f t="shared" si="13"/>
        <v>8666.4</v>
      </c>
      <c r="K62" s="78">
        <f t="shared" si="14"/>
        <v>31.091038554993787</v>
      </c>
      <c r="L62" s="77">
        <f t="shared" si="15"/>
        <v>24.708196721311477</v>
      </c>
      <c r="M62" s="77">
        <f t="shared" si="16"/>
        <v>91.514418176776019</v>
      </c>
      <c r="N62" s="76">
        <f t="shared" si="17"/>
        <v>701.3435093080351</v>
      </c>
    </row>
    <row r="63" spans="1:14">
      <c r="A63" s="82">
        <v>47</v>
      </c>
      <c r="B63" s="81">
        <f t="shared" si="9"/>
        <v>0.20831358025607041</v>
      </c>
      <c r="C63" s="80"/>
      <c r="D63" s="3" t="str">
        <f t="shared" si="10"/>
        <v>Cased</v>
      </c>
      <c r="E63" s="3">
        <f t="shared" si="11"/>
        <v>15</v>
      </c>
      <c r="F63" s="2">
        <f>IF($D63="Uncased",IF($E63&lt;=20,HLOOKUP($C$10,'Fitting Parameters'!$B$4:$K$7,2,FALSE),HLOOKUP($C$10,'Fitting Parameters'!$B$9:$K$12,2,FALSE)),IF($E63&lt;=20,HLOOKUP($C$10,'Fitting Parameters'!$B$15:$K$18,2,FALSE),HLOOKUP($C$10,'Fitting Parameters'!$B$20:$K$23,2,FALSE)))</f>
        <v>2.4500000000000002</v>
      </c>
      <c r="G63" s="2">
        <f>IF($D63="Uncased",IF($E63&lt;=20,HLOOKUP($C$10,'Fitting Parameters'!$B$4:$K$7,3,FALSE),HLOOKUP($C$10,'Fitting Parameters'!$B$9:$K$12,3,FALSE)),IF($E63&lt;=20,HLOOKUP($C$10,'Fitting Parameters'!$B$15:$K$18,3,FALSE),HLOOKUP($C$10,'Fitting Parameters'!$B$20:$K$23,3,FALSE)))</f>
        <v>0.214</v>
      </c>
      <c r="H63" s="2">
        <f>IF($D63="Uncased",IF($E63&lt;=20,HLOOKUP($C$10,'Fitting Parameters'!$B$4:$K$7,4,FALSE),HLOOKUP($C$10,'Fitting Parameters'!$B$9:$K$12,4,FALSE)),IF($E63&lt;=20,HLOOKUP($C$10,'Fitting Parameters'!$B$15:$K$18,4,FALSE),HLOOKUP($C$10,'Fitting Parameters'!$B$20:$K$23,4,FALSE)))</f>
        <v>0.93</v>
      </c>
      <c r="I63" s="79">
        <f t="shared" si="12"/>
        <v>2.475401158837085</v>
      </c>
      <c r="J63" s="78">
        <f t="shared" si="13"/>
        <v>8854.8000000000011</v>
      </c>
      <c r="K63" s="78">
        <f t="shared" si="14"/>
        <v>31.091038554993787</v>
      </c>
      <c r="L63" s="77">
        <f t="shared" si="15"/>
        <v>24.708196721311477</v>
      </c>
      <c r="M63" s="77">
        <f t="shared" si="16"/>
        <v>93.491134818924408</v>
      </c>
      <c r="N63" s="76">
        <f t="shared" si="17"/>
        <v>716.49256903361788</v>
      </c>
    </row>
    <row r="64" spans="1:14">
      <c r="A64" s="82">
        <v>48</v>
      </c>
      <c r="B64" s="81">
        <f t="shared" si="9"/>
        <v>0.21271802910221208</v>
      </c>
      <c r="C64" s="80"/>
      <c r="D64" s="3" t="str">
        <f t="shared" si="10"/>
        <v>Cased</v>
      </c>
      <c r="E64" s="3">
        <f t="shared" si="11"/>
        <v>15</v>
      </c>
      <c r="F64" s="2">
        <f>IF($D64="Uncased",IF($E64&lt;=20,HLOOKUP($C$10,'Fitting Parameters'!$B$4:$K$7,2,FALSE),HLOOKUP($C$10,'Fitting Parameters'!$B$9:$K$12,2,FALSE)),IF($E64&lt;=20,HLOOKUP($C$10,'Fitting Parameters'!$B$15:$K$18,2,FALSE),HLOOKUP($C$10,'Fitting Parameters'!$B$20:$K$23,2,FALSE)))</f>
        <v>2.4500000000000002</v>
      </c>
      <c r="G64" s="2">
        <f>IF($D64="Uncased",IF($E64&lt;=20,HLOOKUP($C$10,'Fitting Parameters'!$B$4:$K$7,3,FALSE),HLOOKUP($C$10,'Fitting Parameters'!$B$9:$K$12,3,FALSE)),IF($E64&lt;=20,HLOOKUP($C$10,'Fitting Parameters'!$B$15:$K$18,3,FALSE),HLOOKUP($C$10,'Fitting Parameters'!$B$20:$K$23,3,FALSE)))</f>
        <v>0.214</v>
      </c>
      <c r="H64" s="2">
        <f>IF($D64="Uncased",IF($E64&lt;=20,HLOOKUP($C$10,'Fitting Parameters'!$B$4:$K$7,4,FALSE),HLOOKUP($C$10,'Fitting Parameters'!$B$9:$K$12,4,FALSE)),IF($E64&lt;=20,HLOOKUP($C$10,'Fitting Parameters'!$B$15:$K$18,4,FALSE),HLOOKUP($C$10,'Fitting Parameters'!$B$20:$K$23,4,FALSE)))</f>
        <v>0.93</v>
      </c>
      <c r="I64" s="79">
        <f t="shared" si="12"/>
        <v>2.475401158837085</v>
      </c>
      <c r="J64" s="78">
        <f t="shared" si="13"/>
        <v>9043.2000000000007</v>
      </c>
      <c r="K64" s="78">
        <f t="shared" si="14"/>
        <v>31.091038554993787</v>
      </c>
      <c r="L64" s="77">
        <f t="shared" si="15"/>
        <v>24.708196721311477</v>
      </c>
      <c r="M64" s="77">
        <f t="shared" si="16"/>
        <v>95.467851461072783</v>
      </c>
      <c r="N64" s="76">
        <f t="shared" si="17"/>
        <v>731.64162875920078</v>
      </c>
    </row>
    <row r="65" spans="1:14">
      <c r="A65" s="82">
        <v>49</v>
      </c>
      <c r="B65" s="81">
        <f t="shared" si="9"/>
        <v>0.21712247794835376</v>
      </c>
      <c r="C65" s="80"/>
      <c r="D65" s="3" t="str">
        <f t="shared" si="10"/>
        <v>Cased</v>
      </c>
      <c r="E65" s="3">
        <f t="shared" si="11"/>
        <v>15</v>
      </c>
      <c r="F65" s="2">
        <f>IF($D65="Uncased",IF($E65&lt;=20,HLOOKUP($C$10,'Fitting Parameters'!$B$4:$K$7,2,FALSE),HLOOKUP($C$10,'Fitting Parameters'!$B$9:$K$12,2,FALSE)),IF($E65&lt;=20,HLOOKUP($C$10,'Fitting Parameters'!$B$15:$K$18,2,FALSE),HLOOKUP($C$10,'Fitting Parameters'!$B$20:$K$23,2,FALSE)))</f>
        <v>2.4500000000000002</v>
      </c>
      <c r="G65" s="2">
        <f>IF($D65="Uncased",IF($E65&lt;=20,HLOOKUP($C$10,'Fitting Parameters'!$B$4:$K$7,3,FALSE),HLOOKUP($C$10,'Fitting Parameters'!$B$9:$K$12,3,FALSE)),IF($E65&lt;=20,HLOOKUP($C$10,'Fitting Parameters'!$B$15:$K$18,3,FALSE),HLOOKUP($C$10,'Fitting Parameters'!$B$20:$K$23,3,FALSE)))</f>
        <v>0.214</v>
      </c>
      <c r="H65" s="2">
        <f>IF($D65="Uncased",IF($E65&lt;=20,HLOOKUP($C$10,'Fitting Parameters'!$B$4:$K$7,4,FALSE),HLOOKUP($C$10,'Fitting Parameters'!$B$9:$K$12,4,FALSE)),IF($E65&lt;=20,HLOOKUP($C$10,'Fitting Parameters'!$B$15:$K$18,4,FALSE),HLOOKUP($C$10,'Fitting Parameters'!$B$20:$K$23,4,FALSE)))</f>
        <v>0.93</v>
      </c>
      <c r="I65" s="79">
        <f t="shared" si="12"/>
        <v>2.475401158837085</v>
      </c>
      <c r="J65" s="78">
        <f t="shared" si="13"/>
        <v>9231.6</v>
      </c>
      <c r="K65" s="78">
        <f t="shared" si="14"/>
        <v>31.091038554993787</v>
      </c>
      <c r="L65" s="77">
        <f t="shared" si="15"/>
        <v>24.708196721311477</v>
      </c>
      <c r="M65" s="77">
        <f t="shared" si="16"/>
        <v>97.444568103221172</v>
      </c>
      <c r="N65" s="76">
        <f t="shared" si="17"/>
        <v>746.79068848478357</v>
      </c>
    </row>
    <row r="66" spans="1:14">
      <c r="A66" s="82">
        <v>50</v>
      </c>
      <c r="B66" s="81">
        <f t="shared" si="9"/>
        <v>0.22152692679449543</v>
      </c>
      <c r="C66" s="80"/>
      <c r="D66" s="3" t="str">
        <f t="shared" si="10"/>
        <v>Cased</v>
      </c>
      <c r="E66" s="3">
        <f t="shared" si="11"/>
        <v>15</v>
      </c>
      <c r="F66" s="2">
        <f>IF($D66="Uncased",IF($E66&lt;=20,HLOOKUP($C$10,'Fitting Parameters'!$B$4:$K$7,2,FALSE),HLOOKUP($C$10,'Fitting Parameters'!$B$9:$K$12,2,FALSE)),IF($E66&lt;=20,HLOOKUP($C$10,'Fitting Parameters'!$B$15:$K$18,2,FALSE),HLOOKUP($C$10,'Fitting Parameters'!$B$20:$K$23,2,FALSE)))</f>
        <v>2.4500000000000002</v>
      </c>
      <c r="G66" s="2">
        <f>IF($D66="Uncased",IF($E66&lt;=20,HLOOKUP($C$10,'Fitting Parameters'!$B$4:$K$7,3,FALSE),HLOOKUP($C$10,'Fitting Parameters'!$B$9:$K$12,3,FALSE)),IF($E66&lt;=20,HLOOKUP($C$10,'Fitting Parameters'!$B$15:$K$18,3,FALSE),HLOOKUP($C$10,'Fitting Parameters'!$B$20:$K$23,3,FALSE)))</f>
        <v>0.214</v>
      </c>
      <c r="H66" s="2">
        <f>IF($D66="Uncased",IF($E66&lt;=20,HLOOKUP($C$10,'Fitting Parameters'!$B$4:$K$7,4,FALSE),HLOOKUP($C$10,'Fitting Parameters'!$B$9:$K$12,4,FALSE)),IF($E66&lt;=20,HLOOKUP($C$10,'Fitting Parameters'!$B$15:$K$18,4,FALSE),HLOOKUP($C$10,'Fitting Parameters'!$B$20:$K$23,4,FALSE)))</f>
        <v>0.93</v>
      </c>
      <c r="I66" s="79">
        <f t="shared" si="12"/>
        <v>2.475401158837085</v>
      </c>
      <c r="J66" s="78">
        <f t="shared" si="13"/>
        <v>9420</v>
      </c>
      <c r="K66" s="78">
        <f t="shared" si="14"/>
        <v>31.091038554993787</v>
      </c>
      <c r="L66" s="77">
        <f t="shared" si="15"/>
        <v>24.708196721311477</v>
      </c>
      <c r="M66" s="77">
        <f t="shared" si="16"/>
        <v>99.421284745369562</v>
      </c>
      <c r="N66" s="76">
        <f t="shared" si="17"/>
        <v>761.93974821036647</v>
      </c>
    </row>
    <row r="67" spans="1:14">
      <c r="A67" s="82">
        <v>51</v>
      </c>
      <c r="B67" s="81">
        <f t="shared" si="9"/>
        <v>0.22593137564063714</v>
      </c>
      <c r="C67" s="80"/>
      <c r="D67" s="3" t="str">
        <f t="shared" si="10"/>
        <v>Cased</v>
      </c>
      <c r="E67" s="3">
        <f t="shared" si="11"/>
        <v>15</v>
      </c>
      <c r="F67" s="2">
        <f>IF($D67="Uncased",IF($E67&lt;=20,HLOOKUP($C$10,'Fitting Parameters'!$B$4:$K$7,2,FALSE),HLOOKUP($C$10,'Fitting Parameters'!$B$9:$K$12,2,FALSE)),IF($E67&lt;=20,HLOOKUP($C$10,'Fitting Parameters'!$B$15:$K$18,2,FALSE),HLOOKUP($C$10,'Fitting Parameters'!$B$20:$K$23,2,FALSE)))</f>
        <v>2.4500000000000002</v>
      </c>
      <c r="G67" s="2">
        <f>IF($D67="Uncased",IF($E67&lt;=20,HLOOKUP($C$10,'Fitting Parameters'!$B$4:$K$7,3,FALSE),HLOOKUP($C$10,'Fitting Parameters'!$B$9:$K$12,3,FALSE)),IF($E67&lt;=20,HLOOKUP($C$10,'Fitting Parameters'!$B$15:$K$18,3,FALSE),HLOOKUP($C$10,'Fitting Parameters'!$B$20:$K$23,3,FALSE)))</f>
        <v>0.214</v>
      </c>
      <c r="H67" s="2">
        <f>IF($D67="Uncased",IF($E67&lt;=20,HLOOKUP($C$10,'Fitting Parameters'!$B$4:$K$7,4,FALSE),HLOOKUP($C$10,'Fitting Parameters'!$B$9:$K$12,4,FALSE)),IF($E67&lt;=20,HLOOKUP($C$10,'Fitting Parameters'!$B$15:$K$18,4,FALSE),HLOOKUP($C$10,'Fitting Parameters'!$B$20:$K$23,4,FALSE)))</f>
        <v>0.93</v>
      </c>
      <c r="I67" s="79">
        <f t="shared" si="12"/>
        <v>2.475401158837085</v>
      </c>
      <c r="J67" s="78">
        <f t="shared" si="13"/>
        <v>9608.4000000000015</v>
      </c>
      <c r="K67" s="78">
        <f t="shared" si="14"/>
        <v>31.091038554993787</v>
      </c>
      <c r="L67" s="77">
        <f t="shared" si="15"/>
        <v>24.708196721311477</v>
      </c>
      <c r="M67" s="77">
        <f t="shared" si="16"/>
        <v>101.39800138751795</v>
      </c>
      <c r="N67" s="76">
        <f t="shared" si="17"/>
        <v>777.08880793594938</v>
      </c>
    </row>
    <row r="68" spans="1:14">
      <c r="A68" s="82">
        <v>52</v>
      </c>
      <c r="B68" s="81">
        <f t="shared" si="9"/>
        <v>0.23033582448677878</v>
      </c>
      <c r="C68" s="80"/>
      <c r="D68" s="3" t="str">
        <f t="shared" si="10"/>
        <v>Cased</v>
      </c>
      <c r="E68" s="3">
        <f t="shared" si="11"/>
        <v>15</v>
      </c>
      <c r="F68" s="2">
        <f>IF($D68="Uncased",IF($E68&lt;=20,HLOOKUP($C$10,'Fitting Parameters'!$B$4:$K$7,2,FALSE),HLOOKUP($C$10,'Fitting Parameters'!$B$9:$K$12,2,FALSE)),IF($E68&lt;=20,HLOOKUP($C$10,'Fitting Parameters'!$B$15:$K$18,2,FALSE),HLOOKUP($C$10,'Fitting Parameters'!$B$20:$K$23,2,FALSE)))</f>
        <v>2.4500000000000002</v>
      </c>
      <c r="G68" s="2">
        <f>IF($D68="Uncased",IF($E68&lt;=20,HLOOKUP($C$10,'Fitting Parameters'!$B$4:$K$7,3,FALSE),HLOOKUP($C$10,'Fitting Parameters'!$B$9:$K$12,3,FALSE)),IF($E68&lt;=20,HLOOKUP($C$10,'Fitting Parameters'!$B$15:$K$18,3,FALSE),HLOOKUP($C$10,'Fitting Parameters'!$B$20:$K$23,3,FALSE)))</f>
        <v>0.214</v>
      </c>
      <c r="H68" s="2">
        <f>IF($D68="Uncased",IF($E68&lt;=20,HLOOKUP($C$10,'Fitting Parameters'!$B$4:$K$7,4,FALSE),HLOOKUP($C$10,'Fitting Parameters'!$B$9:$K$12,4,FALSE)),IF($E68&lt;=20,HLOOKUP($C$10,'Fitting Parameters'!$B$15:$K$18,4,FALSE),HLOOKUP($C$10,'Fitting Parameters'!$B$20:$K$23,4,FALSE)))</f>
        <v>0.93</v>
      </c>
      <c r="I68" s="79">
        <f t="shared" si="12"/>
        <v>2.475401158837085</v>
      </c>
      <c r="J68" s="78">
        <f t="shared" si="13"/>
        <v>9796.7999999999993</v>
      </c>
      <c r="K68" s="78">
        <f t="shared" si="14"/>
        <v>31.091038554993787</v>
      </c>
      <c r="L68" s="77">
        <f t="shared" si="15"/>
        <v>24.708196721311477</v>
      </c>
      <c r="M68" s="77">
        <f t="shared" si="16"/>
        <v>103.37471802966631</v>
      </c>
      <c r="N68" s="76">
        <f t="shared" si="17"/>
        <v>792.23786766153205</v>
      </c>
    </row>
    <row r="69" spans="1:14">
      <c r="A69" s="82">
        <v>53</v>
      </c>
      <c r="B69" s="81">
        <f t="shared" si="9"/>
        <v>0.2347402733329205</v>
      </c>
      <c r="C69" s="80"/>
      <c r="D69" s="3" t="str">
        <f t="shared" si="10"/>
        <v>Cased</v>
      </c>
      <c r="E69" s="3">
        <f t="shared" si="11"/>
        <v>15</v>
      </c>
      <c r="F69" s="2">
        <f>IF($D69="Uncased",IF($E69&lt;=20,HLOOKUP($C$10,'Fitting Parameters'!$B$4:$K$7,2,FALSE),HLOOKUP($C$10,'Fitting Parameters'!$B$9:$K$12,2,FALSE)),IF($E69&lt;=20,HLOOKUP($C$10,'Fitting Parameters'!$B$15:$K$18,2,FALSE),HLOOKUP($C$10,'Fitting Parameters'!$B$20:$K$23,2,FALSE)))</f>
        <v>2.4500000000000002</v>
      </c>
      <c r="G69" s="2">
        <f>IF($D69="Uncased",IF($E69&lt;=20,HLOOKUP($C$10,'Fitting Parameters'!$B$4:$K$7,3,FALSE),HLOOKUP($C$10,'Fitting Parameters'!$B$9:$K$12,3,FALSE)),IF($E69&lt;=20,HLOOKUP($C$10,'Fitting Parameters'!$B$15:$K$18,3,FALSE),HLOOKUP($C$10,'Fitting Parameters'!$B$20:$K$23,3,FALSE)))</f>
        <v>0.214</v>
      </c>
      <c r="H69" s="2">
        <f>IF($D69="Uncased",IF($E69&lt;=20,HLOOKUP($C$10,'Fitting Parameters'!$B$4:$K$7,4,FALSE),HLOOKUP($C$10,'Fitting Parameters'!$B$9:$K$12,4,FALSE)),IF($E69&lt;=20,HLOOKUP($C$10,'Fitting Parameters'!$B$15:$K$18,4,FALSE),HLOOKUP($C$10,'Fitting Parameters'!$B$20:$K$23,4,FALSE)))</f>
        <v>0.93</v>
      </c>
      <c r="I69" s="79">
        <f t="shared" si="12"/>
        <v>2.475401158837085</v>
      </c>
      <c r="J69" s="78">
        <f t="shared" si="13"/>
        <v>9985.2000000000007</v>
      </c>
      <c r="K69" s="78">
        <f t="shared" si="14"/>
        <v>31.091038554993787</v>
      </c>
      <c r="L69" s="77">
        <f t="shared" si="15"/>
        <v>24.708196721311477</v>
      </c>
      <c r="M69" s="77">
        <f t="shared" si="16"/>
        <v>105.35143467181473</v>
      </c>
      <c r="N69" s="76">
        <f t="shared" si="17"/>
        <v>807.38692738711507</v>
      </c>
    </row>
    <row r="70" spans="1:14">
      <c r="A70" s="82">
        <v>54</v>
      </c>
      <c r="B70" s="81">
        <f t="shared" si="9"/>
        <v>0.23914472217906213</v>
      </c>
      <c r="C70" s="80"/>
      <c r="D70" s="3" t="str">
        <f t="shared" si="10"/>
        <v>Cased</v>
      </c>
      <c r="E70" s="3">
        <f t="shared" si="11"/>
        <v>15</v>
      </c>
      <c r="F70" s="2">
        <f>IF($D70="Uncased",IF($E70&lt;=20,HLOOKUP($C$10,'Fitting Parameters'!$B$4:$K$7,2,FALSE),HLOOKUP($C$10,'Fitting Parameters'!$B$9:$K$12,2,FALSE)),IF($E70&lt;=20,HLOOKUP($C$10,'Fitting Parameters'!$B$15:$K$18,2,FALSE),HLOOKUP($C$10,'Fitting Parameters'!$B$20:$K$23,2,FALSE)))</f>
        <v>2.4500000000000002</v>
      </c>
      <c r="G70" s="2">
        <f>IF($D70="Uncased",IF($E70&lt;=20,HLOOKUP($C$10,'Fitting Parameters'!$B$4:$K$7,3,FALSE),HLOOKUP($C$10,'Fitting Parameters'!$B$9:$K$12,3,FALSE)),IF($E70&lt;=20,HLOOKUP($C$10,'Fitting Parameters'!$B$15:$K$18,3,FALSE),HLOOKUP($C$10,'Fitting Parameters'!$B$20:$K$23,3,FALSE)))</f>
        <v>0.214</v>
      </c>
      <c r="H70" s="2">
        <f>IF($D70="Uncased",IF($E70&lt;=20,HLOOKUP($C$10,'Fitting Parameters'!$B$4:$K$7,4,FALSE),HLOOKUP($C$10,'Fitting Parameters'!$B$9:$K$12,4,FALSE)),IF($E70&lt;=20,HLOOKUP($C$10,'Fitting Parameters'!$B$15:$K$18,4,FALSE),HLOOKUP($C$10,'Fitting Parameters'!$B$20:$K$23,4,FALSE)))</f>
        <v>0.93</v>
      </c>
      <c r="I70" s="79">
        <f t="shared" si="12"/>
        <v>2.475401158837085</v>
      </c>
      <c r="J70" s="78">
        <f t="shared" si="13"/>
        <v>10173.6</v>
      </c>
      <c r="K70" s="78">
        <f t="shared" si="14"/>
        <v>31.091038554993787</v>
      </c>
      <c r="L70" s="77">
        <f t="shared" si="15"/>
        <v>24.708196721311477</v>
      </c>
      <c r="M70" s="77">
        <f t="shared" si="16"/>
        <v>107.32815131396309</v>
      </c>
      <c r="N70" s="76">
        <f t="shared" si="17"/>
        <v>822.53598711269774</v>
      </c>
    </row>
    <row r="71" spans="1:14">
      <c r="A71" s="82">
        <v>55</v>
      </c>
      <c r="B71" s="81">
        <f t="shared" si="9"/>
        <v>0.2435491710252039</v>
      </c>
      <c r="C71" s="80"/>
      <c r="D71" s="3" t="str">
        <f t="shared" si="10"/>
        <v>Cased</v>
      </c>
      <c r="E71" s="3">
        <f t="shared" si="11"/>
        <v>15</v>
      </c>
      <c r="F71" s="2">
        <f>IF($D71="Uncased",IF($E71&lt;=20,HLOOKUP($C$10,'Fitting Parameters'!$B$4:$K$7,2,FALSE),HLOOKUP($C$10,'Fitting Parameters'!$B$9:$K$12,2,FALSE)),IF($E71&lt;=20,HLOOKUP($C$10,'Fitting Parameters'!$B$15:$K$18,2,FALSE),HLOOKUP($C$10,'Fitting Parameters'!$B$20:$K$23,2,FALSE)))</f>
        <v>2.4500000000000002</v>
      </c>
      <c r="G71" s="2">
        <f>IF($D71="Uncased",IF($E71&lt;=20,HLOOKUP($C$10,'Fitting Parameters'!$B$4:$K$7,3,FALSE),HLOOKUP($C$10,'Fitting Parameters'!$B$9:$K$12,3,FALSE)),IF($E71&lt;=20,HLOOKUP($C$10,'Fitting Parameters'!$B$15:$K$18,3,FALSE),HLOOKUP($C$10,'Fitting Parameters'!$B$20:$K$23,3,FALSE)))</f>
        <v>0.214</v>
      </c>
      <c r="H71" s="2">
        <f>IF($D71="Uncased",IF($E71&lt;=20,HLOOKUP($C$10,'Fitting Parameters'!$B$4:$K$7,4,FALSE),HLOOKUP($C$10,'Fitting Parameters'!$B$9:$K$12,4,FALSE)),IF($E71&lt;=20,HLOOKUP($C$10,'Fitting Parameters'!$B$15:$K$18,4,FALSE),HLOOKUP($C$10,'Fitting Parameters'!$B$20:$K$23,4,FALSE)))</f>
        <v>0.93</v>
      </c>
      <c r="I71" s="79">
        <f t="shared" si="12"/>
        <v>2.475401158837085</v>
      </c>
      <c r="J71" s="78">
        <f t="shared" si="13"/>
        <v>10362.000000000002</v>
      </c>
      <c r="K71" s="78">
        <f t="shared" si="14"/>
        <v>31.091038554993787</v>
      </c>
      <c r="L71" s="77">
        <f t="shared" si="15"/>
        <v>24.708196721311477</v>
      </c>
      <c r="M71" s="77">
        <f t="shared" si="16"/>
        <v>109.30486795611152</v>
      </c>
      <c r="N71" s="76">
        <f t="shared" si="17"/>
        <v>837.68504683828087</v>
      </c>
    </row>
    <row r="72" spans="1:14">
      <c r="A72" s="82">
        <v>56</v>
      </c>
      <c r="B72" s="81">
        <f t="shared" si="9"/>
        <v>0.24795361987134551</v>
      </c>
      <c r="C72" s="80"/>
      <c r="D72" s="3" t="str">
        <f t="shared" si="10"/>
        <v>Cased</v>
      </c>
      <c r="E72" s="3">
        <f t="shared" si="11"/>
        <v>15</v>
      </c>
      <c r="F72" s="2">
        <f>IF($D72="Uncased",IF($E72&lt;=20,HLOOKUP($C$10,'Fitting Parameters'!$B$4:$K$7,2,FALSE),HLOOKUP($C$10,'Fitting Parameters'!$B$9:$K$12,2,FALSE)),IF($E72&lt;=20,HLOOKUP($C$10,'Fitting Parameters'!$B$15:$K$18,2,FALSE),HLOOKUP($C$10,'Fitting Parameters'!$B$20:$K$23,2,FALSE)))</f>
        <v>2.4500000000000002</v>
      </c>
      <c r="G72" s="2">
        <f>IF($D72="Uncased",IF($E72&lt;=20,HLOOKUP($C$10,'Fitting Parameters'!$B$4:$K$7,3,FALSE),HLOOKUP($C$10,'Fitting Parameters'!$B$9:$K$12,3,FALSE)),IF($E72&lt;=20,HLOOKUP($C$10,'Fitting Parameters'!$B$15:$K$18,3,FALSE),HLOOKUP($C$10,'Fitting Parameters'!$B$20:$K$23,3,FALSE)))</f>
        <v>0.214</v>
      </c>
      <c r="H72" s="2">
        <f>IF($D72="Uncased",IF($E72&lt;=20,HLOOKUP($C$10,'Fitting Parameters'!$B$4:$K$7,4,FALSE),HLOOKUP($C$10,'Fitting Parameters'!$B$9:$K$12,4,FALSE)),IF($E72&lt;=20,HLOOKUP($C$10,'Fitting Parameters'!$B$15:$K$18,4,FALSE),HLOOKUP($C$10,'Fitting Parameters'!$B$20:$K$23,4,FALSE)))</f>
        <v>0.93</v>
      </c>
      <c r="I72" s="79">
        <f t="shared" si="12"/>
        <v>2.475401158837085</v>
      </c>
      <c r="J72" s="78">
        <f t="shared" si="13"/>
        <v>10550.4</v>
      </c>
      <c r="K72" s="78">
        <f t="shared" si="14"/>
        <v>31.091038554993787</v>
      </c>
      <c r="L72" s="77">
        <f t="shared" si="15"/>
        <v>24.708196721311477</v>
      </c>
      <c r="M72" s="77">
        <f t="shared" si="16"/>
        <v>111.28158459825987</v>
      </c>
      <c r="N72" s="76">
        <f t="shared" si="17"/>
        <v>852.83410656386343</v>
      </c>
    </row>
    <row r="73" spans="1:14">
      <c r="A73" s="82">
        <v>57</v>
      </c>
      <c r="B73" s="81">
        <f t="shared" si="9"/>
        <v>0.25235806871748723</v>
      </c>
      <c r="C73" s="80"/>
      <c r="D73" s="3" t="str">
        <f t="shared" si="10"/>
        <v>Cased</v>
      </c>
      <c r="E73" s="3">
        <f t="shared" si="11"/>
        <v>15</v>
      </c>
      <c r="F73" s="2">
        <f>IF($D73="Uncased",IF($E73&lt;=20,HLOOKUP($C$10,'Fitting Parameters'!$B$4:$K$7,2,FALSE),HLOOKUP($C$10,'Fitting Parameters'!$B$9:$K$12,2,FALSE)),IF($E73&lt;=20,HLOOKUP($C$10,'Fitting Parameters'!$B$15:$K$18,2,FALSE),HLOOKUP($C$10,'Fitting Parameters'!$B$20:$K$23,2,FALSE)))</f>
        <v>2.4500000000000002</v>
      </c>
      <c r="G73" s="2">
        <f>IF($D73="Uncased",IF($E73&lt;=20,HLOOKUP($C$10,'Fitting Parameters'!$B$4:$K$7,3,FALSE),HLOOKUP($C$10,'Fitting Parameters'!$B$9:$K$12,3,FALSE)),IF($E73&lt;=20,HLOOKUP($C$10,'Fitting Parameters'!$B$15:$K$18,3,FALSE),HLOOKUP($C$10,'Fitting Parameters'!$B$20:$K$23,3,FALSE)))</f>
        <v>0.214</v>
      </c>
      <c r="H73" s="2">
        <f>IF($D73="Uncased",IF($E73&lt;=20,HLOOKUP($C$10,'Fitting Parameters'!$B$4:$K$7,4,FALSE),HLOOKUP($C$10,'Fitting Parameters'!$B$9:$K$12,4,FALSE)),IF($E73&lt;=20,HLOOKUP($C$10,'Fitting Parameters'!$B$15:$K$18,4,FALSE),HLOOKUP($C$10,'Fitting Parameters'!$B$20:$K$23,4,FALSE)))</f>
        <v>0.93</v>
      </c>
      <c r="I73" s="79">
        <f t="shared" si="12"/>
        <v>2.475401158837085</v>
      </c>
      <c r="J73" s="78">
        <f t="shared" si="13"/>
        <v>10738.800000000001</v>
      </c>
      <c r="K73" s="78">
        <f t="shared" si="14"/>
        <v>31.091038554993787</v>
      </c>
      <c r="L73" s="77">
        <f t="shared" si="15"/>
        <v>24.708196721311477</v>
      </c>
      <c r="M73" s="77">
        <f t="shared" si="16"/>
        <v>113.25830124040827</v>
      </c>
      <c r="N73" s="76">
        <f t="shared" si="17"/>
        <v>867.98316628944644</v>
      </c>
    </row>
    <row r="74" spans="1:14">
      <c r="A74" s="82">
        <v>58</v>
      </c>
      <c r="B74" s="81">
        <f t="shared" si="9"/>
        <v>0.25676251756362889</v>
      </c>
      <c r="C74" s="80"/>
      <c r="D74" s="3" t="str">
        <f t="shared" si="10"/>
        <v>Cased</v>
      </c>
      <c r="E74" s="3">
        <f t="shared" si="11"/>
        <v>15</v>
      </c>
      <c r="F74" s="2">
        <f>IF($D74="Uncased",IF($E74&lt;=20,HLOOKUP($C$10,'Fitting Parameters'!$B$4:$K$7,2,FALSE),HLOOKUP($C$10,'Fitting Parameters'!$B$9:$K$12,2,FALSE)),IF($E74&lt;=20,HLOOKUP($C$10,'Fitting Parameters'!$B$15:$K$18,2,FALSE),HLOOKUP($C$10,'Fitting Parameters'!$B$20:$K$23,2,FALSE)))</f>
        <v>2.4500000000000002</v>
      </c>
      <c r="G74" s="2">
        <f>IF($D74="Uncased",IF($E74&lt;=20,HLOOKUP($C$10,'Fitting Parameters'!$B$4:$K$7,3,FALSE),HLOOKUP($C$10,'Fitting Parameters'!$B$9:$K$12,3,FALSE)),IF($E74&lt;=20,HLOOKUP($C$10,'Fitting Parameters'!$B$15:$K$18,3,FALSE),HLOOKUP($C$10,'Fitting Parameters'!$B$20:$K$23,3,FALSE)))</f>
        <v>0.214</v>
      </c>
      <c r="H74" s="2">
        <f>IF($D74="Uncased",IF($E74&lt;=20,HLOOKUP($C$10,'Fitting Parameters'!$B$4:$K$7,4,FALSE),HLOOKUP($C$10,'Fitting Parameters'!$B$9:$K$12,4,FALSE)),IF($E74&lt;=20,HLOOKUP($C$10,'Fitting Parameters'!$B$15:$K$18,4,FALSE),HLOOKUP($C$10,'Fitting Parameters'!$B$20:$K$23,4,FALSE)))</f>
        <v>0.93</v>
      </c>
      <c r="I74" s="79">
        <f t="shared" si="12"/>
        <v>2.475401158837085</v>
      </c>
      <c r="J74" s="78">
        <f t="shared" si="13"/>
        <v>10927.2</v>
      </c>
      <c r="K74" s="78">
        <f t="shared" si="14"/>
        <v>31.091038554993787</v>
      </c>
      <c r="L74" s="77">
        <f t="shared" si="15"/>
        <v>24.708196721311477</v>
      </c>
      <c r="M74" s="77">
        <f t="shared" si="16"/>
        <v>115.23501788255665</v>
      </c>
      <c r="N74" s="76">
        <f t="shared" si="17"/>
        <v>883.13222601502935</v>
      </c>
    </row>
    <row r="75" spans="1:14">
      <c r="A75" s="82">
        <v>59</v>
      </c>
      <c r="B75" s="81">
        <f t="shared" si="9"/>
        <v>0.26116696640977055</v>
      </c>
      <c r="C75" s="80"/>
      <c r="D75" s="3" t="str">
        <f t="shared" si="10"/>
        <v>Cased</v>
      </c>
      <c r="E75" s="3">
        <f t="shared" si="11"/>
        <v>15</v>
      </c>
      <c r="F75" s="2">
        <f>IF($D75="Uncased",IF($E75&lt;=20,HLOOKUP($C$10,'Fitting Parameters'!$B$4:$K$7,2,FALSE),HLOOKUP($C$10,'Fitting Parameters'!$B$9:$K$12,2,FALSE)),IF($E75&lt;=20,HLOOKUP($C$10,'Fitting Parameters'!$B$15:$K$18,2,FALSE),HLOOKUP($C$10,'Fitting Parameters'!$B$20:$K$23,2,FALSE)))</f>
        <v>2.4500000000000002</v>
      </c>
      <c r="G75" s="2">
        <f>IF($D75="Uncased",IF($E75&lt;=20,HLOOKUP($C$10,'Fitting Parameters'!$B$4:$K$7,3,FALSE),HLOOKUP($C$10,'Fitting Parameters'!$B$9:$K$12,3,FALSE)),IF($E75&lt;=20,HLOOKUP($C$10,'Fitting Parameters'!$B$15:$K$18,3,FALSE),HLOOKUP($C$10,'Fitting Parameters'!$B$20:$K$23,3,FALSE)))</f>
        <v>0.214</v>
      </c>
      <c r="H75" s="2">
        <f>IF($D75="Uncased",IF($E75&lt;=20,HLOOKUP($C$10,'Fitting Parameters'!$B$4:$K$7,4,FALSE),HLOOKUP($C$10,'Fitting Parameters'!$B$9:$K$12,4,FALSE)),IF($E75&lt;=20,HLOOKUP($C$10,'Fitting Parameters'!$B$15:$K$18,4,FALSE),HLOOKUP($C$10,'Fitting Parameters'!$B$20:$K$23,4,FALSE)))</f>
        <v>0.93</v>
      </c>
      <c r="I75" s="79">
        <f t="shared" si="12"/>
        <v>2.475401158837085</v>
      </c>
      <c r="J75" s="78">
        <f t="shared" si="13"/>
        <v>11115.6</v>
      </c>
      <c r="K75" s="78">
        <f t="shared" si="14"/>
        <v>31.091038554993787</v>
      </c>
      <c r="L75" s="77">
        <f t="shared" si="15"/>
        <v>24.708196721311477</v>
      </c>
      <c r="M75" s="77">
        <f t="shared" si="16"/>
        <v>117.21173452470502</v>
      </c>
      <c r="N75" s="76">
        <f t="shared" si="17"/>
        <v>898.28128574061202</v>
      </c>
    </row>
    <row r="76" spans="1:14">
      <c r="A76" s="82">
        <v>60</v>
      </c>
      <c r="B76" s="81">
        <f t="shared" si="9"/>
        <v>0.26557141525591221</v>
      </c>
      <c r="C76" s="80"/>
      <c r="D76" s="3" t="str">
        <f t="shared" si="10"/>
        <v>Cased</v>
      </c>
      <c r="E76" s="3">
        <f t="shared" si="11"/>
        <v>15</v>
      </c>
      <c r="F76" s="2">
        <f>IF($D76="Uncased",IF($E76&lt;=20,HLOOKUP($C$10,'Fitting Parameters'!$B$4:$K$7,2,FALSE),HLOOKUP($C$10,'Fitting Parameters'!$B$9:$K$12,2,FALSE)),IF($E76&lt;=20,HLOOKUP($C$10,'Fitting Parameters'!$B$15:$K$18,2,FALSE),HLOOKUP($C$10,'Fitting Parameters'!$B$20:$K$23,2,FALSE)))</f>
        <v>2.4500000000000002</v>
      </c>
      <c r="G76" s="2">
        <f>IF($D76="Uncased",IF($E76&lt;=20,HLOOKUP($C$10,'Fitting Parameters'!$B$4:$K$7,3,FALSE),HLOOKUP($C$10,'Fitting Parameters'!$B$9:$K$12,3,FALSE)),IF($E76&lt;=20,HLOOKUP($C$10,'Fitting Parameters'!$B$15:$K$18,3,FALSE),HLOOKUP($C$10,'Fitting Parameters'!$B$20:$K$23,3,FALSE)))</f>
        <v>0.214</v>
      </c>
      <c r="H76" s="2">
        <f>IF($D76="Uncased",IF($E76&lt;=20,HLOOKUP($C$10,'Fitting Parameters'!$B$4:$K$7,4,FALSE),HLOOKUP($C$10,'Fitting Parameters'!$B$9:$K$12,4,FALSE)),IF($E76&lt;=20,HLOOKUP($C$10,'Fitting Parameters'!$B$15:$K$18,4,FALSE),HLOOKUP($C$10,'Fitting Parameters'!$B$20:$K$23,4,FALSE)))</f>
        <v>0.93</v>
      </c>
      <c r="I76" s="79">
        <f t="shared" si="12"/>
        <v>2.475401158837085</v>
      </c>
      <c r="J76" s="78">
        <f t="shared" si="13"/>
        <v>11304</v>
      </c>
      <c r="K76" s="78">
        <f t="shared" si="14"/>
        <v>31.091038554993787</v>
      </c>
      <c r="L76" s="77">
        <f t="shared" si="15"/>
        <v>24.708196721311477</v>
      </c>
      <c r="M76" s="77">
        <f t="shared" si="16"/>
        <v>119.18845116685341</v>
      </c>
      <c r="N76" s="76">
        <f t="shared" si="17"/>
        <v>913.43034546619481</v>
      </c>
    </row>
    <row r="77" spans="1:14">
      <c r="A77" s="82">
        <v>61</v>
      </c>
      <c r="B77" s="81">
        <f t="shared" si="9"/>
        <v>0.26997586410205393</v>
      </c>
      <c r="C77" s="80"/>
      <c r="D77" s="3" t="str">
        <f t="shared" si="10"/>
        <v>Cased</v>
      </c>
      <c r="E77" s="3">
        <f t="shared" si="11"/>
        <v>15</v>
      </c>
      <c r="F77" s="2">
        <f>IF($D77="Uncased",IF($E77&lt;=20,HLOOKUP($C$10,'Fitting Parameters'!$B$4:$K$7,2,FALSE),HLOOKUP($C$10,'Fitting Parameters'!$B$9:$K$12,2,FALSE)),IF($E77&lt;=20,HLOOKUP($C$10,'Fitting Parameters'!$B$15:$K$18,2,FALSE),HLOOKUP($C$10,'Fitting Parameters'!$B$20:$K$23,2,FALSE)))</f>
        <v>2.4500000000000002</v>
      </c>
      <c r="G77" s="2">
        <f>IF($D77="Uncased",IF($E77&lt;=20,HLOOKUP($C$10,'Fitting Parameters'!$B$4:$K$7,3,FALSE),HLOOKUP($C$10,'Fitting Parameters'!$B$9:$K$12,3,FALSE)),IF($E77&lt;=20,HLOOKUP($C$10,'Fitting Parameters'!$B$15:$K$18,3,FALSE),HLOOKUP($C$10,'Fitting Parameters'!$B$20:$K$23,3,FALSE)))</f>
        <v>0.214</v>
      </c>
      <c r="H77" s="2">
        <f>IF($D77="Uncased",IF($E77&lt;=20,HLOOKUP($C$10,'Fitting Parameters'!$B$4:$K$7,4,FALSE),HLOOKUP($C$10,'Fitting Parameters'!$B$9:$K$12,4,FALSE)),IF($E77&lt;=20,HLOOKUP($C$10,'Fitting Parameters'!$B$15:$K$18,4,FALSE),HLOOKUP($C$10,'Fitting Parameters'!$B$20:$K$23,4,FALSE)))</f>
        <v>0.93</v>
      </c>
      <c r="I77" s="79">
        <f t="shared" si="12"/>
        <v>2.475401158837085</v>
      </c>
      <c r="J77" s="78">
        <f t="shared" si="13"/>
        <v>11492.400000000001</v>
      </c>
      <c r="K77" s="78">
        <f t="shared" si="14"/>
        <v>31.091038554993787</v>
      </c>
      <c r="L77" s="77">
        <f t="shared" si="15"/>
        <v>24.708196721311477</v>
      </c>
      <c r="M77" s="77">
        <f t="shared" si="16"/>
        <v>121.1651678090018</v>
      </c>
      <c r="N77" s="76">
        <f t="shared" si="17"/>
        <v>928.57940519177782</v>
      </c>
    </row>
    <row r="78" spans="1:14">
      <c r="A78" s="82">
        <v>62</v>
      </c>
      <c r="B78" s="81">
        <f t="shared" si="9"/>
        <v>0.27438031294819559</v>
      </c>
      <c r="C78" s="80"/>
      <c r="D78" s="3" t="str">
        <f t="shared" si="10"/>
        <v>Cased</v>
      </c>
      <c r="E78" s="3">
        <f t="shared" si="11"/>
        <v>15</v>
      </c>
      <c r="F78" s="2">
        <f>IF($D78="Uncased",IF($E78&lt;=20,HLOOKUP($C$10,'Fitting Parameters'!$B$4:$K$7,2,FALSE),HLOOKUP($C$10,'Fitting Parameters'!$B$9:$K$12,2,FALSE)),IF($E78&lt;=20,HLOOKUP($C$10,'Fitting Parameters'!$B$15:$K$18,2,FALSE),HLOOKUP($C$10,'Fitting Parameters'!$B$20:$K$23,2,FALSE)))</f>
        <v>2.4500000000000002</v>
      </c>
      <c r="G78" s="2">
        <f>IF($D78="Uncased",IF($E78&lt;=20,HLOOKUP($C$10,'Fitting Parameters'!$B$4:$K$7,3,FALSE),HLOOKUP($C$10,'Fitting Parameters'!$B$9:$K$12,3,FALSE)),IF($E78&lt;=20,HLOOKUP($C$10,'Fitting Parameters'!$B$15:$K$18,3,FALSE),HLOOKUP($C$10,'Fitting Parameters'!$B$20:$K$23,3,FALSE)))</f>
        <v>0.214</v>
      </c>
      <c r="H78" s="2">
        <f>IF($D78="Uncased",IF($E78&lt;=20,HLOOKUP($C$10,'Fitting Parameters'!$B$4:$K$7,4,FALSE),HLOOKUP($C$10,'Fitting Parameters'!$B$9:$K$12,4,FALSE)),IF($E78&lt;=20,HLOOKUP($C$10,'Fitting Parameters'!$B$15:$K$18,4,FALSE),HLOOKUP($C$10,'Fitting Parameters'!$B$20:$K$23,4,FALSE)))</f>
        <v>0.93</v>
      </c>
      <c r="I78" s="79">
        <f t="shared" si="12"/>
        <v>2.475401158837085</v>
      </c>
      <c r="J78" s="78">
        <f t="shared" si="13"/>
        <v>11680.800000000001</v>
      </c>
      <c r="K78" s="78">
        <f t="shared" si="14"/>
        <v>31.091038554993787</v>
      </c>
      <c r="L78" s="77">
        <f t="shared" si="15"/>
        <v>24.708196721311477</v>
      </c>
      <c r="M78" s="77">
        <f t="shared" si="16"/>
        <v>123.14188445115019</v>
      </c>
      <c r="N78" s="76">
        <f t="shared" si="17"/>
        <v>943.72846491736061</v>
      </c>
    </row>
    <row r="79" spans="1:14">
      <c r="A79" s="82">
        <v>63</v>
      </c>
      <c r="B79" s="81">
        <f t="shared" si="9"/>
        <v>0.27878476179433731</v>
      </c>
      <c r="C79" s="80"/>
      <c r="D79" s="3" t="str">
        <f t="shared" si="10"/>
        <v>Cased</v>
      </c>
      <c r="E79" s="3">
        <f t="shared" si="11"/>
        <v>15</v>
      </c>
      <c r="F79" s="2">
        <f>IF($D79="Uncased",IF($E79&lt;=20,HLOOKUP($C$10,'Fitting Parameters'!$B$4:$K$7,2,FALSE),HLOOKUP($C$10,'Fitting Parameters'!$B$9:$K$12,2,FALSE)),IF($E79&lt;=20,HLOOKUP($C$10,'Fitting Parameters'!$B$15:$K$18,2,FALSE),HLOOKUP($C$10,'Fitting Parameters'!$B$20:$K$23,2,FALSE)))</f>
        <v>2.4500000000000002</v>
      </c>
      <c r="G79" s="2">
        <f>IF($D79="Uncased",IF($E79&lt;=20,HLOOKUP($C$10,'Fitting Parameters'!$B$4:$K$7,3,FALSE),HLOOKUP($C$10,'Fitting Parameters'!$B$9:$K$12,3,FALSE)),IF($E79&lt;=20,HLOOKUP($C$10,'Fitting Parameters'!$B$15:$K$18,3,FALSE),HLOOKUP($C$10,'Fitting Parameters'!$B$20:$K$23,3,FALSE)))</f>
        <v>0.214</v>
      </c>
      <c r="H79" s="2">
        <f>IF($D79="Uncased",IF($E79&lt;=20,HLOOKUP($C$10,'Fitting Parameters'!$B$4:$K$7,4,FALSE),HLOOKUP($C$10,'Fitting Parameters'!$B$9:$K$12,4,FALSE)),IF($E79&lt;=20,HLOOKUP($C$10,'Fitting Parameters'!$B$15:$K$18,4,FALSE),HLOOKUP($C$10,'Fitting Parameters'!$B$20:$K$23,4,FALSE)))</f>
        <v>0.93</v>
      </c>
      <c r="I79" s="79">
        <f t="shared" si="12"/>
        <v>2.475401158837085</v>
      </c>
      <c r="J79" s="78">
        <f t="shared" si="13"/>
        <v>11869.2</v>
      </c>
      <c r="K79" s="78">
        <f t="shared" si="14"/>
        <v>31.091038554993787</v>
      </c>
      <c r="L79" s="77">
        <f t="shared" si="15"/>
        <v>24.708196721311477</v>
      </c>
      <c r="M79" s="77">
        <f t="shared" si="16"/>
        <v>125.11860109329858</v>
      </c>
      <c r="N79" s="76">
        <f t="shared" si="17"/>
        <v>958.87752464294363</v>
      </c>
    </row>
    <row r="80" spans="1:14">
      <c r="A80" s="82">
        <v>64</v>
      </c>
      <c r="B80" s="81">
        <f t="shared" si="9"/>
        <v>0.28318921064047897</v>
      </c>
      <c r="C80" s="80"/>
      <c r="D80" s="3" t="str">
        <f t="shared" si="10"/>
        <v>Cased</v>
      </c>
      <c r="E80" s="3">
        <f t="shared" si="11"/>
        <v>15</v>
      </c>
      <c r="F80" s="2">
        <f>IF($D80="Uncased",IF($E80&lt;=20,HLOOKUP($C$10,'Fitting Parameters'!$B$4:$K$7,2,FALSE),HLOOKUP($C$10,'Fitting Parameters'!$B$9:$K$12,2,FALSE)),IF($E80&lt;=20,HLOOKUP($C$10,'Fitting Parameters'!$B$15:$K$18,2,FALSE),HLOOKUP($C$10,'Fitting Parameters'!$B$20:$K$23,2,FALSE)))</f>
        <v>2.4500000000000002</v>
      </c>
      <c r="G80" s="2">
        <f>IF($D80="Uncased",IF($E80&lt;=20,HLOOKUP($C$10,'Fitting Parameters'!$B$4:$K$7,3,FALSE),HLOOKUP($C$10,'Fitting Parameters'!$B$9:$K$12,3,FALSE)),IF($E80&lt;=20,HLOOKUP($C$10,'Fitting Parameters'!$B$15:$K$18,3,FALSE),HLOOKUP($C$10,'Fitting Parameters'!$B$20:$K$23,3,FALSE)))</f>
        <v>0.214</v>
      </c>
      <c r="H80" s="2">
        <f>IF($D80="Uncased",IF($E80&lt;=20,HLOOKUP($C$10,'Fitting Parameters'!$B$4:$K$7,4,FALSE),HLOOKUP($C$10,'Fitting Parameters'!$B$9:$K$12,4,FALSE)),IF($E80&lt;=20,HLOOKUP($C$10,'Fitting Parameters'!$B$15:$K$18,4,FALSE),HLOOKUP($C$10,'Fitting Parameters'!$B$20:$K$23,4,FALSE)))</f>
        <v>0.93</v>
      </c>
      <c r="I80" s="79">
        <f t="shared" si="12"/>
        <v>2.475401158837085</v>
      </c>
      <c r="J80" s="78">
        <f t="shared" si="13"/>
        <v>12057.6</v>
      </c>
      <c r="K80" s="78">
        <f t="shared" si="14"/>
        <v>31.091038554993787</v>
      </c>
      <c r="L80" s="77">
        <f t="shared" si="15"/>
        <v>24.708196721311477</v>
      </c>
      <c r="M80" s="77">
        <f t="shared" si="16"/>
        <v>127.09531773544698</v>
      </c>
      <c r="N80" s="76">
        <f t="shared" si="17"/>
        <v>974.0265843685263</v>
      </c>
    </row>
    <row r="81" spans="1:14">
      <c r="A81" s="82">
        <v>65</v>
      </c>
      <c r="B81" s="81">
        <f t="shared" ref="B81" si="18">C$6*(J81+K81+L81)/I81/(24*60*60)</f>
        <v>0.28759365948662063</v>
      </c>
      <c r="C81" s="80"/>
      <c r="D81" s="3" t="str">
        <f t="shared" ref="D81" si="19">IF(A81&lt;=C$8*C$13,"Uncased","Cased")</f>
        <v>Cased</v>
      </c>
      <c r="E81" s="3">
        <f t="shared" ref="E81" si="20">IF(D81="Uncased",A81/C$9,C$8/C$9)</f>
        <v>15</v>
      </c>
      <c r="F81" s="2">
        <f>IF($D81="Uncased",IF($E81&lt;=20,HLOOKUP($C$10,'Fitting Parameters'!$B$4:$K$7,2,FALSE),HLOOKUP($C$10,'Fitting Parameters'!$B$9:$K$12,2,FALSE)),IF($E81&lt;=20,HLOOKUP($C$10,'Fitting Parameters'!$B$15:$K$18,2,FALSE),HLOOKUP($C$10,'Fitting Parameters'!$B$20:$K$23,2,FALSE)))</f>
        <v>2.4500000000000002</v>
      </c>
      <c r="G81" s="2">
        <f>IF($D81="Uncased",IF($E81&lt;=20,HLOOKUP($C$10,'Fitting Parameters'!$B$4:$K$7,3,FALSE),HLOOKUP($C$10,'Fitting Parameters'!$B$9:$K$12,3,FALSE)),IF($E81&lt;=20,HLOOKUP($C$10,'Fitting Parameters'!$B$15:$K$18,3,FALSE),HLOOKUP($C$10,'Fitting Parameters'!$B$20:$K$23,3,FALSE)))</f>
        <v>0.214</v>
      </c>
      <c r="H81" s="2">
        <f>IF($D81="Uncased",IF($E81&lt;=20,HLOOKUP($C$10,'Fitting Parameters'!$B$4:$K$7,4,FALSE),HLOOKUP($C$10,'Fitting Parameters'!$B$9:$K$12,4,FALSE)),IF($E81&lt;=20,HLOOKUP($C$10,'Fitting Parameters'!$B$15:$K$18,4,FALSE),HLOOKUP($C$10,'Fitting Parameters'!$B$20:$K$23,4,FALSE)))</f>
        <v>0.93</v>
      </c>
      <c r="I81" s="79">
        <f t="shared" ref="I81" si="21">((E81)/(F81+G81*E81))^H81</f>
        <v>2.475401158837085</v>
      </c>
      <c r="J81" s="78">
        <f t="shared" si="13"/>
        <v>12246</v>
      </c>
      <c r="K81" s="78">
        <f t="shared" si="14"/>
        <v>31.091038554993787</v>
      </c>
      <c r="L81" s="77">
        <f t="shared" si="15"/>
        <v>24.708196721311477</v>
      </c>
      <c r="M81" s="77">
        <f t="shared" si="16"/>
        <v>129.07203437759534</v>
      </c>
      <c r="N81" s="76">
        <f t="shared" si="17"/>
        <v>989.1756440941092</v>
      </c>
    </row>
  </sheetData>
  <mergeCells count="1">
    <mergeCell ref="A1:AA1"/>
  </mergeCells>
  <pageMargins left="0.7" right="0.7" top="0.75" bottom="0.75" header="0.3" footer="0.3"/>
  <pageSetup scale="40" orientation="landscape" horizontalDpi="1200" verticalDpi="1200" r:id="rId1"/>
  <headerFooter>
    <oddFooter>&amp;LKindred Hydro, Inc.
&amp;F&amp;R&amp;D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E2CFDCF-21EA-429A-BB7D-07B9E04224DD}">
          <x14:formula1>
            <xm:f>'Drop Down Lists'!$A$3:$A$12</xm:f>
          </x14:formula1>
          <xm:sqref>C10</xm:sqref>
        </x14:dataValidation>
        <x14:dataValidation type="list" allowBlank="1" showInputMessage="1" showErrorMessage="1" xr:uid="{06F5F20B-113F-4C09-AFF5-8656BF5922BA}">
          <x14:formula1>
            <xm:f>'Drop Down Lists'!$A$16:$A$25</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5D852-3161-45DF-A5BB-8FD370646D95}">
  <sheetPr>
    <pageSetUpPr fitToPage="1"/>
  </sheetPr>
  <dimension ref="A1:AA1325"/>
  <sheetViews>
    <sheetView zoomScaleNormal="100" workbookViewId="0">
      <selection activeCell="C27" sqref="C27"/>
    </sheetView>
  </sheetViews>
  <sheetFormatPr defaultRowHeight="15"/>
  <cols>
    <col min="1" max="1" width="73.85546875" style="6" customWidth="1"/>
    <col min="2" max="2" width="12" style="7" customWidth="1"/>
    <col min="3" max="3" width="11.5703125" style="6" customWidth="1"/>
    <col min="4" max="4" width="17.85546875" style="8" customWidth="1"/>
    <col min="5" max="16384" width="9.140625" style="8"/>
  </cols>
  <sheetData>
    <row r="1" spans="1:27" ht="31.5" customHeight="1">
      <c r="A1" s="228" t="s">
        <v>206</v>
      </c>
      <c r="B1" s="228"/>
      <c r="C1" s="228"/>
      <c r="D1" s="212"/>
      <c r="E1" s="212"/>
      <c r="F1" s="212"/>
      <c r="G1" s="212"/>
      <c r="H1" s="212"/>
      <c r="I1" s="212"/>
      <c r="J1" s="212"/>
      <c r="K1" s="212"/>
      <c r="L1" s="212"/>
      <c r="M1" s="212"/>
      <c r="N1" s="212"/>
      <c r="O1" s="212"/>
      <c r="P1" s="212"/>
      <c r="Q1" s="212"/>
      <c r="R1" s="212"/>
      <c r="S1" s="212"/>
      <c r="T1" s="212"/>
      <c r="U1" s="212"/>
      <c r="V1" s="212"/>
      <c r="W1" s="212"/>
      <c r="X1" s="212"/>
      <c r="Y1" s="212"/>
      <c r="Z1" s="212"/>
      <c r="AA1" s="212"/>
    </row>
    <row r="2" spans="1:27" ht="31.5" customHeight="1">
      <c r="A2" s="236" t="s">
        <v>150</v>
      </c>
      <c r="B2" s="236"/>
      <c r="C2" s="236"/>
    </row>
    <row r="3" spans="1:27" ht="15" customHeight="1">
      <c r="A3" s="230" t="s">
        <v>30</v>
      </c>
      <c r="B3" s="230"/>
      <c r="C3" s="230"/>
      <c r="D3" s="58"/>
      <c r="E3" s="58"/>
      <c r="F3" s="58"/>
      <c r="G3" s="58"/>
      <c r="H3" s="58"/>
    </row>
    <row r="4" spans="1:27" ht="15" customHeight="1">
      <c r="A4" s="161" t="s">
        <v>149</v>
      </c>
      <c r="B4" s="161" t="s">
        <v>112</v>
      </c>
      <c r="C4" s="161" t="s">
        <v>111</v>
      </c>
      <c r="D4" s="58"/>
      <c r="E4" s="58"/>
      <c r="F4" s="58"/>
      <c r="G4" s="58"/>
      <c r="H4" s="58"/>
    </row>
    <row r="5" spans="1:27">
      <c r="A5" s="24" t="s">
        <v>152</v>
      </c>
      <c r="B5" s="139" t="s">
        <v>105</v>
      </c>
      <c r="C5" s="163">
        <v>9</v>
      </c>
      <c r="D5" s="58"/>
      <c r="E5" s="58"/>
      <c r="F5" s="58"/>
      <c r="G5" s="58"/>
      <c r="H5" s="58"/>
    </row>
    <row r="6" spans="1:27">
      <c r="A6" s="24" t="s">
        <v>128</v>
      </c>
      <c r="B6" s="139" t="s">
        <v>129</v>
      </c>
      <c r="C6" s="163">
        <v>40</v>
      </c>
      <c r="D6" s="58"/>
      <c r="E6" s="58"/>
      <c r="F6" s="58"/>
      <c r="G6" s="58"/>
      <c r="H6" s="58"/>
    </row>
    <row r="7" spans="1:27" hidden="1">
      <c r="A7" s="24" t="s">
        <v>128</v>
      </c>
      <c r="B7" s="139" t="s">
        <v>130</v>
      </c>
      <c r="C7" s="67">
        <f>C6/12</f>
        <v>3.3333333333333335</v>
      </c>
      <c r="D7" s="58"/>
      <c r="E7" s="58"/>
      <c r="F7" s="58"/>
      <c r="G7" s="58"/>
      <c r="H7" s="58"/>
    </row>
    <row r="8" spans="1:27" ht="15" customHeight="1">
      <c r="A8" s="159" t="s">
        <v>131</v>
      </c>
      <c r="B8" s="139" t="s">
        <v>127</v>
      </c>
      <c r="C8" s="164">
        <v>0.1</v>
      </c>
      <c r="D8" s="58"/>
      <c r="E8" s="58"/>
      <c r="F8" s="58"/>
      <c r="G8" s="58"/>
      <c r="H8" s="58"/>
    </row>
    <row r="9" spans="1:27" ht="16.5">
      <c r="A9" s="159" t="s">
        <v>132</v>
      </c>
      <c r="B9" s="139" t="s">
        <v>127</v>
      </c>
      <c r="C9" s="164">
        <v>0.5</v>
      </c>
      <c r="D9" s="58"/>
      <c r="E9" s="58"/>
      <c r="F9" s="58"/>
      <c r="G9" s="58"/>
      <c r="H9" s="58"/>
    </row>
    <row r="10" spans="1:27" ht="14.25" customHeight="1">
      <c r="A10" s="159" t="s">
        <v>133</v>
      </c>
      <c r="B10" s="139" t="s">
        <v>127</v>
      </c>
      <c r="C10" s="164">
        <v>0.1</v>
      </c>
      <c r="D10" s="58"/>
      <c r="E10" s="58"/>
      <c r="F10" s="58"/>
      <c r="G10" s="58"/>
      <c r="H10" s="58"/>
    </row>
    <row r="11" spans="1:27" ht="16.5">
      <c r="A11" s="159" t="s">
        <v>134</v>
      </c>
      <c r="B11" s="139" t="s">
        <v>135</v>
      </c>
      <c r="C11" s="139">
        <f>C7*(C8+0.5*C9-0.5*C10)</f>
        <v>1</v>
      </c>
      <c r="D11" s="58"/>
      <c r="E11" s="58"/>
      <c r="F11" s="58"/>
      <c r="G11" s="58"/>
      <c r="H11" s="58"/>
    </row>
    <row r="12" spans="1:27" ht="16.5">
      <c r="A12" s="24" t="s">
        <v>139</v>
      </c>
      <c r="B12" s="139" t="s">
        <v>105</v>
      </c>
      <c r="C12" s="163">
        <v>400</v>
      </c>
      <c r="D12" s="58"/>
      <c r="E12" s="58"/>
      <c r="F12" s="58"/>
      <c r="G12" s="58"/>
      <c r="H12" s="58"/>
    </row>
    <row r="13" spans="1:27" ht="16.5">
      <c r="A13" s="24" t="s">
        <v>140</v>
      </c>
      <c r="B13" s="139" t="s">
        <v>105</v>
      </c>
      <c r="C13" s="163">
        <v>1200</v>
      </c>
      <c r="D13" s="58"/>
      <c r="E13" s="58"/>
      <c r="F13" s="58"/>
      <c r="G13" s="58"/>
      <c r="H13" s="58"/>
    </row>
    <row r="14" spans="1:27">
      <c r="A14" s="24" t="s">
        <v>144</v>
      </c>
      <c r="B14" s="139" t="s">
        <v>127</v>
      </c>
      <c r="C14" s="139">
        <f>C12*C13/43560</f>
        <v>11.019283746556473</v>
      </c>
      <c r="D14" s="58"/>
      <c r="E14" s="58"/>
      <c r="F14" s="58"/>
      <c r="G14" s="58"/>
      <c r="H14" s="58"/>
    </row>
    <row r="15" spans="1:27">
      <c r="A15" s="24" t="s">
        <v>141</v>
      </c>
      <c r="B15" s="139" t="s">
        <v>138</v>
      </c>
      <c r="C15" s="165">
        <v>0.1</v>
      </c>
      <c r="D15" s="58"/>
      <c r="E15" s="58"/>
      <c r="F15" s="58"/>
      <c r="G15" s="58"/>
      <c r="H15" s="58"/>
    </row>
    <row r="16" spans="1:27">
      <c r="A16" s="24" t="s">
        <v>142</v>
      </c>
      <c r="B16" s="139" t="s">
        <v>138</v>
      </c>
      <c r="C16" s="165">
        <v>0.8</v>
      </c>
      <c r="D16" s="58"/>
      <c r="E16" s="58"/>
      <c r="F16" s="58"/>
      <c r="G16" s="58"/>
      <c r="H16" s="58"/>
    </row>
    <row r="17" spans="1:8">
      <c r="A17" s="24" t="s">
        <v>143</v>
      </c>
      <c r="B17" s="139" t="s">
        <v>138</v>
      </c>
      <c r="C17" s="165">
        <v>0.1</v>
      </c>
      <c r="D17" s="58"/>
      <c r="E17" s="58"/>
      <c r="F17" s="58"/>
      <c r="G17" s="58"/>
      <c r="H17" s="58"/>
    </row>
    <row r="18" spans="1:8" ht="16.5">
      <c r="A18" s="24" t="s">
        <v>136</v>
      </c>
      <c r="B18" s="139" t="s">
        <v>138</v>
      </c>
      <c r="C18" s="166">
        <f>0.1*C15+0.5*C16+0.9*C17</f>
        <v>0.5</v>
      </c>
      <c r="D18" s="58"/>
      <c r="E18" s="58"/>
      <c r="F18" s="58"/>
      <c r="G18" s="58"/>
      <c r="H18" s="58"/>
    </row>
    <row r="19" spans="1:8" ht="16.5">
      <c r="A19" s="24" t="s">
        <v>137</v>
      </c>
      <c r="B19" s="139" t="s">
        <v>135</v>
      </c>
      <c r="C19" s="139">
        <f>C7*C14*C18</f>
        <v>18.365472910927455</v>
      </c>
      <c r="D19" s="58"/>
      <c r="E19" s="58"/>
      <c r="F19" s="58"/>
      <c r="G19" s="58"/>
      <c r="H19" s="58"/>
    </row>
    <row r="20" spans="1:8">
      <c r="A20" s="24" t="s">
        <v>146</v>
      </c>
      <c r="B20" s="139" t="s">
        <v>105</v>
      </c>
      <c r="C20" s="163">
        <v>201</v>
      </c>
      <c r="D20" s="58"/>
      <c r="E20" s="58"/>
      <c r="F20" s="58"/>
      <c r="G20" s="58"/>
      <c r="H20" s="58"/>
    </row>
    <row r="21" spans="1:8">
      <c r="A21" s="24" t="s">
        <v>147</v>
      </c>
      <c r="B21" s="139" t="s">
        <v>127</v>
      </c>
      <c r="C21" s="67">
        <f>SUM(C8:C9)</f>
        <v>0.6</v>
      </c>
      <c r="D21" s="58"/>
      <c r="E21" s="58"/>
      <c r="F21" s="58"/>
      <c r="G21" s="58"/>
      <c r="H21" s="58"/>
    </row>
    <row r="22" spans="1:8" ht="16.5" customHeight="1">
      <c r="A22" s="160" t="s">
        <v>153</v>
      </c>
      <c r="B22" s="161"/>
      <c r="C22" s="161" t="str">
        <f>IF(AND(C21&lt;10000/43560),"No",IF(AND(C21&lt;1,C5&gt;10),"No",IF(AND(C21&lt;5,C5&gt;20),"No",IF(AND(C21&gt;5,C5&gt;40),"No","Yes"))))</f>
        <v>Yes</v>
      </c>
      <c r="D22" s="58"/>
      <c r="E22" s="58"/>
      <c r="F22" s="58"/>
      <c r="G22" s="58"/>
      <c r="H22" s="58"/>
    </row>
    <row r="23" spans="1:8" ht="18">
      <c r="A23" s="160" t="s">
        <v>145</v>
      </c>
      <c r="B23" s="161" t="s">
        <v>138</v>
      </c>
      <c r="C23" s="167">
        <f>(C11/C19)</f>
        <v>5.4450000000000005E-2</v>
      </c>
      <c r="D23" s="58"/>
      <c r="E23" s="58"/>
      <c r="F23" s="58"/>
      <c r="G23" s="58"/>
      <c r="H23" s="58"/>
    </row>
    <row r="24" spans="1:8">
      <c r="A24" s="160" t="s">
        <v>148</v>
      </c>
      <c r="B24" s="161"/>
      <c r="C24" s="161" t="str">
        <f>IF(AND(C21&lt;1,C20&gt;200),"No",IF(AND(C21&lt;5,C20&gt;400),"No",IF(AND(C21&lt;10,C20&gt;800),"No",IF(AND(C21&gt;10,C20&gt;1500),"No","Yes"))))</f>
        <v>No</v>
      </c>
      <c r="D24" s="58"/>
      <c r="E24" s="58"/>
      <c r="F24" s="58"/>
      <c r="G24" s="58"/>
      <c r="H24" s="58"/>
    </row>
    <row r="25" spans="1:8">
      <c r="A25" s="162" t="s">
        <v>151</v>
      </c>
      <c r="B25" s="161"/>
      <c r="C25" s="161" t="str">
        <f>IF(C21*43560&lt;10000,"No",IF(OR(C23&gt;0.05,C24="Yes"),"Yes","No"))</f>
        <v>Yes</v>
      </c>
      <c r="D25" s="58"/>
      <c r="E25" s="58"/>
      <c r="F25" s="58"/>
      <c r="G25" s="58"/>
      <c r="H25" s="58"/>
    </row>
    <row r="26" spans="1:8" ht="15" customHeight="1">
      <c r="A26" s="58"/>
      <c r="B26" s="58"/>
      <c r="C26" s="58"/>
      <c r="D26" s="58"/>
      <c r="E26" s="58"/>
      <c r="F26" s="58"/>
      <c r="G26" s="58"/>
      <c r="H26" s="58"/>
    </row>
    <row r="27" spans="1:8" ht="15" customHeight="1">
      <c r="A27" s="58"/>
      <c r="B27" s="58"/>
      <c r="C27" s="58"/>
      <c r="D27" s="58"/>
      <c r="E27" s="58"/>
      <c r="F27" s="58"/>
      <c r="G27" s="58"/>
      <c r="H27" s="58"/>
    </row>
    <row r="28" spans="1:8" ht="12.75">
      <c r="A28" s="8"/>
      <c r="B28" s="8"/>
      <c r="C28" s="8"/>
    </row>
    <row r="29" spans="1:8" ht="12.75">
      <c r="A29" s="8"/>
      <c r="B29" s="8"/>
      <c r="C29" s="8"/>
    </row>
    <row r="30" spans="1:8" ht="12.75">
      <c r="A30" s="8"/>
      <c r="B30" s="8"/>
      <c r="C30" s="8"/>
    </row>
    <row r="31" spans="1:8" ht="12.75">
      <c r="A31" s="8"/>
      <c r="B31" s="8"/>
      <c r="C31" s="8"/>
    </row>
    <row r="32" spans="1:8" ht="12.75">
      <c r="A32" s="8"/>
      <c r="B32" s="8"/>
      <c r="C32" s="8"/>
    </row>
    <row r="33" s="8" customFormat="1" ht="12.75"/>
    <row r="34" s="8" customFormat="1" ht="12.75"/>
    <row r="35" s="8" customFormat="1" ht="12.75"/>
    <row r="36" s="8" customFormat="1" ht="12.75"/>
    <row r="37" s="8" customFormat="1" ht="12.75"/>
    <row r="38" s="8" customFormat="1" ht="12.75"/>
    <row r="39" s="8" customFormat="1" ht="12.75"/>
    <row r="40" s="8" customFormat="1" ht="12.75"/>
    <row r="41" s="8" customFormat="1" ht="12.75"/>
    <row r="42" s="8" customFormat="1" ht="12.75"/>
    <row r="43" s="8" customFormat="1" ht="12.75"/>
    <row r="44" s="8" customFormat="1" ht="12.75"/>
    <row r="45" s="8" customFormat="1" ht="12.75"/>
    <row r="46" s="8" customFormat="1" ht="12.75"/>
    <row r="47" s="8" customFormat="1" ht="12.75"/>
    <row r="48" s="8" customFormat="1" ht="12.75"/>
    <row r="49" s="8" customFormat="1" ht="12.75"/>
    <row r="50" s="8" customFormat="1" ht="12.75"/>
    <row r="51" s="8" customFormat="1" ht="12.75"/>
    <row r="52" s="8" customFormat="1" ht="12.75"/>
    <row r="53" s="8" customFormat="1" ht="12.75"/>
    <row r="54" s="8" customFormat="1" ht="12.75"/>
    <row r="55" s="8" customFormat="1" ht="12.75"/>
    <row r="56" s="8" customFormat="1" ht="12.75"/>
    <row r="57" s="8" customFormat="1" ht="12.75"/>
    <row r="58" s="8" customFormat="1" ht="12.75"/>
    <row r="59" s="8" customFormat="1" ht="12.75"/>
    <row r="60" s="12" customFormat="1" ht="12.75"/>
    <row r="61" s="12" customFormat="1" ht="12.75"/>
    <row r="62" s="12" customFormat="1" ht="12.75"/>
    <row r="63" s="12" customFormat="1" ht="12.75"/>
    <row r="64" s="8" customFormat="1" ht="12.75"/>
    <row r="65" s="8" customFormat="1" ht="12.75"/>
    <row r="66" s="8" customFormat="1" ht="12.75"/>
    <row r="67" s="8" customFormat="1" ht="12.75"/>
    <row r="68" s="8" customFormat="1" ht="12.75"/>
    <row r="69" s="8" customFormat="1" ht="12.75"/>
    <row r="70" s="8" customFormat="1" ht="12.75"/>
    <row r="71" s="8" customFormat="1" ht="15" customHeight="1"/>
    <row r="72" s="8" customFormat="1" ht="12.75"/>
    <row r="73" s="8" customFormat="1" ht="12.75"/>
    <row r="74" s="8" customFormat="1" ht="12.75"/>
    <row r="75" s="8" customFormat="1" ht="12.75"/>
    <row r="76" s="8" customFormat="1" ht="12.75"/>
    <row r="77" s="8" customFormat="1" ht="12.75"/>
    <row r="78" s="8" customFormat="1" ht="12.75"/>
    <row r="79" s="8" customFormat="1" ht="12.75"/>
    <row r="80" s="8" customFormat="1" ht="12.75"/>
    <row r="81" s="8" customFormat="1" ht="12.75"/>
    <row r="82" s="8" customFormat="1" ht="12.75"/>
    <row r="83" s="8" customFormat="1" ht="12.75"/>
    <row r="84" s="8" customFormat="1" ht="15.75" customHeight="1"/>
    <row r="85" s="8" customFormat="1" ht="12.75"/>
    <row r="86" s="8" customFormat="1" ht="12.75"/>
    <row r="87" s="8" customFormat="1" ht="12.75"/>
    <row r="88" s="8" customFormat="1" ht="12.75"/>
    <row r="89" s="8" customFormat="1" ht="12.75"/>
    <row r="90" s="8" customFormat="1" ht="12.75"/>
    <row r="91" s="8" customFormat="1" ht="12.75"/>
    <row r="92" s="8" customFormat="1" ht="12.75"/>
    <row r="93" s="8" customFormat="1" ht="12.75"/>
    <row r="94" s="8" customFormat="1" ht="12.75"/>
    <row r="95" s="8" customFormat="1" ht="12.75"/>
    <row r="96" s="8" customFormat="1" ht="12.75"/>
    <row r="97" s="8" customFormat="1" ht="12.75"/>
    <row r="98" s="8" customFormat="1" ht="12.75"/>
    <row r="99" s="8" customFormat="1" ht="12.75"/>
    <row r="100" s="8" customFormat="1" ht="12.75"/>
    <row r="101" s="8" customFormat="1" ht="12.75"/>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pans="1:1" s="6" customFormat="1"/>
    <row r="114" spans="1:1" s="6" customFormat="1"/>
    <row r="115" spans="1:1" s="6" customFormat="1"/>
    <row r="116" spans="1:1" s="6" customFormat="1"/>
    <row r="117" spans="1:1" s="6" customFormat="1"/>
    <row r="118" spans="1:1" s="6" customFormat="1"/>
    <row r="119" spans="1:1" s="6" customFormat="1"/>
    <row r="120" spans="1:1" s="6" customFormat="1"/>
    <row r="121" spans="1:1" s="6" customFormat="1"/>
    <row r="122" spans="1:1" s="6" customFormat="1"/>
    <row r="123" spans="1:1" s="58" customFormat="1"/>
    <row r="124" spans="1:1" s="58" customFormat="1">
      <c r="A124" s="6"/>
    </row>
    <row r="125" spans="1:1" s="58" customFormat="1">
      <c r="A125" s="6"/>
    </row>
    <row r="126" spans="1:1" s="58" customFormat="1">
      <c r="A126" s="6"/>
    </row>
    <row r="127" spans="1:1" s="58" customFormat="1">
      <c r="A127" s="6"/>
    </row>
    <row r="128" spans="1:1" s="58" customFormat="1">
      <c r="A128" s="6"/>
    </row>
    <row r="129" spans="1:1" s="58" customFormat="1">
      <c r="A129" s="6"/>
    </row>
    <row r="130" spans="1:1" s="58" customFormat="1">
      <c r="A130" s="6"/>
    </row>
    <row r="131" spans="1:1" s="58" customFormat="1">
      <c r="A131" s="6"/>
    </row>
    <row r="132" spans="1:1" s="58" customFormat="1">
      <c r="A132" s="6"/>
    </row>
    <row r="133" spans="1:1" s="58" customFormat="1">
      <c r="A133" s="6"/>
    </row>
    <row r="134" spans="1:1" s="58" customFormat="1">
      <c r="A134" s="6"/>
    </row>
    <row r="135" spans="1:1" s="58" customFormat="1">
      <c r="A135" s="6"/>
    </row>
    <row r="136" spans="1:1" s="58" customFormat="1">
      <c r="A136" s="6"/>
    </row>
    <row r="137" spans="1:1" s="58" customFormat="1">
      <c r="A137" s="6"/>
    </row>
    <row r="138" spans="1:1" s="58" customFormat="1">
      <c r="A138" s="6"/>
    </row>
    <row r="139" spans="1:1" s="58" customFormat="1">
      <c r="A139" s="6"/>
    </row>
    <row r="140" spans="1:1" s="58" customFormat="1">
      <c r="A140" s="6"/>
    </row>
    <row r="141" spans="1:1" s="58" customFormat="1">
      <c r="A141" s="6"/>
    </row>
    <row r="142" spans="1:1" s="58" customFormat="1">
      <c r="A142" s="6"/>
    </row>
    <row r="143" spans="1:1" s="58" customFormat="1">
      <c r="A143" s="6"/>
    </row>
    <row r="144" spans="1:1" s="58" customFormat="1">
      <c r="A144" s="6"/>
    </row>
    <row r="145" spans="1:1" s="58" customFormat="1">
      <c r="A145" s="6"/>
    </row>
    <row r="146" spans="1:1" s="58" customFormat="1">
      <c r="A146" s="6"/>
    </row>
    <row r="147" spans="1:1" s="58" customFormat="1">
      <c r="A147" s="6"/>
    </row>
    <row r="148" spans="1:1" s="58" customFormat="1">
      <c r="A148" s="6"/>
    </row>
    <row r="149" spans="1:1" s="58" customFormat="1">
      <c r="A149" s="6"/>
    </row>
    <row r="150" spans="1:1" s="58" customFormat="1">
      <c r="A150" s="6"/>
    </row>
    <row r="151" spans="1:1" s="58" customFormat="1">
      <c r="A151" s="6"/>
    </row>
    <row r="152" spans="1:1" s="58" customFormat="1">
      <c r="A152" s="6"/>
    </row>
    <row r="153" spans="1:1" s="58" customFormat="1">
      <c r="A153" s="6"/>
    </row>
    <row r="154" spans="1:1" s="58" customFormat="1">
      <c r="A154" s="6"/>
    </row>
    <row r="155" spans="1:1" s="58" customFormat="1">
      <c r="A155" s="6"/>
    </row>
    <row r="156" spans="1:1" s="58" customFormat="1">
      <c r="A156" s="6"/>
    </row>
    <row r="157" spans="1:1" s="58" customFormat="1">
      <c r="A157" s="6"/>
    </row>
    <row r="158" spans="1:1" s="58" customFormat="1">
      <c r="A158" s="6"/>
    </row>
    <row r="159" spans="1:1" s="58" customFormat="1">
      <c r="A159" s="6"/>
    </row>
    <row r="160" spans="1:1" s="58" customFormat="1">
      <c r="A160" s="6"/>
    </row>
    <row r="161" spans="1:1" s="58" customFormat="1">
      <c r="A161" s="6"/>
    </row>
    <row r="162" spans="1:1" s="58" customFormat="1">
      <c r="A162" s="6"/>
    </row>
    <row r="163" spans="1:1" s="58" customFormat="1">
      <c r="A163" s="6"/>
    </row>
    <row r="164" spans="1:1" s="58" customFormat="1">
      <c r="A164" s="6"/>
    </row>
    <row r="165" spans="1:1" s="58" customFormat="1">
      <c r="A165" s="6"/>
    </row>
    <row r="166" spans="1:1" s="58" customFormat="1">
      <c r="A166" s="6"/>
    </row>
    <row r="167" spans="1:1" s="58" customFormat="1">
      <c r="A167" s="6"/>
    </row>
    <row r="168" spans="1:1" s="58" customFormat="1">
      <c r="A168" s="6"/>
    </row>
    <row r="169" spans="1:1" s="58" customFormat="1">
      <c r="A169" s="6"/>
    </row>
    <row r="170" spans="1:1" s="58" customFormat="1">
      <c r="A170" s="6"/>
    </row>
    <row r="171" spans="1:1" s="58" customFormat="1">
      <c r="A171" s="6"/>
    </row>
    <row r="172" spans="1:1" s="58" customFormat="1">
      <c r="A172" s="6"/>
    </row>
    <row r="173" spans="1:1" s="58" customFormat="1">
      <c r="A173" s="6"/>
    </row>
    <row r="174" spans="1:1" s="58" customFormat="1">
      <c r="A174" s="6"/>
    </row>
    <row r="175" spans="1:1" s="58" customFormat="1">
      <c r="A175" s="6"/>
    </row>
    <row r="176" spans="1:1" s="58" customFormat="1">
      <c r="A176" s="6"/>
    </row>
    <row r="177" spans="1:1" s="58" customFormat="1">
      <c r="A177" s="6"/>
    </row>
    <row r="178" spans="1:1" s="58" customFormat="1">
      <c r="A178" s="6"/>
    </row>
    <row r="179" spans="1:1" s="58" customFormat="1">
      <c r="A179" s="6"/>
    </row>
    <row r="180" spans="1:1" s="58" customFormat="1">
      <c r="A180" s="6"/>
    </row>
    <row r="181" spans="1:1" s="58" customFormat="1">
      <c r="A181" s="6"/>
    </row>
    <row r="182" spans="1:1" s="58" customFormat="1">
      <c r="A182" s="6"/>
    </row>
    <row r="183" spans="1:1" s="58" customFormat="1">
      <c r="A183" s="6"/>
    </row>
    <row r="184" spans="1:1" s="58" customFormat="1">
      <c r="A184" s="6"/>
    </row>
    <row r="185" spans="1:1" s="58" customFormat="1">
      <c r="A185" s="6"/>
    </row>
    <row r="186" spans="1:1" s="58" customFormat="1">
      <c r="A186" s="6"/>
    </row>
    <row r="187" spans="1:1" s="58" customFormat="1">
      <c r="A187" s="6"/>
    </row>
    <row r="188" spans="1:1" s="58" customFormat="1">
      <c r="A188" s="6"/>
    </row>
    <row r="189" spans="1:1" s="58" customFormat="1">
      <c r="A189" s="6"/>
    </row>
    <row r="190" spans="1:1" s="58" customFormat="1">
      <c r="A190" s="6"/>
    </row>
    <row r="191" spans="1:1" s="58" customFormat="1">
      <c r="A191" s="6"/>
    </row>
    <row r="192" spans="1:1" s="58" customFormat="1">
      <c r="A192" s="6"/>
    </row>
    <row r="193" spans="1:1" s="58" customFormat="1">
      <c r="A193" s="6"/>
    </row>
    <row r="194" spans="1:1" s="58" customFormat="1">
      <c r="A194" s="6"/>
    </row>
    <row r="195" spans="1:1" s="58" customFormat="1">
      <c r="A195" s="6"/>
    </row>
    <row r="196" spans="1:1" s="58" customFormat="1">
      <c r="A196" s="6"/>
    </row>
    <row r="197" spans="1:1" s="58" customFormat="1">
      <c r="A197" s="6"/>
    </row>
    <row r="198" spans="1:1" s="58" customFormat="1">
      <c r="A198" s="6"/>
    </row>
    <row r="199" spans="1:1" s="58" customFormat="1">
      <c r="A199" s="6"/>
    </row>
    <row r="200" spans="1:1" s="58" customFormat="1">
      <c r="A200" s="6"/>
    </row>
    <row r="201" spans="1:1" s="58" customFormat="1">
      <c r="A201" s="6"/>
    </row>
    <row r="202" spans="1:1" s="58" customFormat="1">
      <c r="A202" s="6"/>
    </row>
    <row r="203" spans="1:1" s="58" customFormat="1">
      <c r="A203" s="6"/>
    </row>
    <row r="204" spans="1:1" s="58" customFormat="1">
      <c r="A204" s="6"/>
    </row>
    <row r="205" spans="1:1" s="58" customFormat="1">
      <c r="A205" s="6"/>
    </row>
    <row r="206" spans="1:1" s="58" customFormat="1">
      <c r="A206" s="6"/>
    </row>
    <row r="207" spans="1:1" s="58" customFormat="1">
      <c r="A207" s="6"/>
    </row>
    <row r="208" spans="1:1" s="58" customFormat="1">
      <c r="A208" s="6"/>
    </row>
    <row r="209" spans="1:1" s="58" customFormat="1">
      <c r="A209" s="6"/>
    </row>
    <row r="210" spans="1:1" s="58" customFormat="1">
      <c r="A210" s="6"/>
    </row>
    <row r="211" spans="1:1" s="58" customFormat="1">
      <c r="A211" s="6"/>
    </row>
    <row r="212" spans="1:1" s="58" customFormat="1">
      <c r="A212" s="6"/>
    </row>
    <row r="213" spans="1:1" s="58" customFormat="1">
      <c r="A213" s="6"/>
    </row>
    <row r="214" spans="1:1" s="58" customFormat="1">
      <c r="A214" s="6"/>
    </row>
    <row r="215" spans="1:1" s="58" customFormat="1">
      <c r="A215" s="6"/>
    </row>
    <row r="216" spans="1:1" s="58" customFormat="1">
      <c r="A216" s="6"/>
    </row>
    <row r="217" spans="1:1" s="58" customFormat="1">
      <c r="A217" s="6"/>
    </row>
    <row r="218" spans="1:1" s="58" customFormat="1">
      <c r="A218" s="6"/>
    </row>
    <row r="219" spans="1:1" s="58" customFormat="1">
      <c r="A219" s="6"/>
    </row>
    <row r="220" spans="1:1" s="58" customFormat="1">
      <c r="A220" s="6"/>
    </row>
    <row r="221" spans="1:1" s="58" customFormat="1">
      <c r="A221" s="6"/>
    </row>
    <row r="222" spans="1:1" s="58" customFormat="1">
      <c r="A222" s="6"/>
    </row>
    <row r="223" spans="1:1" s="58" customFormat="1">
      <c r="A223" s="6"/>
    </row>
    <row r="224" spans="1:1" s="58" customFormat="1">
      <c r="A224" s="6"/>
    </row>
    <row r="225" spans="1:6" s="58" customFormat="1">
      <c r="A225" s="6"/>
      <c r="B225" s="7"/>
      <c r="C225" s="6"/>
      <c r="D225" s="8"/>
      <c r="F225" s="6"/>
    </row>
    <row r="226" spans="1:6" s="58" customFormat="1">
      <c r="A226" s="6"/>
      <c r="B226" s="7"/>
      <c r="C226" s="6"/>
      <c r="D226" s="8"/>
      <c r="F226" s="6"/>
    </row>
    <row r="227" spans="1:6" s="58" customFormat="1">
      <c r="A227" s="6"/>
      <c r="B227" s="7"/>
      <c r="C227" s="6"/>
      <c r="D227" s="8"/>
      <c r="F227" s="6"/>
    </row>
    <row r="228" spans="1:6" s="58" customFormat="1">
      <c r="A228" s="6"/>
      <c r="B228" s="7"/>
      <c r="C228" s="6"/>
      <c r="D228" s="8"/>
      <c r="F228" s="6"/>
    </row>
    <row r="229" spans="1:6" s="58" customFormat="1">
      <c r="A229" s="6"/>
      <c r="B229" s="7"/>
      <c r="C229" s="6"/>
      <c r="D229" s="8"/>
      <c r="F229" s="6"/>
    </row>
    <row r="230" spans="1:6" s="58" customFormat="1">
      <c r="A230" s="6"/>
      <c r="B230" s="7"/>
      <c r="C230" s="6"/>
      <c r="D230" s="8"/>
      <c r="F230" s="6"/>
    </row>
    <row r="231" spans="1:6" s="58" customFormat="1">
      <c r="A231" s="6"/>
      <c r="B231" s="7"/>
      <c r="C231" s="6"/>
      <c r="D231" s="8"/>
      <c r="F231" s="6"/>
    </row>
    <row r="232" spans="1:6" s="58" customFormat="1">
      <c r="A232" s="6"/>
      <c r="B232" s="7"/>
      <c r="C232" s="6"/>
      <c r="D232" s="8"/>
      <c r="F232" s="6"/>
    </row>
    <row r="233" spans="1:6" s="58" customFormat="1">
      <c r="A233" s="6"/>
      <c r="B233" s="7"/>
      <c r="C233" s="6"/>
      <c r="D233" s="8"/>
      <c r="F233" s="6"/>
    </row>
    <row r="234" spans="1:6" s="58" customFormat="1">
      <c r="A234" s="6"/>
      <c r="B234" s="7"/>
      <c r="C234" s="6"/>
      <c r="D234" s="8"/>
      <c r="F234" s="6"/>
    </row>
    <row r="235" spans="1:6" s="58" customFormat="1">
      <c r="A235" s="6"/>
      <c r="B235" s="7"/>
      <c r="C235" s="6"/>
      <c r="D235" s="8"/>
      <c r="F235" s="6"/>
    </row>
    <row r="236" spans="1:6" s="58" customFormat="1">
      <c r="A236" s="6"/>
      <c r="B236" s="7"/>
      <c r="C236" s="6"/>
      <c r="D236" s="8"/>
      <c r="F236" s="6"/>
    </row>
    <row r="237" spans="1:6" s="58" customFormat="1">
      <c r="A237" s="6"/>
      <c r="B237" s="7"/>
      <c r="C237" s="6"/>
      <c r="D237" s="8"/>
      <c r="F237" s="6"/>
    </row>
    <row r="238" spans="1:6" s="58" customFormat="1">
      <c r="A238" s="6"/>
      <c r="B238" s="7"/>
      <c r="C238" s="6"/>
      <c r="D238" s="8"/>
      <c r="F238" s="6"/>
    </row>
    <row r="239" spans="1:6" s="58" customFormat="1">
      <c r="A239" s="6"/>
      <c r="B239" s="7"/>
      <c r="C239" s="6"/>
      <c r="D239" s="8"/>
      <c r="F239" s="6"/>
    </row>
    <row r="240" spans="1:6" s="58" customFormat="1">
      <c r="A240" s="6"/>
      <c r="B240" s="7"/>
      <c r="C240" s="6"/>
      <c r="D240" s="8"/>
      <c r="F240" s="6"/>
    </row>
    <row r="241" spans="1:6" s="58" customFormat="1">
      <c r="A241" s="6"/>
      <c r="B241" s="7"/>
      <c r="C241" s="6"/>
      <c r="D241" s="8"/>
      <c r="F241" s="6"/>
    </row>
    <row r="242" spans="1:6" s="58" customFormat="1">
      <c r="A242" s="6"/>
      <c r="B242" s="7"/>
      <c r="C242" s="6"/>
      <c r="D242" s="8"/>
      <c r="F242" s="6"/>
    </row>
    <row r="243" spans="1:6" s="58" customFormat="1">
      <c r="A243" s="6"/>
      <c r="B243" s="7"/>
      <c r="C243" s="6"/>
      <c r="D243" s="8"/>
      <c r="F243" s="6"/>
    </row>
    <row r="244" spans="1:6" s="58" customFormat="1">
      <c r="A244" s="6"/>
      <c r="B244" s="7"/>
      <c r="C244" s="6"/>
      <c r="D244" s="8"/>
      <c r="F244" s="6"/>
    </row>
    <row r="245" spans="1:6" s="58" customFormat="1">
      <c r="A245" s="6"/>
      <c r="B245" s="7"/>
      <c r="C245" s="6"/>
      <c r="D245" s="8"/>
      <c r="F245" s="6"/>
    </row>
    <row r="246" spans="1:6" s="58" customFormat="1">
      <c r="A246" s="6"/>
      <c r="B246" s="7"/>
      <c r="C246" s="6"/>
      <c r="D246" s="8"/>
      <c r="F246" s="6"/>
    </row>
    <row r="247" spans="1:6" s="58" customFormat="1">
      <c r="A247" s="6"/>
      <c r="B247" s="7"/>
      <c r="C247" s="6"/>
      <c r="D247" s="8"/>
      <c r="F247" s="6"/>
    </row>
    <row r="248" spans="1:6" s="58" customFormat="1">
      <c r="A248" s="6"/>
      <c r="B248" s="7"/>
      <c r="C248" s="6"/>
      <c r="D248" s="8"/>
      <c r="F248" s="6"/>
    </row>
    <row r="249" spans="1:6" s="58" customFormat="1">
      <c r="A249" s="6"/>
      <c r="B249" s="7"/>
      <c r="C249" s="6"/>
      <c r="D249" s="8"/>
      <c r="F249" s="6"/>
    </row>
    <row r="250" spans="1:6" s="58" customFormat="1">
      <c r="A250" s="6"/>
      <c r="B250" s="7"/>
      <c r="C250" s="6"/>
      <c r="D250" s="8"/>
      <c r="F250" s="6"/>
    </row>
    <row r="251" spans="1:6" s="58" customFormat="1">
      <c r="A251" s="6"/>
      <c r="B251" s="7"/>
      <c r="C251" s="6"/>
      <c r="D251" s="8"/>
      <c r="F251" s="6"/>
    </row>
    <row r="252" spans="1:6" s="58" customFormat="1">
      <c r="A252" s="6"/>
      <c r="B252" s="7"/>
      <c r="C252" s="6"/>
      <c r="D252" s="8"/>
      <c r="F252" s="6"/>
    </row>
    <row r="253" spans="1:6" s="58" customFormat="1">
      <c r="A253" s="6"/>
      <c r="B253" s="7"/>
      <c r="C253" s="6"/>
      <c r="D253" s="8"/>
      <c r="F253" s="6"/>
    </row>
    <row r="254" spans="1:6" s="58" customFormat="1">
      <c r="A254" s="6"/>
      <c r="B254" s="7"/>
      <c r="C254" s="6"/>
      <c r="D254" s="8"/>
      <c r="F254" s="6"/>
    </row>
    <row r="255" spans="1:6" s="58" customFormat="1">
      <c r="A255" s="6"/>
      <c r="B255" s="7"/>
      <c r="C255" s="6"/>
      <c r="D255" s="8"/>
      <c r="F255" s="6"/>
    </row>
    <row r="256" spans="1:6" s="58" customFormat="1">
      <c r="A256" s="6"/>
      <c r="B256" s="7"/>
      <c r="C256" s="6"/>
      <c r="D256" s="8"/>
      <c r="F256" s="6"/>
    </row>
    <row r="257" spans="1:6" s="58" customFormat="1">
      <c r="A257" s="6"/>
      <c r="B257" s="7"/>
      <c r="C257" s="6"/>
      <c r="D257" s="8"/>
      <c r="F257" s="6"/>
    </row>
    <row r="258" spans="1:6" s="58" customFormat="1">
      <c r="A258" s="6"/>
      <c r="B258" s="7"/>
      <c r="C258" s="6"/>
      <c r="D258" s="8"/>
      <c r="F258" s="6"/>
    </row>
    <row r="259" spans="1:6" s="58" customFormat="1">
      <c r="A259" s="6"/>
      <c r="B259" s="7"/>
      <c r="C259" s="6"/>
      <c r="D259" s="8"/>
      <c r="F259" s="6"/>
    </row>
    <row r="260" spans="1:6" s="58" customFormat="1">
      <c r="A260" s="6"/>
      <c r="B260" s="7"/>
      <c r="C260" s="6"/>
      <c r="D260" s="8"/>
      <c r="F260" s="6"/>
    </row>
    <row r="261" spans="1:6" s="58" customFormat="1">
      <c r="A261" s="6"/>
      <c r="B261" s="7"/>
      <c r="C261" s="6"/>
      <c r="D261" s="8"/>
      <c r="F261" s="6"/>
    </row>
    <row r="262" spans="1:6" s="58" customFormat="1">
      <c r="A262" s="6"/>
      <c r="B262" s="7"/>
      <c r="C262" s="6"/>
      <c r="D262" s="8"/>
      <c r="F262" s="6"/>
    </row>
    <row r="263" spans="1:6" s="58" customFormat="1">
      <c r="A263" s="6"/>
      <c r="B263" s="7"/>
      <c r="C263" s="6"/>
      <c r="D263" s="8"/>
      <c r="F263" s="6"/>
    </row>
    <row r="264" spans="1:6" s="58" customFormat="1">
      <c r="A264" s="6"/>
      <c r="B264" s="7"/>
      <c r="C264" s="6"/>
      <c r="D264" s="8"/>
      <c r="F264" s="6"/>
    </row>
    <row r="265" spans="1:6" s="58" customFormat="1">
      <c r="A265" s="6"/>
      <c r="B265" s="7"/>
      <c r="C265" s="6"/>
      <c r="D265" s="8"/>
      <c r="F265" s="6"/>
    </row>
    <row r="266" spans="1:6" s="58" customFormat="1">
      <c r="A266" s="6"/>
      <c r="B266" s="7"/>
      <c r="C266" s="6"/>
      <c r="D266" s="8"/>
      <c r="F266" s="6"/>
    </row>
    <row r="267" spans="1:6" s="58" customFormat="1">
      <c r="A267" s="6"/>
      <c r="B267" s="7"/>
      <c r="C267" s="6"/>
      <c r="D267" s="8"/>
      <c r="F267" s="6"/>
    </row>
    <row r="268" spans="1:6" s="58" customFormat="1">
      <c r="A268" s="6"/>
      <c r="B268" s="7"/>
      <c r="C268" s="6"/>
      <c r="D268" s="8"/>
      <c r="F268" s="6"/>
    </row>
    <row r="269" spans="1:6" s="58" customFormat="1">
      <c r="A269" s="6"/>
      <c r="B269" s="7"/>
      <c r="C269" s="6"/>
      <c r="D269" s="8"/>
      <c r="F269" s="6"/>
    </row>
    <row r="270" spans="1:6" s="58" customFormat="1">
      <c r="A270" s="6"/>
      <c r="B270" s="7"/>
      <c r="C270" s="6"/>
      <c r="D270" s="8"/>
      <c r="F270" s="6"/>
    </row>
    <row r="271" spans="1:6" s="58" customFormat="1">
      <c r="A271" s="6"/>
      <c r="B271" s="7"/>
      <c r="C271" s="6"/>
      <c r="D271" s="8"/>
      <c r="F271" s="6"/>
    </row>
    <row r="272" spans="1:6" s="58" customFormat="1">
      <c r="A272" s="6"/>
      <c r="B272" s="7"/>
      <c r="C272" s="6"/>
      <c r="D272" s="8"/>
      <c r="F272" s="6"/>
    </row>
    <row r="273" spans="1:6" s="58" customFormat="1">
      <c r="A273" s="6"/>
      <c r="B273" s="7"/>
      <c r="C273" s="6"/>
      <c r="D273" s="8"/>
      <c r="F273" s="6"/>
    </row>
    <row r="274" spans="1:6" s="58" customFormat="1">
      <c r="A274" s="6"/>
      <c r="B274" s="7"/>
      <c r="C274" s="6"/>
      <c r="D274" s="8"/>
      <c r="F274" s="6"/>
    </row>
    <row r="275" spans="1:6" s="58" customFormat="1">
      <c r="A275" s="6"/>
      <c r="B275" s="7"/>
      <c r="C275" s="6"/>
      <c r="D275" s="8"/>
      <c r="F275" s="6"/>
    </row>
    <row r="276" spans="1:6" s="58" customFormat="1">
      <c r="A276" s="6"/>
      <c r="B276" s="7"/>
      <c r="C276" s="6"/>
      <c r="D276" s="8"/>
      <c r="F276" s="6"/>
    </row>
    <row r="277" spans="1:6" s="58" customFormat="1">
      <c r="A277" s="6"/>
      <c r="B277" s="7"/>
      <c r="C277" s="6"/>
      <c r="D277" s="8"/>
      <c r="F277" s="6"/>
    </row>
    <row r="278" spans="1:6" s="58" customFormat="1">
      <c r="A278" s="6"/>
      <c r="B278" s="7"/>
      <c r="C278" s="6"/>
      <c r="D278" s="8"/>
      <c r="F278" s="6"/>
    </row>
    <row r="279" spans="1:6" s="58" customFormat="1">
      <c r="A279" s="6"/>
      <c r="B279" s="7"/>
      <c r="C279" s="6"/>
      <c r="D279" s="8"/>
      <c r="F279" s="6"/>
    </row>
    <row r="280" spans="1:6" s="58" customFormat="1">
      <c r="A280" s="6"/>
      <c r="B280" s="7"/>
      <c r="C280" s="6"/>
      <c r="D280" s="8"/>
      <c r="F280" s="6"/>
    </row>
    <row r="281" spans="1:6" s="58" customFormat="1">
      <c r="A281" s="6"/>
      <c r="B281" s="7"/>
      <c r="C281" s="6"/>
      <c r="D281" s="8"/>
      <c r="F281" s="6"/>
    </row>
    <row r="282" spans="1:6" s="58" customFormat="1">
      <c r="A282" s="6"/>
      <c r="B282" s="7"/>
      <c r="C282" s="6"/>
      <c r="D282" s="8"/>
      <c r="F282" s="6"/>
    </row>
    <row r="283" spans="1:6" s="58" customFormat="1">
      <c r="A283" s="6"/>
      <c r="B283" s="7"/>
      <c r="C283" s="6"/>
      <c r="D283" s="8"/>
      <c r="F283" s="6"/>
    </row>
    <row r="284" spans="1:6" s="58" customFormat="1">
      <c r="A284" s="6"/>
      <c r="B284" s="7"/>
      <c r="C284" s="6"/>
      <c r="D284" s="8"/>
      <c r="F284" s="6"/>
    </row>
    <row r="285" spans="1:6" s="58" customFormat="1">
      <c r="A285" s="6"/>
      <c r="B285" s="7"/>
      <c r="C285" s="6"/>
      <c r="D285" s="8"/>
      <c r="F285" s="6"/>
    </row>
    <row r="286" spans="1:6" s="58" customFormat="1">
      <c r="A286" s="6"/>
      <c r="B286" s="7"/>
      <c r="C286" s="6"/>
      <c r="D286" s="8"/>
      <c r="F286" s="6"/>
    </row>
    <row r="287" spans="1:6" s="58" customFormat="1">
      <c r="A287" s="6"/>
      <c r="B287" s="7"/>
      <c r="C287" s="6"/>
      <c r="D287" s="8"/>
      <c r="F287" s="6"/>
    </row>
    <row r="288" spans="1:6" s="58" customFormat="1">
      <c r="A288" s="6"/>
      <c r="B288" s="7"/>
      <c r="C288" s="6"/>
      <c r="D288" s="8"/>
      <c r="F288" s="6"/>
    </row>
    <row r="289" spans="1:6" s="58" customFormat="1">
      <c r="A289" s="6"/>
      <c r="B289" s="7"/>
      <c r="C289" s="6"/>
      <c r="D289" s="8"/>
      <c r="F289" s="6"/>
    </row>
    <row r="290" spans="1:6" s="58" customFormat="1">
      <c r="A290" s="6"/>
      <c r="B290" s="7"/>
      <c r="C290" s="6"/>
      <c r="D290" s="8"/>
      <c r="F290" s="6"/>
    </row>
    <row r="291" spans="1:6" s="58" customFormat="1">
      <c r="A291" s="6"/>
      <c r="B291" s="7"/>
      <c r="C291" s="6"/>
      <c r="D291" s="8"/>
      <c r="F291" s="6"/>
    </row>
    <row r="292" spans="1:6" s="58" customFormat="1">
      <c r="A292" s="6"/>
      <c r="B292" s="7"/>
      <c r="C292" s="6"/>
      <c r="D292" s="8"/>
      <c r="F292" s="6"/>
    </row>
    <row r="293" spans="1:6" s="58" customFormat="1">
      <c r="A293" s="6"/>
      <c r="B293" s="7"/>
      <c r="C293" s="6"/>
      <c r="D293" s="8"/>
      <c r="F293" s="6"/>
    </row>
    <row r="294" spans="1:6" s="58" customFormat="1">
      <c r="A294" s="6"/>
      <c r="B294" s="7"/>
      <c r="C294" s="6"/>
      <c r="D294" s="8"/>
      <c r="F294" s="6"/>
    </row>
    <row r="295" spans="1:6" s="58" customFormat="1">
      <c r="A295" s="6"/>
      <c r="B295" s="7"/>
      <c r="C295" s="6"/>
      <c r="D295" s="8"/>
      <c r="F295" s="6"/>
    </row>
    <row r="296" spans="1:6" s="58" customFormat="1">
      <c r="A296" s="6"/>
      <c r="B296" s="7"/>
      <c r="C296" s="6"/>
      <c r="D296" s="8"/>
      <c r="F296" s="6"/>
    </row>
    <row r="297" spans="1:6" s="58" customFormat="1">
      <c r="A297" s="6"/>
      <c r="B297" s="7"/>
      <c r="C297" s="6"/>
      <c r="D297" s="8"/>
      <c r="F297" s="6"/>
    </row>
    <row r="298" spans="1:6" s="58" customFormat="1">
      <c r="A298" s="6"/>
      <c r="B298" s="7"/>
      <c r="C298" s="6"/>
      <c r="D298" s="8"/>
      <c r="F298" s="6"/>
    </row>
    <row r="299" spans="1:6" s="58" customFormat="1">
      <c r="A299" s="6"/>
      <c r="B299" s="7"/>
      <c r="C299" s="6"/>
      <c r="D299" s="8"/>
      <c r="F299" s="6"/>
    </row>
    <row r="300" spans="1:6" s="58" customFormat="1">
      <c r="A300" s="6"/>
      <c r="B300" s="7"/>
      <c r="C300" s="6"/>
      <c r="D300" s="8"/>
      <c r="F300" s="6"/>
    </row>
    <row r="301" spans="1:6" s="58" customFormat="1">
      <c r="A301" s="6"/>
      <c r="B301" s="7"/>
      <c r="C301" s="6"/>
      <c r="D301" s="8"/>
      <c r="F301" s="6"/>
    </row>
    <row r="302" spans="1:6" s="58" customFormat="1">
      <c r="A302" s="6"/>
      <c r="B302" s="7"/>
      <c r="C302" s="6"/>
      <c r="D302" s="8"/>
      <c r="F302" s="6"/>
    </row>
    <row r="303" spans="1:6" s="58" customFormat="1">
      <c r="A303" s="6"/>
      <c r="B303" s="7"/>
      <c r="C303" s="6"/>
      <c r="D303" s="8"/>
      <c r="F303" s="6"/>
    </row>
    <row r="304" spans="1:6" s="58" customFormat="1">
      <c r="A304" s="6"/>
      <c r="B304" s="7"/>
      <c r="C304" s="6"/>
      <c r="D304" s="8"/>
      <c r="F304" s="6"/>
    </row>
    <row r="305" spans="1:6" s="58" customFormat="1">
      <c r="A305" s="6"/>
      <c r="B305" s="7"/>
      <c r="C305" s="6"/>
      <c r="D305" s="8"/>
      <c r="F305" s="6"/>
    </row>
    <row r="306" spans="1:6" s="58" customFormat="1">
      <c r="A306" s="6"/>
      <c r="B306" s="7"/>
      <c r="C306" s="6"/>
      <c r="D306" s="8"/>
      <c r="F306" s="6"/>
    </row>
    <row r="307" spans="1:6" s="58" customFormat="1">
      <c r="A307" s="6"/>
      <c r="B307" s="7"/>
      <c r="C307" s="6"/>
      <c r="D307" s="8"/>
      <c r="F307" s="6"/>
    </row>
    <row r="308" spans="1:6" s="58" customFormat="1">
      <c r="A308" s="6"/>
      <c r="B308" s="7"/>
      <c r="C308" s="6"/>
      <c r="D308" s="8"/>
      <c r="F308" s="6"/>
    </row>
    <row r="309" spans="1:6" s="58" customFormat="1">
      <c r="A309" s="6"/>
      <c r="B309" s="7"/>
      <c r="C309" s="6"/>
      <c r="D309" s="8"/>
      <c r="F309" s="6"/>
    </row>
    <row r="310" spans="1:6" s="58" customFormat="1">
      <c r="A310" s="6"/>
      <c r="B310" s="7"/>
      <c r="C310" s="6"/>
      <c r="D310" s="8"/>
      <c r="F310" s="6"/>
    </row>
    <row r="311" spans="1:6" s="58" customFormat="1">
      <c r="A311" s="6"/>
      <c r="B311" s="7"/>
      <c r="C311" s="6"/>
      <c r="D311" s="8"/>
      <c r="F311" s="6"/>
    </row>
    <row r="312" spans="1:6" s="58" customFormat="1">
      <c r="A312" s="6"/>
      <c r="B312" s="7"/>
      <c r="C312" s="6"/>
      <c r="D312" s="8"/>
      <c r="F312" s="6"/>
    </row>
    <row r="313" spans="1:6" s="58" customFormat="1">
      <c r="A313" s="6"/>
      <c r="B313" s="7"/>
      <c r="C313" s="6"/>
      <c r="D313" s="8"/>
      <c r="F313" s="6"/>
    </row>
    <row r="314" spans="1:6" s="58" customFormat="1">
      <c r="A314" s="6"/>
      <c r="B314" s="7"/>
      <c r="C314" s="6"/>
      <c r="D314" s="8"/>
      <c r="F314" s="6"/>
    </row>
    <row r="315" spans="1:6" s="58" customFormat="1">
      <c r="A315" s="6"/>
      <c r="B315" s="7"/>
      <c r="C315" s="6"/>
      <c r="D315" s="8"/>
      <c r="F315" s="6"/>
    </row>
    <row r="316" spans="1:6" s="58" customFormat="1">
      <c r="A316" s="6"/>
      <c r="B316" s="7"/>
      <c r="C316" s="6"/>
      <c r="D316" s="8"/>
      <c r="F316" s="6"/>
    </row>
    <row r="317" spans="1:6" s="58" customFormat="1">
      <c r="A317" s="6"/>
      <c r="B317" s="7"/>
      <c r="C317" s="6"/>
      <c r="D317" s="8"/>
      <c r="F317" s="6"/>
    </row>
    <row r="318" spans="1:6" s="58" customFormat="1">
      <c r="A318" s="6"/>
      <c r="B318" s="7"/>
      <c r="C318" s="6"/>
      <c r="D318" s="8"/>
      <c r="F318" s="6"/>
    </row>
    <row r="319" spans="1:6" s="58" customFormat="1">
      <c r="A319" s="6"/>
      <c r="B319" s="7"/>
      <c r="C319" s="6"/>
      <c r="D319" s="8"/>
      <c r="F319" s="6"/>
    </row>
    <row r="320" spans="1:6" s="58" customFormat="1">
      <c r="A320" s="6"/>
      <c r="B320" s="7"/>
      <c r="C320" s="6"/>
      <c r="D320" s="8"/>
      <c r="F320" s="6"/>
    </row>
    <row r="321" spans="1:6" s="58" customFormat="1">
      <c r="A321" s="6"/>
      <c r="B321" s="7"/>
      <c r="C321" s="6"/>
      <c r="D321" s="8"/>
      <c r="F321" s="6"/>
    </row>
    <row r="322" spans="1:6" s="58" customFormat="1">
      <c r="A322" s="6"/>
      <c r="B322" s="7"/>
      <c r="C322" s="6"/>
      <c r="D322" s="8"/>
      <c r="F322" s="6"/>
    </row>
    <row r="323" spans="1:6" s="58" customFormat="1">
      <c r="A323" s="6"/>
      <c r="B323" s="7"/>
      <c r="C323" s="6"/>
      <c r="D323" s="8"/>
      <c r="F323" s="6"/>
    </row>
    <row r="324" spans="1:6" s="58" customFormat="1">
      <c r="A324" s="6"/>
      <c r="B324" s="7"/>
      <c r="C324" s="6"/>
      <c r="D324" s="8"/>
      <c r="F324" s="6"/>
    </row>
    <row r="325" spans="1:6" s="58" customFormat="1">
      <c r="A325" s="6"/>
      <c r="B325" s="7"/>
      <c r="C325" s="6"/>
      <c r="D325" s="8"/>
      <c r="F325" s="6"/>
    </row>
    <row r="326" spans="1:6" s="58" customFormat="1">
      <c r="A326" s="6"/>
      <c r="B326" s="7"/>
      <c r="C326" s="6"/>
      <c r="D326" s="8"/>
      <c r="F326" s="6"/>
    </row>
    <row r="327" spans="1:6" s="58" customFormat="1">
      <c r="A327" s="6"/>
      <c r="B327" s="7"/>
      <c r="C327" s="6"/>
      <c r="D327" s="8"/>
      <c r="F327" s="6"/>
    </row>
    <row r="328" spans="1:6" s="58" customFormat="1">
      <c r="A328" s="6"/>
      <c r="B328" s="7"/>
      <c r="C328" s="6"/>
      <c r="D328" s="8"/>
      <c r="F328" s="6"/>
    </row>
    <row r="329" spans="1:6" s="58" customFormat="1">
      <c r="A329" s="6"/>
      <c r="B329" s="7"/>
      <c r="C329" s="6"/>
      <c r="D329" s="8"/>
      <c r="F329" s="6"/>
    </row>
    <row r="330" spans="1:6" s="58" customFormat="1">
      <c r="A330" s="6"/>
      <c r="B330" s="7"/>
      <c r="C330" s="6"/>
      <c r="D330" s="8"/>
      <c r="F330" s="6"/>
    </row>
    <row r="331" spans="1:6" s="58" customFormat="1">
      <c r="A331" s="6"/>
      <c r="B331" s="7"/>
      <c r="C331" s="6"/>
      <c r="D331" s="8"/>
      <c r="F331" s="6"/>
    </row>
    <row r="332" spans="1:6" s="58" customFormat="1">
      <c r="A332" s="6"/>
      <c r="B332" s="7"/>
      <c r="C332" s="6"/>
      <c r="D332" s="8"/>
      <c r="F332" s="6"/>
    </row>
    <row r="333" spans="1:6" s="58" customFormat="1">
      <c r="A333" s="6"/>
      <c r="B333" s="7"/>
      <c r="C333" s="6"/>
      <c r="D333" s="8"/>
      <c r="F333" s="6"/>
    </row>
    <row r="334" spans="1:6" s="58" customFormat="1">
      <c r="A334" s="6"/>
      <c r="B334" s="7"/>
      <c r="C334" s="6"/>
      <c r="D334" s="8"/>
      <c r="F334" s="6"/>
    </row>
    <row r="335" spans="1:6" s="58" customFormat="1">
      <c r="A335" s="6"/>
      <c r="B335" s="7"/>
      <c r="C335" s="6"/>
      <c r="D335" s="8"/>
      <c r="F335" s="6"/>
    </row>
    <row r="336" spans="1:6" s="58" customFormat="1">
      <c r="A336" s="6"/>
      <c r="B336" s="7"/>
      <c r="C336" s="6"/>
      <c r="D336" s="8"/>
      <c r="F336" s="6"/>
    </row>
    <row r="337" spans="1:6" s="58" customFormat="1">
      <c r="A337" s="6"/>
      <c r="B337" s="7"/>
      <c r="C337" s="6"/>
      <c r="D337" s="8"/>
      <c r="F337" s="6"/>
    </row>
    <row r="338" spans="1:6" s="58" customFormat="1">
      <c r="A338" s="6"/>
      <c r="B338" s="7"/>
      <c r="C338" s="6"/>
      <c r="D338" s="8"/>
      <c r="F338" s="6"/>
    </row>
    <row r="339" spans="1:6" s="58" customFormat="1">
      <c r="A339" s="6"/>
      <c r="B339" s="7"/>
      <c r="C339" s="6"/>
      <c r="D339" s="8"/>
      <c r="F339" s="6"/>
    </row>
    <row r="340" spans="1:6" s="58" customFormat="1">
      <c r="A340" s="6"/>
      <c r="B340" s="7"/>
      <c r="C340" s="6"/>
      <c r="D340" s="8"/>
      <c r="F340" s="6"/>
    </row>
    <row r="341" spans="1:6" s="58" customFormat="1">
      <c r="A341" s="6"/>
      <c r="B341" s="7"/>
      <c r="C341" s="6"/>
      <c r="D341" s="8"/>
      <c r="F341" s="6"/>
    </row>
    <row r="342" spans="1:6" s="58" customFormat="1">
      <c r="A342" s="6"/>
      <c r="B342" s="7"/>
      <c r="C342" s="6"/>
      <c r="D342" s="8"/>
      <c r="F342" s="6"/>
    </row>
    <row r="343" spans="1:6" s="58" customFormat="1">
      <c r="A343" s="6"/>
      <c r="B343" s="7"/>
      <c r="C343" s="6"/>
      <c r="D343" s="8"/>
      <c r="F343" s="6"/>
    </row>
    <row r="344" spans="1:6" s="58" customFormat="1">
      <c r="A344" s="6"/>
      <c r="B344" s="7"/>
      <c r="C344" s="6"/>
      <c r="D344" s="8"/>
      <c r="F344" s="6"/>
    </row>
    <row r="345" spans="1:6" s="58" customFormat="1">
      <c r="A345" s="6"/>
      <c r="B345" s="7"/>
      <c r="C345" s="6"/>
      <c r="D345" s="8"/>
      <c r="F345" s="6"/>
    </row>
    <row r="346" spans="1:6" s="58" customFormat="1">
      <c r="A346" s="6"/>
      <c r="B346" s="7"/>
      <c r="C346" s="6"/>
      <c r="D346" s="8"/>
      <c r="F346" s="6"/>
    </row>
    <row r="347" spans="1:6" s="58" customFormat="1">
      <c r="A347" s="6"/>
      <c r="B347" s="7"/>
      <c r="C347" s="6"/>
      <c r="D347" s="8"/>
      <c r="F347" s="6"/>
    </row>
    <row r="348" spans="1:6" s="58" customFormat="1">
      <c r="A348" s="6"/>
      <c r="B348" s="7"/>
      <c r="C348" s="6"/>
      <c r="D348" s="8"/>
      <c r="F348" s="6"/>
    </row>
    <row r="349" spans="1:6" s="58" customFormat="1">
      <c r="A349" s="6"/>
      <c r="B349" s="7"/>
      <c r="C349" s="6"/>
      <c r="D349" s="8"/>
      <c r="F349" s="6"/>
    </row>
    <row r="350" spans="1:6" s="58" customFormat="1">
      <c r="A350" s="6"/>
      <c r="B350" s="7"/>
      <c r="C350" s="6"/>
      <c r="D350" s="8"/>
      <c r="F350" s="6"/>
    </row>
    <row r="351" spans="1:6" s="58" customFormat="1">
      <c r="A351" s="6"/>
      <c r="B351" s="7"/>
      <c r="C351" s="6"/>
      <c r="D351" s="8"/>
      <c r="F351" s="6"/>
    </row>
    <row r="352" spans="1:6" s="58" customFormat="1">
      <c r="A352" s="6"/>
      <c r="B352" s="7"/>
      <c r="C352" s="6"/>
      <c r="D352" s="8"/>
      <c r="F352" s="6"/>
    </row>
    <row r="353" spans="1:6" s="58" customFormat="1">
      <c r="A353" s="6"/>
      <c r="B353" s="7"/>
      <c r="C353" s="6"/>
      <c r="D353" s="8"/>
      <c r="F353" s="6"/>
    </row>
    <row r="354" spans="1:6" s="58" customFormat="1">
      <c r="A354" s="6"/>
      <c r="B354" s="7"/>
      <c r="C354" s="6"/>
      <c r="D354" s="8"/>
      <c r="F354" s="6"/>
    </row>
    <row r="355" spans="1:6" s="58" customFormat="1">
      <c r="A355" s="6"/>
      <c r="B355" s="7"/>
      <c r="C355" s="6"/>
      <c r="D355" s="8"/>
      <c r="F355" s="6"/>
    </row>
    <row r="356" spans="1:6" s="58" customFormat="1">
      <c r="A356" s="6"/>
      <c r="B356" s="7"/>
      <c r="C356" s="6"/>
      <c r="D356" s="8"/>
      <c r="F356" s="6"/>
    </row>
    <row r="357" spans="1:6" s="58" customFormat="1">
      <c r="A357" s="6"/>
      <c r="B357" s="7"/>
      <c r="C357" s="6"/>
      <c r="D357" s="8"/>
      <c r="F357" s="6"/>
    </row>
    <row r="358" spans="1:6" s="58" customFormat="1">
      <c r="A358" s="6"/>
      <c r="B358" s="7"/>
      <c r="C358" s="6"/>
      <c r="D358" s="8"/>
      <c r="F358" s="6"/>
    </row>
    <row r="359" spans="1:6" s="58" customFormat="1">
      <c r="A359" s="6"/>
      <c r="B359" s="7"/>
      <c r="C359" s="6"/>
      <c r="D359" s="8"/>
      <c r="F359" s="6"/>
    </row>
    <row r="360" spans="1:6" s="58" customFormat="1">
      <c r="A360" s="6"/>
      <c r="B360" s="7"/>
      <c r="C360" s="6"/>
      <c r="D360" s="8"/>
      <c r="F360" s="6"/>
    </row>
    <row r="361" spans="1:6" s="58" customFormat="1">
      <c r="A361" s="6"/>
      <c r="B361" s="7"/>
      <c r="C361" s="6"/>
      <c r="D361" s="8"/>
      <c r="F361" s="6"/>
    </row>
    <row r="362" spans="1:6" s="58" customFormat="1">
      <c r="A362" s="6"/>
      <c r="B362" s="7"/>
      <c r="C362" s="6"/>
      <c r="D362" s="8"/>
      <c r="F362" s="6"/>
    </row>
    <row r="363" spans="1:6" s="58" customFormat="1">
      <c r="A363" s="6"/>
      <c r="B363" s="7"/>
      <c r="C363" s="6"/>
      <c r="D363" s="8"/>
      <c r="F363" s="6"/>
    </row>
    <row r="364" spans="1:6" s="58" customFormat="1">
      <c r="A364" s="6"/>
      <c r="B364" s="7"/>
      <c r="C364" s="6"/>
      <c r="D364" s="8"/>
      <c r="F364" s="6"/>
    </row>
    <row r="365" spans="1:6" s="58" customFormat="1">
      <c r="A365" s="6"/>
      <c r="B365" s="7"/>
      <c r="C365" s="6"/>
      <c r="D365" s="8"/>
      <c r="F365" s="6"/>
    </row>
    <row r="366" spans="1:6" s="58" customFormat="1">
      <c r="A366" s="6"/>
      <c r="B366" s="7"/>
      <c r="C366" s="6"/>
      <c r="D366" s="8"/>
      <c r="F366" s="6"/>
    </row>
    <row r="367" spans="1:6" s="58" customFormat="1">
      <c r="A367" s="6"/>
      <c r="B367" s="7"/>
      <c r="C367" s="6"/>
      <c r="D367" s="8"/>
      <c r="F367" s="6"/>
    </row>
    <row r="368" spans="1:6" s="58" customFormat="1">
      <c r="A368" s="6"/>
      <c r="B368" s="7"/>
      <c r="C368" s="6"/>
      <c r="D368" s="8"/>
      <c r="F368" s="6"/>
    </row>
    <row r="369" spans="1:6" s="58" customFormat="1">
      <c r="A369" s="6"/>
      <c r="B369" s="7"/>
      <c r="C369" s="6"/>
      <c r="D369" s="8"/>
      <c r="F369" s="6"/>
    </row>
    <row r="370" spans="1:6" s="58" customFormat="1">
      <c r="A370" s="6"/>
      <c r="B370" s="7"/>
      <c r="C370" s="6"/>
      <c r="D370" s="8"/>
      <c r="F370" s="6"/>
    </row>
    <row r="371" spans="1:6" s="58" customFormat="1">
      <c r="A371" s="6"/>
      <c r="B371" s="7"/>
      <c r="C371" s="6"/>
      <c r="D371" s="8"/>
      <c r="F371" s="6"/>
    </row>
    <row r="372" spans="1:6" s="58" customFormat="1">
      <c r="A372" s="6"/>
      <c r="B372" s="7"/>
      <c r="C372" s="6"/>
      <c r="D372" s="8"/>
      <c r="F372" s="6"/>
    </row>
    <row r="373" spans="1:6" s="58" customFormat="1">
      <c r="A373" s="6"/>
      <c r="B373" s="7"/>
      <c r="C373" s="6"/>
      <c r="D373" s="8"/>
      <c r="F373" s="6"/>
    </row>
    <row r="374" spans="1:6">
      <c r="F374" s="6"/>
    </row>
    <row r="375" spans="1:6">
      <c r="F375" s="6"/>
    </row>
    <row r="376" spans="1:6">
      <c r="F376" s="6"/>
    </row>
    <row r="377" spans="1:6">
      <c r="F377" s="6"/>
    </row>
    <row r="378" spans="1:6">
      <c r="F378" s="6"/>
    </row>
    <row r="379" spans="1:6">
      <c r="F379" s="6"/>
    </row>
    <row r="380" spans="1:6">
      <c r="F380" s="6"/>
    </row>
    <row r="381" spans="1:6">
      <c r="F381" s="6"/>
    </row>
    <row r="382" spans="1:6">
      <c r="F382" s="6"/>
    </row>
    <row r="383" spans="1:6">
      <c r="F383" s="6"/>
    </row>
    <row r="384" spans="1:6">
      <c r="F384" s="6"/>
    </row>
    <row r="385" spans="6:6">
      <c r="F385" s="6"/>
    </row>
    <row r="386" spans="6:6">
      <c r="F386" s="6"/>
    </row>
    <row r="387" spans="6:6">
      <c r="F387" s="6"/>
    </row>
    <row r="388" spans="6:6">
      <c r="F388" s="6"/>
    </row>
    <row r="389" spans="6:6">
      <c r="F389" s="6"/>
    </row>
    <row r="390" spans="6:6">
      <c r="F390" s="6"/>
    </row>
    <row r="391" spans="6:6">
      <c r="F391" s="6"/>
    </row>
    <row r="392" spans="6:6">
      <c r="F392" s="6"/>
    </row>
    <row r="393" spans="6:6">
      <c r="F393" s="6"/>
    </row>
    <row r="394" spans="6:6">
      <c r="F394" s="6"/>
    </row>
    <row r="395" spans="6:6">
      <c r="F395" s="6"/>
    </row>
    <row r="396" spans="6:6">
      <c r="F396" s="6"/>
    </row>
    <row r="397" spans="6:6">
      <c r="F397" s="6"/>
    </row>
    <row r="398" spans="6:6">
      <c r="F398" s="6"/>
    </row>
    <row r="399" spans="6:6">
      <c r="F399" s="6"/>
    </row>
    <row r="400" spans="6:6">
      <c r="F400" s="6"/>
    </row>
    <row r="401" spans="6:6">
      <c r="F401" s="6"/>
    </row>
    <row r="402" spans="6:6">
      <c r="F402" s="6"/>
    </row>
    <row r="403" spans="6:6">
      <c r="F403" s="6"/>
    </row>
    <row r="404" spans="6:6">
      <c r="F404" s="6"/>
    </row>
    <row r="405" spans="6:6">
      <c r="F405" s="6"/>
    </row>
    <row r="406" spans="6:6">
      <c r="F406" s="6"/>
    </row>
    <row r="407" spans="6:6">
      <c r="F407" s="6"/>
    </row>
    <row r="408" spans="6:6">
      <c r="F408" s="6"/>
    </row>
    <row r="409" spans="6:6">
      <c r="F409" s="6"/>
    </row>
    <row r="410" spans="6:6">
      <c r="F410" s="6"/>
    </row>
    <row r="411" spans="6:6">
      <c r="F411" s="6"/>
    </row>
    <row r="412" spans="6:6">
      <c r="F412" s="6"/>
    </row>
    <row r="413" spans="6:6">
      <c r="F413" s="6"/>
    </row>
    <row r="414" spans="6:6">
      <c r="F414" s="6"/>
    </row>
    <row r="415" spans="6:6">
      <c r="F415" s="6"/>
    </row>
    <row r="416" spans="6:6">
      <c r="F416" s="6"/>
    </row>
    <row r="417" spans="6:6">
      <c r="F417" s="6"/>
    </row>
    <row r="418" spans="6:6">
      <c r="F418" s="6"/>
    </row>
    <row r="419" spans="6:6">
      <c r="F419" s="6"/>
    </row>
    <row r="420" spans="6:6">
      <c r="F420" s="6"/>
    </row>
    <row r="421" spans="6:6">
      <c r="F421" s="6"/>
    </row>
    <row r="422" spans="6:6">
      <c r="F422" s="6"/>
    </row>
    <row r="423" spans="6:6">
      <c r="F423" s="6"/>
    </row>
    <row r="424" spans="6:6">
      <c r="F424" s="6"/>
    </row>
    <row r="425" spans="6:6">
      <c r="F425" s="6"/>
    </row>
    <row r="426" spans="6:6">
      <c r="F426" s="6"/>
    </row>
    <row r="427" spans="6:6">
      <c r="F427" s="6"/>
    </row>
    <row r="428" spans="6:6">
      <c r="F428" s="6"/>
    </row>
    <row r="429" spans="6:6">
      <c r="F429" s="6"/>
    </row>
    <row r="430" spans="6:6">
      <c r="F430" s="6"/>
    </row>
    <row r="431" spans="6:6">
      <c r="F431" s="6"/>
    </row>
    <row r="432" spans="6:6">
      <c r="F432" s="6"/>
    </row>
    <row r="433" spans="6:6">
      <c r="F433" s="6"/>
    </row>
    <row r="434" spans="6:6">
      <c r="F434" s="6"/>
    </row>
    <row r="435" spans="6:6">
      <c r="F435" s="6"/>
    </row>
    <row r="436" spans="6:6">
      <c r="F436" s="6"/>
    </row>
    <row r="437" spans="6:6">
      <c r="F437" s="6"/>
    </row>
    <row r="438" spans="6:6">
      <c r="F438" s="6"/>
    </row>
    <row r="439" spans="6:6">
      <c r="F439" s="6"/>
    </row>
    <row r="440" spans="6:6">
      <c r="F440" s="6"/>
    </row>
    <row r="441" spans="6:6">
      <c r="F441" s="6"/>
    </row>
    <row r="442" spans="6:6">
      <c r="F442" s="6"/>
    </row>
    <row r="443" spans="6:6">
      <c r="F443" s="6"/>
    </row>
    <row r="444" spans="6:6">
      <c r="F444" s="6"/>
    </row>
    <row r="445" spans="6:6">
      <c r="F445" s="6"/>
    </row>
    <row r="446" spans="6:6">
      <c r="F446" s="6"/>
    </row>
    <row r="447" spans="6:6">
      <c r="F447" s="6"/>
    </row>
    <row r="448" spans="6:6">
      <c r="F448" s="6"/>
    </row>
    <row r="449" spans="6:6">
      <c r="F449" s="6"/>
    </row>
    <row r="450" spans="6:6">
      <c r="F450" s="6"/>
    </row>
    <row r="451" spans="6:6">
      <c r="F451" s="6"/>
    </row>
    <row r="452" spans="6:6">
      <c r="F452" s="6"/>
    </row>
    <row r="453" spans="6:6">
      <c r="F453" s="6"/>
    </row>
    <row r="454" spans="6:6">
      <c r="F454" s="6"/>
    </row>
    <row r="455" spans="6:6">
      <c r="F455" s="6"/>
    </row>
    <row r="456" spans="6:6">
      <c r="F456" s="6"/>
    </row>
    <row r="457" spans="6:6">
      <c r="F457" s="6"/>
    </row>
    <row r="458" spans="6:6">
      <c r="F458" s="6"/>
    </row>
    <row r="459" spans="6:6">
      <c r="F459" s="6"/>
    </row>
    <row r="460" spans="6:6">
      <c r="F460" s="6"/>
    </row>
    <row r="461" spans="6:6">
      <c r="F461" s="6"/>
    </row>
    <row r="462" spans="6:6">
      <c r="F462" s="6"/>
    </row>
    <row r="463" spans="6:6">
      <c r="F463" s="6"/>
    </row>
    <row r="464" spans="6:6">
      <c r="F464" s="6"/>
    </row>
    <row r="465" spans="6:6">
      <c r="F465" s="6"/>
    </row>
    <row r="466" spans="6:6">
      <c r="F466" s="6"/>
    </row>
    <row r="467" spans="6:6">
      <c r="F467" s="6"/>
    </row>
    <row r="468" spans="6:6">
      <c r="F468" s="6"/>
    </row>
    <row r="469" spans="6:6">
      <c r="F469" s="6"/>
    </row>
    <row r="470" spans="6:6">
      <c r="F470" s="6"/>
    </row>
    <row r="471" spans="6:6">
      <c r="F471" s="6"/>
    </row>
    <row r="472" spans="6:6">
      <c r="F472" s="6"/>
    </row>
    <row r="473" spans="6:6">
      <c r="F473" s="6"/>
    </row>
    <row r="474" spans="6:6">
      <c r="F474" s="6"/>
    </row>
    <row r="475" spans="6:6">
      <c r="F475" s="6"/>
    </row>
    <row r="476" spans="6:6">
      <c r="F476" s="6"/>
    </row>
    <row r="477" spans="6:6">
      <c r="F477" s="6"/>
    </row>
    <row r="478" spans="6:6">
      <c r="F478" s="6"/>
    </row>
    <row r="479" spans="6:6">
      <c r="F479" s="6"/>
    </row>
    <row r="480" spans="6:6">
      <c r="F480" s="6"/>
    </row>
    <row r="481" spans="2:17">
      <c r="F481" s="6"/>
    </row>
    <row r="482" spans="2:17">
      <c r="F482" s="6"/>
    </row>
    <row r="487" spans="2:17" s="6" customFormat="1">
      <c r="B487" s="7"/>
      <c r="D487" s="8"/>
      <c r="E487" s="8"/>
      <c r="F487" s="8"/>
      <c r="G487" s="8"/>
      <c r="H487" s="8"/>
      <c r="I487" s="8"/>
      <c r="J487" s="8"/>
      <c r="K487" s="8"/>
      <c r="L487" s="8"/>
      <c r="M487" s="8"/>
      <c r="N487" s="8"/>
      <c r="O487" s="8"/>
      <c r="P487" s="8"/>
      <c r="Q487" s="8"/>
    </row>
    <row r="488" spans="2:17" s="6" customFormat="1">
      <c r="B488" s="7"/>
      <c r="D488" s="8"/>
      <c r="E488" s="8"/>
      <c r="F488" s="8"/>
      <c r="G488" s="8"/>
      <c r="H488" s="8"/>
      <c r="I488" s="8"/>
      <c r="J488" s="8"/>
      <c r="K488" s="8"/>
      <c r="L488" s="8"/>
      <c r="M488" s="8"/>
      <c r="N488" s="8"/>
      <c r="O488" s="8"/>
      <c r="P488" s="8"/>
      <c r="Q488" s="8"/>
    </row>
    <row r="489" spans="2:17" s="6" customFormat="1">
      <c r="B489" s="7"/>
      <c r="D489" s="8"/>
      <c r="E489" s="8"/>
      <c r="F489" s="8"/>
      <c r="G489" s="8"/>
      <c r="H489" s="8"/>
      <c r="I489" s="8"/>
      <c r="J489" s="8"/>
      <c r="K489" s="8"/>
      <c r="L489" s="8"/>
      <c r="M489" s="8"/>
      <c r="N489" s="8"/>
      <c r="O489" s="8"/>
      <c r="P489" s="8"/>
      <c r="Q489" s="8"/>
    </row>
    <row r="490" spans="2:17" s="6" customFormat="1">
      <c r="B490" s="7"/>
      <c r="D490" s="8"/>
      <c r="E490" s="8"/>
      <c r="F490" s="8"/>
      <c r="G490" s="8"/>
      <c r="H490" s="8"/>
      <c r="I490" s="8"/>
      <c r="J490" s="8"/>
      <c r="K490" s="8"/>
      <c r="L490" s="8"/>
      <c r="M490" s="8"/>
      <c r="N490" s="8"/>
      <c r="O490" s="8"/>
      <c r="P490" s="8"/>
      <c r="Q490" s="8"/>
    </row>
    <row r="491" spans="2:17" s="6" customFormat="1">
      <c r="B491" s="7"/>
      <c r="D491" s="8"/>
      <c r="E491" s="8"/>
      <c r="F491" s="8"/>
      <c r="G491" s="8"/>
      <c r="H491" s="8"/>
      <c r="I491" s="8"/>
      <c r="J491" s="8"/>
      <c r="K491" s="8"/>
      <c r="L491" s="8"/>
      <c r="M491" s="8"/>
      <c r="N491" s="8"/>
      <c r="O491" s="8"/>
      <c r="P491" s="8"/>
      <c r="Q491" s="8"/>
    </row>
    <row r="492" spans="2:17" s="6" customFormat="1">
      <c r="B492" s="7"/>
      <c r="D492" s="8"/>
      <c r="E492" s="8"/>
      <c r="F492" s="8"/>
      <c r="G492" s="8"/>
      <c r="H492" s="8"/>
      <c r="I492" s="8"/>
      <c r="J492" s="8"/>
      <c r="K492" s="8"/>
      <c r="L492" s="8"/>
      <c r="M492" s="8"/>
      <c r="N492" s="8"/>
      <c r="O492" s="8"/>
      <c r="P492" s="8"/>
      <c r="Q492" s="8"/>
    </row>
    <row r="493" spans="2:17" s="6" customFormat="1">
      <c r="B493" s="7"/>
      <c r="D493" s="8"/>
      <c r="E493" s="8"/>
      <c r="F493" s="8"/>
      <c r="G493" s="8"/>
      <c r="H493" s="8"/>
      <c r="I493" s="8"/>
      <c r="J493" s="8"/>
      <c r="K493" s="8"/>
      <c r="L493" s="8"/>
      <c r="M493" s="8"/>
      <c r="N493" s="8"/>
      <c r="O493" s="8"/>
      <c r="P493" s="8"/>
      <c r="Q493" s="8"/>
    </row>
    <row r="494" spans="2:17" s="6" customFormat="1">
      <c r="B494" s="7"/>
      <c r="D494" s="8"/>
      <c r="E494" s="8"/>
      <c r="F494" s="8"/>
      <c r="G494" s="8"/>
      <c r="H494" s="8"/>
      <c r="I494" s="8"/>
      <c r="J494" s="8"/>
      <c r="K494" s="8"/>
      <c r="L494" s="8"/>
      <c r="M494" s="8"/>
      <c r="N494" s="8"/>
      <c r="O494" s="8"/>
      <c r="P494" s="8"/>
      <c r="Q494" s="8"/>
    </row>
    <row r="495" spans="2:17" s="6" customFormat="1">
      <c r="B495" s="7"/>
      <c r="D495" s="8"/>
      <c r="E495" s="8"/>
      <c r="F495" s="8"/>
      <c r="G495" s="8"/>
      <c r="H495" s="8"/>
      <c r="I495" s="8"/>
      <c r="J495" s="8"/>
      <c r="K495" s="8"/>
      <c r="L495" s="8"/>
      <c r="M495" s="8"/>
      <c r="N495" s="8"/>
      <c r="O495" s="8"/>
      <c r="P495" s="8"/>
      <c r="Q495" s="8"/>
    </row>
    <row r="496" spans="2:17" s="6" customFormat="1">
      <c r="B496" s="7"/>
      <c r="D496" s="8"/>
      <c r="E496" s="8"/>
      <c r="F496" s="8"/>
      <c r="G496" s="8"/>
      <c r="H496" s="8"/>
      <c r="I496" s="8"/>
      <c r="J496" s="8"/>
      <c r="K496" s="8"/>
      <c r="L496" s="8"/>
      <c r="M496" s="8"/>
      <c r="N496" s="8"/>
      <c r="O496" s="8"/>
      <c r="P496" s="8"/>
      <c r="Q496" s="8"/>
    </row>
    <row r="497" spans="2:17" s="6" customFormat="1">
      <c r="B497" s="7"/>
      <c r="D497" s="8"/>
      <c r="E497" s="8"/>
      <c r="F497" s="8"/>
      <c r="G497" s="8"/>
      <c r="H497" s="8"/>
      <c r="I497" s="8"/>
      <c r="J497" s="8"/>
      <c r="K497" s="8"/>
      <c r="L497" s="8"/>
      <c r="M497" s="8"/>
      <c r="N497" s="8"/>
      <c r="O497" s="8"/>
      <c r="P497" s="8"/>
      <c r="Q497" s="8"/>
    </row>
    <row r="498" spans="2:17" s="6" customFormat="1">
      <c r="B498" s="7"/>
      <c r="D498" s="8"/>
      <c r="E498" s="8"/>
      <c r="F498" s="8"/>
      <c r="G498" s="8"/>
      <c r="H498" s="8"/>
      <c r="I498" s="8"/>
      <c r="J498" s="8"/>
      <c r="K498" s="8"/>
      <c r="L498" s="8"/>
      <c r="M498" s="8"/>
      <c r="N498" s="8"/>
      <c r="O498" s="8"/>
      <c r="P498" s="8"/>
      <c r="Q498" s="8"/>
    </row>
    <row r="499" spans="2:17" s="6" customFormat="1">
      <c r="B499" s="7"/>
      <c r="D499" s="8"/>
      <c r="E499" s="8"/>
      <c r="F499" s="8"/>
      <c r="G499" s="8"/>
      <c r="H499" s="8"/>
      <c r="I499" s="8"/>
      <c r="J499" s="8"/>
      <c r="K499" s="8"/>
      <c r="L499" s="8"/>
      <c r="M499" s="8"/>
      <c r="N499" s="8"/>
      <c r="O499" s="8"/>
      <c r="P499" s="8"/>
      <c r="Q499" s="8"/>
    </row>
    <row r="500" spans="2:17" s="6" customFormat="1">
      <c r="B500" s="7"/>
      <c r="D500" s="8"/>
      <c r="E500" s="8"/>
      <c r="F500" s="8"/>
      <c r="G500" s="8"/>
      <c r="H500" s="8"/>
      <c r="I500" s="8"/>
      <c r="J500" s="8"/>
      <c r="K500" s="8"/>
      <c r="L500" s="8"/>
      <c r="M500" s="8"/>
      <c r="N500" s="8"/>
      <c r="O500" s="8"/>
      <c r="P500" s="8"/>
      <c r="Q500" s="8"/>
    </row>
    <row r="501" spans="2:17" s="6" customFormat="1">
      <c r="B501" s="7"/>
      <c r="D501" s="8"/>
      <c r="E501" s="8"/>
      <c r="F501" s="8"/>
      <c r="G501" s="8"/>
      <c r="H501" s="8"/>
      <c r="I501" s="8"/>
      <c r="J501" s="8"/>
      <c r="K501" s="8"/>
      <c r="L501" s="8"/>
      <c r="M501" s="8"/>
      <c r="N501" s="8"/>
      <c r="O501" s="8"/>
      <c r="P501" s="8"/>
      <c r="Q501" s="8"/>
    </row>
    <row r="502" spans="2:17" s="6" customFormat="1">
      <c r="B502" s="7"/>
      <c r="D502" s="8"/>
      <c r="E502" s="8"/>
      <c r="F502" s="8"/>
      <c r="G502" s="8"/>
      <c r="H502" s="8"/>
      <c r="I502" s="8"/>
      <c r="J502" s="8"/>
      <c r="K502" s="8"/>
      <c r="L502" s="8"/>
      <c r="M502" s="8"/>
      <c r="N502" s="8"/>
      <c r="O502" s="8"/>
      <c r="P502" s="8"/>
      <c r="Q502" s="8"/>
    </row>
    <row r="503" spans="2:17" s="6" customFormat="1">
      <c r="B503" s="7"/>
      <c r="D503" s="8"/>
      <c r="E503" s="8"/>
      <c r="F503" s="8"/>
      <c r="G503" s="8"/>
      <c r="H503" s="8"/>
      <c r="I503" s="8"/>
      <c r="J503" s="8"/>
      <c r="K503" s="8"/>
      <c r="L503" s="8"/>
      <c r="M503" s="8"/>
      <c r="N503" s="8"/>
      <c r="O503" s="8"/>
      <c r="P503" s="8"/>
      <c r="Q503" s="8"/>
    </row>
    <row r="504" spans="2:17" s="6" customFormat="1">
      <c r="B504" s="7"/>
      <c r="D504" s="8"/>
      <c r="E504" s="8"/>
      <c r="F504" s="8"/>
      <c r="G504" s="8"/>
      <c r="H504" s="8"/>
      <c r="I504" s="8"/>
      <c r="J504" s="8"/>
      <c r="K504" s="8"/>
      <c r="L504" s="8"/>
      <c r="M504" s="8"/>
      <c r="N504" s="8"/>
      <c r="O504" s="8"/>
      <c r="P504" s="8"/>
      <c r="Q504" s="8"/>
    </row>
    <row r="505" spans="2:17" s="6" customFormat="1">
      <c r="B505" s="7"/>
      <c r="D505" s="8"/>
      <c r="E505" s="8"/>
      <c r="F505" s="8"/>
      <c r="G505" s="8"/>
      <c r="H505" s="8"/>
      <c r="I505" s="8"/>
      <c r="J505" s="8"/>
      <c r="K505" s="8"/>
      <c r="L505" s="8"/>
      <c r="M505" s="8"/>
      <c r="N505" s="8"/>
      <c r="O505" s="8"/>
      <c r="P505" s="8"/>
      <c r="Q505" s="8"/>
    </row>
    <row r="506" spans="2:17" s="6" customFormat="1">
      <c r="B506" s="7"/>
      <c r="D506" s="8"/>
      <c r="E506" s="8"/>
      <c r="F506" s="8"/>
      <c r="G506" s="8"/>
      <c r="H506" s="8"/>
      <c r="I506" s="8"/>
      <c r="J506" s="8"/>
      <c r="K506" s="8"/>
      <c r="L506" s="8"/>
      <c r="M506" s="8"/>
      <c r="N506" s="8"/>
      <c r="O506" s="8"/>
      <c r="P506" s="8"/>
      <c r="Q506" s="8"/>
    </row>
    <row r="507" spans="2:17" s="6" customFormat="1">
      <c r="B507" s="7"/>
      <c r="D507" s="8"/>
      <c r="E507" s="8"/>
      <c r="F507" s="8"/>
      <c r="G507" s="8"/>
      <c r="H507" s="8"/>
      <c r="I507" s="8"/>
      <c r="J507" s="8"/>
      <c r="K507" s="8"/>
      <c r="L507" s="8"/>
      <c r="M507" s="8"/>
      <c r="N507" s="8"/>
      <c r="O507" s="8"/>
      <c r="P507" s="8"/>
      <c r="Q507" s="8"/>
    </row>
    <row r="508" spans="2:17" s="6" customFormat="1">
      <c r="B508" s="7"/>
      <c r="D508" s="8"/>
      <c r="E508" s="8"/>
      <c r="F508" s="8"/>
      <c r="G508" s="8"/>
      <c r="H508" s="8"/>
      <c r="I508" s="8"/>
      <c r="J508" s="8"/>
      <c r="K508" s="8"/>
      <c r="L508" s="8"/>
      <c r="M508" s="8"/>
      <c r="N508" s="8"/>
      <c r="O508" s="8"/>
      <c r="P508" s="8"/>
      <c r="Q508" s="8"/>
    </row>
    <row r="509" spans="2:17" s="6" customFormat="1">
      <c r="B509" s="7"/>
      <c r="D509" s="8"/>
      <c r="E509" s="8"/>
      <c r="F509" s="8"/>
      <c r="G509" s="8"/>
      <c r="H509" s="8"/>
      <c r="I509" s="8"/>
      <c r="J509" s="8"/>
      <c r="K509" s="8"/>
      <c r="L509" s="8"/>
      <c r="M509" s="8"/>
      <c r="N509" s="8"/>
      <c r="O509" s="8"/>
      <c r="P509" s="8"/>
      <c r="Q509" s="8"/>
    </row>
    <row r="510" spans="2:17" s="6" customFormat="1">
      <c r="B510" s="7"/>
      <c r="D510" s="8"/>
      <c r="E510" s="8"/>
      <c r="F510" s="8"/>
      <c r="G510" s="8"/>
      <c r="H510" s="8"/>
      <c r="I510" s="8"/>
      <c r="J510" s="8"/>
      <c r="K510" s="8"/>
      <c r="L510" s="8"/>
      <c r="M510" s="8"/>
      <c r="N510" s="8"/>
      <c r="O510" s="8"/>
      <c r="P510" s="8"/>
      <c r="Q510" s="8"/>
    </row>
    <row r="511" spans="2:17" s="6" customFormat="1">
      <c r="B511" s="7"/>
      <c r="D511" s="8"/>
      <c r="E511" s="8"/>
      <c r="F511" s="8"/>
      <c r="G511" s="8"/>
      <c r="H511" s="8"/>
      <c r="I511" s="8"/>
      <c r="J511" s="8"/>
      <c r="K511" s="8"/>
      <c r="L511" s="8"/>
      <c r="M511" s="8"/>
      <c r="N511" s="8"/>
      <c r="O511" s="8"/>
      <c r="P511" s="8"/>
      <c r="Q511" s="8"/>
    </row>
    <row r="512" spans="2:17" s="6" customFormat="1">
      <c r="B512" s="7"/>
      <c r="D512" s="8"/>
      <c r="E512" s="8"/>
      <c r="F512" s="8"/>
      <c r="G512" s="8"/>
      <c r="H512" s="8"/>
      <c r="I512" s="8"/>
      <c r="J512" s="8"/>
      <c r="K512" s="8"/>
      <c r="L512" s="8"/>
      <c r="M512" s="8"/>
      <c r="N512" s="8"/>
      <c r="O512" s="8"/>
      <c r="P512" s="8"/>
      <c r="Q512" s="8"/>
    </row>
    <row r="513" spans="2:17" s="6" customFormat="1">
      <c r="B513" s="7"/>
      <c r="D513" s="8"/>
      <c r="E513" s="8"/>
      <c r="F513" s="8"/>
      <c r="G513" s="8"/>
      <c r="H513" s="8"/>
      <c r="I513" s="8"/>
      <c r="J513" s="8"/>
      <c r="K513" s="8"/>
      <c r="L513" s="8"/>
      <c r="M513" s="8"/>
      <c r="N513" s="8"/>
      <c r="O513" s="8"/>
      <c r="P513" s="8"/>
      <c r="Q513" s="8"/>
    </row>
    <row r="514" spans="2:17" s="6" customFormat="1">
      <c r="B514" s="7"/>
      <c r="D514" s="8"/>
      <c r="E514" s="8"/>
      <c r="F514" s="8"/>
      <c r="G514" s="8"/>
      <c r="H514" s="8"/>
      <c r="I514" s="8"/>
      <c r="J514" s="8"/>
      <c r="K514" s="8"/>
      <c r="L514" s="8"/>
      <c r="M514" s="8"/>
      <c r="N514" s="8"/>
      <c r="O514" s="8"/>
      <c r="P514" s="8"/>
      <c r="Q514" s="8"/>
    </row>
    <row r="515" spans="2:17" s="6" customFormat="1">
      <c r="B515" s="7"/>
      <c r="D515" s="8"/>
      <c r="E515" s="8"/>
      <c r="F515" s="8"/>
      <c r="G515" s="8"/>
      <c r="H515" s="8"/>
      <c r="I515" s="8"/>
      <c r="J515" s="8"/>
      <c r="K515" s="8"/>
      <c r="L515" s="8"/>
      <c r="M515" s="8"/>
      <c r="N515" s="8"/>
      <c r="O515" s="8"/>
      <c r="P515" s="8"/>
      <c r="Q515" s="8"/>
    </row>
    <row r="516" spans="2:17" s="6" customFormat="1">
      <c r="B516" s="7"/>
      <c r="D516" s="8"/>
      <c r="E516" s="8"/>
      <c r="F516" s="8"/>
      <c r="G516" s="8"/>
      <c r="H516" s="8"/>
      <c r="I516" s="8"/>
      <c r="J516" s="8"/>
      <c r="K516" s="8"/>
      <c r="L516" s="8"/>
      <c r="M516" s="8"/>
      <c r="N516" s="8"/>
      <c r="O516" s="8"/>
      <c r="P516" s="8"/>
      <c r="Q516" s="8"/>
    </row>
    <row r="517" spans="2:17" s="6" customFormat="1">
      <c r="B517" s="7"/>
      <c r="D517" s="8"/>
      <c r="E517" s="8"/>
      <c r="F517" s="8"/>
      <c r="G517" s="8"/>
      <c r="H517" s="8"/>
      <c r="I517" s="8"/>
      <c r="J517" s="8"/>
      <c r="K517" s="8"/>
      <c r="L517" s="8"/>
      <c r="M517" s="8"/>
      <c r="N517" s="8"/>
      <c r="O517" s="8"/>
      <c r="P517" s="8"/>
      <c r="Q517" s="8"/>
    </row>
    <row r="518" spans="2:17" s="6" customFormat="1">
      <c r="B518" s="7"/>
      <c r="D518" s="8"/>
      <c r="E518" s="8"/>
      <c r="F518" s="8"/>
      <c r="G518" s="8"/>
      <c r="H518" s="8"/>
      <c r="I518" s="8"/>
      <c r="J518" s="8"/>
      <c r="K518" s="8"/>
      <c r="L518" s="8"/>
      <c r="M518" s="8"/>
      <c r="N518" s="8"/>
      <c r="O518" s="8"/>
      <c r="P518" s="8"/>
      <c r="Q518" s="8"/>
    </row>
    <row r="519" spans="2:17" s="6" customFormat="1">
      <c r="B519" s="7"/>
      <c r="D519" s="8"/>
      <c r="E519" s="8"/>
      <c r="F519" s="8"/>
      <c r="G519" s="8"/>
      <c r="H519" s="8"/>
      <c r="I519" s="8"/>
      <c r="J519" s="8"/>
      <c r="K519" s="8"/>
      <c r="L519" s="8"/>
      <c r="M519" s="8"/>
      <c r="N519" s="8"/>
      <c r="O519" s="8"/>
      <c r="P519" s="8"/>
      <c r="Q519" s="8"/>
    </row>
    <row r="520" spans="2:17" s="6" customFormat="1">
      <c r="B520" s="7"/>
      <c r="D520" s="8"/>
      <c r="E520" s="8"/>
      <c r="F520" s="8"/>
      <c r="G520" s="8"/>
      <c r="H520" s="8"/>
      <c r="I520" s="8"/>
      <c r="J520" s="8"/>
      <c r="K520" s="8"/>
      <c r="L520" s="8"/>
      <c r="M520" s="8"/>
      <c r="N520" s="8"/>
      <c r="O520" s="8"/>
      <c r="P520" s="8"/>
      <c r="Q520" s="8"/>
    </row>
    <row r="521" spans="2:17" s="6" customFormat="1">
      <c r="B521" s="7"/>
      <c r="D521" s="8"/>
      <c r="E521" s="8"/>
      <c r="F521" s="8"/>
      <c r="G521" s="8"/>
      <c r="H521" s="8"/>
      <c r="I521" s="8"/>
      <c r="J521" s="8"/>
      <c r="K521" s="8"/>
      <c r="L521" s="8"/>
      <c r="M521" s="8"/>
      <c r="N521" s="8"/>
      <c r="O521" s="8"/>
      <c r="P521" s="8"/>
      <c r="Q521" s="8"/>
    </row>
    <row r="522" spans="2:17" s="6" customFormat="1">
      <c r="B522" s="7"/>
      <c r="D522" s="8"/>
      <c r="E522" s="8"/>
      <c r="F522" s="8"/>
      <c r="G522" s="8"/>
      <c r="H522" s="8"/>
      <c r="I522" s="8"/>
      <c r="J522" s="8"/>
      <c r="K522" s="8"/>
      <c r="L522" s="8"/>
      <c r="M522" s="8"/>
      <c r="N522" s="8"/>
      <c r="O522" s="8"/>
      <c r="P522" s="8"/>
      <c r="Q522" s="8"/>
    </row>
    <row r="523" spans="2:17" s="6" customFormat="1">
      <c r="B523" s="7"/>
      <c r="D523" s="8"/>
      <c r="E523" s="8"/>
      <c r="F523" s="8"/>
      <c r="G523" s="8"/>
      <c r="H523" s="8"/>
      <c r="I523" s="8"/>
      <c r="J523" s="8"/>
      <c r="K523" s="8"/>
      <c r="L523" s="8"/>
      <c r="M523" s="8"/>
      <c r="N523" s="8"/>
      <c r="O523" s="8"/>
      <c r="P523" s="8"/>
      <c r="Q523" s="8"/>
    </row>
    <row r="524" spans="2:17" s="6" customFormat="1">
      <c r="B524" s="7"/>
      <c r="D524" s="8"/>
      <c r="E524" s="8"/>
      <c r="F524" s="8"/>
      <c r="G524" s="8"/>
      <c r="H524" s="8"/>
      <c r="I524" s="8"/>
      <c r="J524" s="8"/>
      <c r="K524" s="8"/>
      <c r="L524" s="8"/>
      <c r="M524" s="8"/>
      <c r="N524" s="8"/>
      <c r="O524" s="8"/>
      <c r="P524" s="8"/>
      <c r="Q524" s="8"/>
    </row>
    <row r="525" spans="2:17" s="6" customFormat="1">
      <c r="B525" s="7"/>
      <c r="D525" s="8"/>
      <c r="E525" s="8"/>
      <c r="F525" s="8"/>
      <c r="G525" s="8"/>
      <c r="H525" s="8"/>
      <c r="I525" s="8"/>
      <c r="J525" s="8"/>
      <c r="K525" s="8"/>
      <c r="L525" s="8"/>
      <c r="M525" s="8"/>
      <c r="N525" s="8"/>
      <c r="O525" s="8"/>
      <c r="P525" s="8"/>
      <c r="Q525" s="8"/>
    </row>
    <row r="526" spans="2:17" s="6" customFormat="1">
      <c r="B526" s="7"/>
      <c r="D526" s="8"/>
      <c r="E526" s="8"/>
      <c r="F526" s="8"/>
      <c r="G526" s="8"/>
      <c r="H526" s="8"/>
      <c r="I526" s="8"/>
      <c r="J526" s="8"/>
      <c r="K526" s="8"/>
      <c r="L526" s="8"/>
      <c r="M526" s="8"/>
      <c r="N526" s="8"/>
      <c r="O526" s="8"/>
      <c r="P526" s="8"/>
      <c r="Q526" s="8"/>
    </row>
    <row r="527" spans="2:17" s="6" customFormat="1">
      <c r="B527" s="7"/>
      <c r="D527" s="8"/>
      <c r="E527" s="8"/>
      <c r="F527" s="8"/>
      <c r="G527" s="8"/>
      <c r="H527" s="8"/>
      <c r="I527" s="8"/>
      <c r="J527" s="8"/>
      <c r="K527" s="8"/>
      <c r="L527" s="8"/>
      <c r="M527" s="8"/>
      <c r="N527" s="8"/>
      <c r="O527" s="8"/>
      <c r="P527" s="8"/>
      <c r="Q527" s="8"/>
    </row>
    <row r="528" spans="2:17" s="6" customFormat="1">
      <c r="B528" s="7"/>
      <c r="D528" s="8"/>
      <c r="E528" s="8"/>
      <c r="F528" s="8"/>
      <c r="G528" s="8"/>
      <c r="H528" s="8"/>
      <c r="I528" s="8"/>
      <c r="J528" s="8"/>
      <c r="K528" s="8"/>
      <c r="L528" s="8"/>
      <c r="M528" s="8"/>
      <c r="N528" s="8"/>
      <c r="O528" s="8"/>
      <c r="P528" s="8"/>
      <c r="Q528" s="8"/>
    </row>
    <row r="529" spans="2:17" s="6" customFormat="1">
      <c r="B529" s="7"/>
      <c r="D529" s="8"/>
      <c r="E529" s="8"/>
      <c r="F529" s="8"/>
      <c r="G529" s="8"/>
      <c r="H529" s="8"/>
      <c r="I529" s="8"/>
      <c r="J529" s="8"/>
      <c r="K529" s="8"/>
      <c r="L529" s="8"/>
      <c r="M529" s="8"/>
      <c r="N529" s="8"/>
      <c r="O529" s="8"/>
      <c r="P529" s="8"/>
      <c r="Q529" s="8"/>
    </row>
    <row r="530" spans="2:17" s="6" customFormat="1">
      <c r="B530" s="7"/>
      <c r="D530" s="8"/>
      <c r="E530" s="8"/>
      <c r="F530" s="8"/>
      <c r="G530" s="8"/>
      <c r="H530" s="8"/>
      <c r="I530" s="8"/>
      <c r="J530" s="8"/>
      <c r="K530" s="8"/>
      <c r="L530" s="8"/>
      <c r="M530" s="8"/>
      <c r="N530" s="8"/>
      <c r="O530" s="8"/>
      <c r="P530" s="8"/>
      <c r="Q530" s="8"/>
    </row>
    <row r="531" spans="2:17" s="6" customFormat="1">
      <c r="B531" s="7"/>
      <c r="D531" s="8"/>
      <c r="E531" s="8"/>
      <c r="F531" s="8"/>
      <c r="G531" s="8"/>
      <c r="H531" s="8"/>
      <c r="I531" s="8"/>
      <c r="J531" s="8"/>
      <c r="K531" s="8"/>
      <c r="L531" s="8"/>
      <c r="M531" s="8"/>
      <c r="N531" s="8"/>
      <c r="O531" s="8"/>
      <c r="P531" s="8"/>
      <c r="Q531" s="8"/>
    </row>
    <row r="532" spans="2:17" s="6" customFormat="1">
      <c r="B532" s="7"/>
      <c r="D532" s="8"/>
      <c r="E532" s="8"/>
      <c r="F532" s="8"/>
      <c r="G532" s="8"/>
      <c r="H532" s="8"/>
      <c r="I532" s="8"/>
      <c r="J532" s="8"/>
      <c r="K532" s="8"/>
      <c r="L532" s="8"/>
      <c r="M532" s="8"/>
      <c r="N532" s="8"/>
      <c r="O532" s="8"/>
      <c r="P532" s="8"/>
      <c r="Q532" s="8"/>
    </row>
    <row r="533" spans="2:17" s="6" customFormat="1">
      <c r="B533" s="7"/>
      <c r="D533" s="8"/>
      <c r="E533" s="8"/>
      <c r="F533" s="8"/>
      <c r="G533" s="8"/>
      <c r="H533" s="8"/>
      <c r="I533" s="8"/>
      <c r="J533" s="8"/>
      <c r="K533" s="8"/>
      <c r="L533" s="8"/>
      <c r="M533" s="8"/>
      <c r="N533" s="8"/>
      <c r="O533" s="8"/>
      <c r="P533" s="8"/>
      <c r="Q533" s="8"/>
    </row>
    <row r="534" spans="2:17" s="6" customFormat="1">
      <c r="B534" s="7"/>
      <c r="D534" s="8"/>
      <c r="E534" s="8"/>
      <c r="F534" s="8"/>
      <c r="G534" s="8"/>
      <c r="H534" s="8"/>
      <c r="I534" s="8"/>
      <c r="J534" s="8"/>
      <c r="K534" s="8"/>
      <c r="L534" s="8"/>
      <c r="M534" s="8"/>
      <c r="N534" s="8"/>
      <c r="O534" s="8"/>
      <c r="P534" s="8"/>
      <c r="Q534" s="8"/>
    </row>
    <row r="535" spans="2:17" s="6" customFormat="1">
      <c r="B535" s="7"/>
      <c r="D535" s="8"/>
      <c r="E535" s="8"/>
      <c r="F535" s="8"/>
      <c r="G535" s="8"/>
      <c r="H535" s="8"/>
      <c r="I535" s="8"/>
      <c r="J535" s="8"/>
      <c r="K535" s="8"/>
      <c r="L535" s="8"/>
      <c r="M535" s="8"/>
      <c r="N535" s="8"/>
      <c r="O535" s="8"/>
      <c r="P535" s="8"/>
      <c r="Q535" s="8"/>
    </row>
    <row r="536" spans="2:17" s="6" customFormat="1">
      <c r="B536" s="7"/>
      <c r="D536" s="8"/>
      <c r="E536" s="8"/>
      <c r="F536" s="8"/>
      <c r="G536" s="8"/>
      <c r="H536" s="8"/>
      <c r="I536" s="8"/>
      <c r="J536" s="8"/>
      <c r="K536" s="8"/>
      <c r="L536" s="8"/>
      <c r="M536" s="8"/>
      <c r="N536" s="8"/>
      <c r="O536" s="8"/>
      <c r="P536" s="8"/>
      <c r="Q536" s="8"/>
    </row>
    <row r="537" spans="2:17" s="6" customFormat="1">
      <c r="B537" s="7"/>
      <c r="D537" s="8"/>
      <c r="E537" s="8"/>
      <c r="F537" s="8"/>
      <c r="G537" s="8"/>
      <c r="H537" s="8"/>
      <c r="I537" s="8"/>
      <c r="J537" s="8"/>
      <c r="K537" s="8"/>
      <c r="L537" s="8"/>
      <c r="M537" s="8"/>
      <c r="N537" s="8"/>
      <c r="O537" s="8"/>
      <c r="P537" s="8"/>
      <c r="Q537" s="8"/>
    </row>
    <row r="538" spans="2:17" s="6" customFormat="1">
      <c r="B538" s="7"/>
      <c r="D538" s="8"/>
      <c r="E538" s="8"/>
      <c r="F538" s="8"/>
      <c r="G538" s="8"/>
      <c r="H538" s="8"/>
      <c r="I538" s="8"/>
      <c r="J538" s="8"/>
      <c r="K538" s="8"/>
      <c r="L538" s="8"/>
      <c r="M538" s="8"/>
      <c r="N538" s="8"/>
      <c r="O538" s="8"/>
      <c r="P538" s="8"/>
      <c r="Q538" s="8"/>
    </row>
    <row r="539" spans="2:17" s="6" customFormat="1">
      <c r="B539" s="7"/>
      <c r="D539" s="8"/>
      <c r="E539" s="8"/>
      <c r="F539" s="8"/>
      <c r="G539" s="8"/>
      <c r="H539" s="8"/>
      <c r="I539" s="8"/>
      <c r="J539" s="8"/>
      <c r="K539" s="8"/>
      <c r="L539" s="8"/>
      <c r="M539" s="8"/>
      <c r="N539" s="8"/>
      <c r="O539" s="8"/>
      <c r="P539" s="8"/>
      <c r="Q539" s="8"/>
    </row>
    <row r="540" spans="2:17" s="6" customFormat="1">
      <c r="B540" s="7"/>
      <c r="D540" s="8"/>
      <c r="E540" s="8"/>
      <c r="F540" s="8"/>
      <c r="G540" s="8"/>
      <c r="H540" s="8"/>
      <c r="I540" s="8"/>
      <c r="J540" s="8"/>
      <c r="K540" s="8"/>
      <c r="L540" s="8"/>
      <c r="M540" s="8"/>
      <c r="N540" s="8"/>
      <c r="O540" s="8"/>
      <c r="P540" s="8"/>
      <c r="Q540" s="8"/>
    </row>
    <row r="541" spans="2:17" s="6" customFormat="1">
      <c r="B541" s="7"/>
      <c r="D541" s="8"/>
      <c r="E541" s="8"/>
      <c r="F541" s="8"/>
      <c r="G541" s="8"/>
      <c r="H541" s="8"/>
      <c r="I541" s="8"/>
      <c r="J541" s="8"/>
      <c r="K541" s="8"/>
      <c r="L541" s="8"/>
      <c r="M541" s="8"/>
      <c r="N541" s="8"/>
      <c r="O541" s="8"/>
      <c r="P541" s="8"/>
      <c r="Q541" s="8"/>
    </row>
    <row r="542" spans="2:17" s="6" customFormat="1">
      <c r="B542" s="7"/>
      <c r="D542" s="8"/>
      <c r="E542" s="8"/>
      <c r="F542" s="8"/>
      <c r="G542" s="8"/>
      <c r="H542" s="8"/>
      <c r="I542" s="8"/>
      <c r="J542" s="8"/>
      <c r="K542" s="8"/>
      <c r="L542" s="8"/>
      <c r="M542" s="8"/>
      <c r="N542" s="8"/>
      <c r="O542" s="8"/>
      <c r="P542" s="8"/>
      <c r="Q542" s="8"/>
    </row>
    <row r="543" spans="2:17" s="6" customFormat="1">
      <c r="B543" s="7"/>
      <c r="D543" s="8"/>
      <c r="E543" s="8"/>
      <c r="F543" s="8"/>
      <c r="G543" s="8"/>
      <c r="H543" s="8"/>
      <c r="I543" s="8"/>
      <c r="J543" s="8"/>
      <c r="K543" s="8"/>
      <c r="L543" s="8"/>
      <c r="M543" s="8"/>
      <c r="N543" s="8"/>
      <c r="O543" s="8"/>
      <c r="P543" s="8"/>
      <c r="Q543" s="8"/>
    </row>
    <row r="544" spans="2:17" s="6" customFormat="1">
      <c r="B544" s="7"/>
      <c r="D544" s="8"/>
      <c r="E544" s="8"/>
      <c r="F544" s="8"/>
      <c r="G544" s="8"/>
      <c r="H544" s="8"/>
      <c r="I544" s="8"/>
      <c r="J544" s="8"/>
      <c r="K544" s="8"/>
      <c r="L544" s="8"/>
      <c r="M544" s="8"/>
      <c r="N544" s="8"/>
      <c r="O544" s="8"/>
      <c r="P544" s="8"/>
      <c r="Q544" s="8"/>
    </row>
    <row r="545" spans="2:17" s="6" customFormat="1">
      <c r="B545" s="7"/>
      <c r="D545" s="8"/>
      <c r="E545" s="8"/>
      <c r="F545" s="8"/>
      <c r="G545" s="8"/>
      <c r="H545" s="8"/>
      <c r="I545" s="8"/>
      <c r="J545" s="8"/>
      <c r="K545" s="8"/>
      <c r="L545" s="8"/>
      <c r="M545" s="8"/>
      <c r="N545" s="8"/>
      <c r="O545" s="8"/>
      <c r="P545" s="8"/>
      <c r="Q545" s="8"/>
    </row>
    <row r="546" spans="2:17" s="6" customFormat="1">
      <c r="B546" s="7"/>
      <c r="D546" s="8"/>
      <c r="E546" s="8"/>
      <c r="F546" s="8"/>
      <c r="G546" s="8"/>
      <c r="H546" s="8"/>
      <c r="I546" s="8"/>
      <c r="J546" s="8"/>
      <c r="K546" s="8"/>
      <c r="L546" s="8"/>
      <c r="M546" s="8"/>
      <c r="N546" s="8"/>
      <c r="O546" s="8"/>
      <c r="P546" s="8"/>
      <c r="Q546" s="8"/>
    </row>
    <row r="547" spans="2:17" s="6" customFormat="1">
      <c r="B547" s="7"/>
      <c r="D547" s="8"/>
      <c r="E547" s="8"/>
      <c r="F547" s="8"/>
      <c r="G547" s="8"/>
      <c r="H547" s="8"/>
      <c r="I547" s="8"/>
      <c r="J547" s="8"/>
      <c r="K547" s="8"/>
      <c r="L547" s="8"/>
      <c r="M547" s="8"/>
      <c r="N547" s="8"/>
      <c r="O547" s="8"/>
      <c r="P547" s="8"/>
      <c r="Q547" s="8"/>
    </row>
    <row r="548" spans="2:17" s="6" customFormat="1">
      <c r="B548" s="7"/>
      <c r="D548" s="8"/>
      <c r="E548" s="8"/>
      <c r="F548" s="8"/>
      <c r="G548" s="8"/>
      <c r="H548" s="8"/>
      <c r="I548" s="8"/>
      <c r="J548" s="8"/>
      <c r="K548" s="8"/>
      <c r="L548" s="8"/>
      <c r="M548" s="8"/>
      <c r="N548" s="8"/>
      <c r="O548" s="8"/>
      <c r="P548" s="8"/>
      <c r="Q548" s="8"/>
    </row>
    <row r="549" spans="2:17" s="6" customFormat="1">
      <c r="B549" s="7"/>
      <c r="D549" s="8"/>
      <c r="E549" s="8"/>
      <c r="F549" s="8"/>
      <c r="G549" s="8"/>
      <c r="H549" s="8"/>
      <c r="I549" s="8"/>
      <c r="J549" s="8"/>
      <c r="K549" s="8"/>
      <c r="L549" s="8"/>
      <c r="M549" s="8"/>
      <c r="N549" s="8"/>
      <c r="O549" s="8"/>
      <c r="P549" s="8"/>
      <c r="Q549" s="8"/>
    </row>
    <row r="550" spans="2:17" s="6" customFormat="1">
      <c r="B550" s="7"/>
      <c r="D550" s="8"/>
      <c r="E550" s="8"/>
      <c r="F550" s="8"/>
      <c r="G550" s="8"/>
      <c r="H550" s="8"/>
      <c r="I550" s="8"/>
      <c r="J550" s="8"/>
      <c r="K550" s="8"/>
      <c r="L550" s="8"/>
      <c r="M550" s="8"/>
      <c r="N550" s="8"/>
      <c r="O550" s="8"/>
      <c r="P550" s="8"/>
      <c r="Q550" s="8"/>
    </row>
    <row r="551" spans="2:17" s="6" customFormat="1">
      <c r="B551" s="7"/>
      <c r="D551" s="8"/>
      <c r="E551" s="8"/>
      <c r="F551" s="8"/>
      <c r="G551" s="8"/>
      <c r="H551" s="8"/>
      <c r="I551" s="8"/>
      <c r="J551" s="8"/>
      <c r="K551" s="8"/>
      <c r="L551" s="8"/>
      <c r="M551" s="8"/>
      <c r="N551" s="8"/>
      <c r="O551" s="8"/>
      <c r="P551" s="8"/>
      <c r="Q551" s="8"/>
    </row>
    <row r="552" spans="2:17" s="6" customFormat="1">
      <c r="B552" s="7"/>
      <c r="D552" s="8"/>
      <c r="E552" s="8"/>
      <c r="F552" s="8"/>
      <c r="G552" s="8"/>
      <c r="H552" s="8"/>
      <c r="I552" s="8"/>
      <c r="J552" s="8"/>
      <c r="K552" s="8"/>
      <c r="L552" s="8"/>
      <c r="M552" s="8"/>
      <c r="N552" s="8"/>
      <c r="O552" s="8"/>
      <c r="P552" s="8"/>
      <c r="Q552" s="8"/>
    </row>
    <row r="553" spans="2:17" s="6" customFormat="1">
      <c r="B553" s="7"/>
      <c r="D553" s="8"/>
      <c r="E553" s="8"/>
      <c r="F553" s="8"/>
      <c r="G553" s="8"/>
      <c r="H553" s="8"/>
      <c r="I553" s="8"/>
      <c r="J553" s="8"/>
      <c r="K553" s="8"/>
      <c r="L553" s="8"/>
      <c r="M553" s="8"/>
      <c r="N553" s="8"/>
      <c r="O553" s="8"/>
      <c r="P553" s="8"/>
      <c r="Q553" s="8"/>
    </row>
    <row r="554" spans="2:17" s="6" customFormat="1">
      <c r="B554" s="7"/>
      <c r="D554" s="8"/>
      <c r="E554" s="8"/>
      <c r="F554" s="8"/>
      <c r="G554" s="8"/>
      <c r="H554" s="8"/>
      <c r="I554" s="8"/>
      <c r="J554" s="8"/>
      <c r="K554" s="8"/>
      <c r="L554" s="8"/>
      <c r="M554" s="8"/>
      <c r="N554" s="8"/>
      <c r="O554" s="8"/>
      <c r="P554" s="8"/>
      <c r="Q554" s="8"/>
    </row>
    <row r="555" spans="2:17" s="6" customFormat="1">
      <c r="B555" s="7"/>
      <c r="D555" s="8"/>
      <c r="E555" s="8"/>
      <c r="F555" s="8"/>
      <c r="G555" s="8"/>
      <c r="H555" s="8"/>
      <c r="I555" s="8"/>
      <c r="J555" s="8"/>
      <c r="K555" s="8"/>
      <c r="L555" s="8"/>
      <c r="M555" s="8"/>
      <c r="N555" s="8"/>
      <c r="O555" s="8"/>
      <c r="P555" s="8"/>
      <c r="Q555" s="8"/>
    </row>
    <row r="556" spans="2:17" s="6" customFormat="1">
      <c r="B556" s="7"/>
      <c r="D556" s="8"/>
      <c r="E556" s="8"/>
      <c r="F556" s="8"/>
      <c r="G556" s="8"/>
      <c r="H556" s="8"/>
      <c r="I556" s="8"/>
      <c r="J556" s="8"/>
      <c r="K556" s="8"/>
      <c r="L556" s="8"/>
      <c r="M556" s="8"/>
      <c r="N556" s="8"/>
      <c r="O556" s="8"/>
      <c r="P556" s="8"/>
      <c r="Q556" s="8"/>
    </row>
    <row r="557" spans="2:17" s="6" customFormat="1">
      <c r="B557" s="7"/>
      <c r="D557" s="8"/>
      <c r="E557" s="8"/>
      <c r="F557" s="8"/>
      <c r="G557" s="8"/>
      <c r="H557" s="8"/>
      <c r="I557" s="8"/>
      <c r="J557" s="8"/>
      <c r="K557" s="8"/>
      <c r="L557" s="8"/>
      <c r="M557" s="8"/>
      <c r="N557" s="8"/>
      <c r="O557" s="8"/>
      <c r="P557" s="8"/>
      <c r="Q557" s="8"/>
    </row>
    <row r="558" spans="2:17" s="6" customFormat="1">
      <c r="B558" s="7"/>
      <c r="D558" s="8"/>
      <c r="E558" s="8"/>
      <c r="F558" s="8"/>
      <c r="G558" s="8"/>
      <c r="H558" s="8"/>
      <c r="I558" s="8"/>
      <c r="J558" s="8"/>
      <c r="K558" s="8"/>
      <c r="L558" s="8"/>
      <c r="M558" s="8"/>
      <c r="N558" s="8"/>
      <c r="O558" s="8"/>
      <c r="P558" s="8"/>
      <c r="Q558" s="8"/>
    </row>
    <row r="559" spans="2:17" s="6" customFormat="1">
      <c r="B559" s="7"/>
      <c r="D559" s="8"/>
      <c r="E559" s="8"/>
      <c r="F559" s="8"/>
      <c r="G559" s="8"/>
      <c r="H559" s="8"/>
      <c r="I559" s="8"/>
      <c r="J559" s="8"/>
      <c r="K559" s="8"/>
      <c r="L559" s="8"/>
      <c r="M559" s="8"/>
      <c r="N559" s="8"/>
      <c r="O559" s="8"/>
      <c r="P559" s="8"/>
      <c r="Q559" s="8"/>
    </row>
    <row r="560" spans="2:17" s="6" customFormat="1">
      <c r="B560" s="7"/>
      <c r="D560" s="8"/>
      <c r="E560" s="8"/>
      <c r="F560" s="8"/>
      <c r="G560" s="8"/>
      <c r="H560" s="8"/>
      <c r="I560" s="8"/>
      <c r="J560" s="8"/>
      <c r="K560" s="8"/>
      <c r="L560" s="8"/>
      <c r="M560" s="8"/>
      <c r="N560" s="8"/>
      <c r="O560" s="8"/>
      <c r="P560" s="8"/>
      <c r="Q560" s="8"/>
    </row>
    <row r="561" spans="2:17" s="6" customFormat="1">
      <c r="B561" s="7"/>
      <c r="D561" s="8"/>
      <c r="E561" s="8"/>
      <c r="F561" s="8"/>
      <c r="G561" s="8"/>
      <c r="H561" s="8"/>
      <c r="I561" s="8"/>
      <c r="J561" s="8"/>
      <c r="K561" s="8"/>
      <c r="L561" s="8"/>
      <c r="M561" s="8"/>
      <c r="N561" s="8"/>
      <c r="O561" s="8"/>
      <c r="P561" s="8"/>
      <c r="Q561" s="8"/>
    </row>
    <row r="562" spans="2:17" s="6" customFormat="1">
      <c r="B562" s="7"/>
      <c r="D562" s="8"/>
      <c r="E562" s="8"/>
      <c r="F562" s="8"/>
      <c r="G562" s="8"/>
      <c r="H562" s="8"/>
      <c r="I562" s="8"/>
      <c r="J562" s="8"/>
      <c r="K562" s="8"/>
      <c r="L562" s="8"/>
      <c r="M562" s="8"/>
      <c r="N562" s="8"/>
      <c r="O562" s="8"/>
      <c r="P562" s="8"/>
      <c r="Q562" s="8"/>
    </row>
    <row r="563" spans="2:17" s="6" customFormat="1">
      <c r="B563" s="7"/>
      <c r="D563" s="8"/>
      <c r="E563" s="8"/>
      <c r="F563" s="8"/>
      <c r="G563" s="8"/>
      <c r="H563" s="8"/>
      <c r="I563" s="8"/>
      <c r="J563" s="8"/>
      <c r="K563" s="8"/>
      <c r="L563" s="8"/>
      <c r="M563" s="8"/>
      <c r="N563" s="8"/>
      <c r="O563" s="8"/>
      <c r="P563" s="8"/>
      <c r="Q563" s="8"/>
    </row>
    <row r="564" spans="2:17" s="6" customFormat="1">
      <c r="B564" s="7"/>
      <c r="D564" s="8"/>
      <c r="E564" s="8"/>
      <c r="F564" s="8"/>
      <c r="G564" s="8"/>
      <c r="H564" s="8"/>
      <c r="I564" s="8"/>
      <c r="J564" s="8"/>
      <c r="K564" s="8"/>
      <c r="L564" s="8"/>
      <c r="M564" s="8"/>
      <c r="N564" s="8"/>
      <c r="O564" s="8"/>
      <c r="P564" s="8"/>
      <c r="Q564" s="8"/>
    </row>
    <row r="565" spans="2:17" s="6" customFormat="1">
      <c r="B565" s="7"/>
      <c r="D565" s="8"/>
      <c r="E565" s="8"/>
      <c r="F565" s="8"/>
      <c r="G565" s="8"/>
      <c r="H565" s="8"/>
      <c r="I565" s="8"/>
      <c r="J565" s="8"/>
      <c r="K565" s="8"/>
      <c r="L565" s="8"/>
      <c r="M565" s="8"/>
      <c r="N565" s="8"/>
      <c r="O565" s="8"/>
      <c r="P565" s="8"/>
      <c r="Q565" s="8"/>
    </row>
    <row r="566" spans="2:17" s="6" customFormat="1">
      <c r="B566" s="7"/>
      <c r="D566" s="8"/>
      <c r="E566" s="8"/>
      <c r="F566" s="8"/>
      <c r="G566" s="8"/>
      <c r="H566" s="8"/>
      <c r="I566" s="8"/>
      <c r="J566" s="8"/>
      <c r="K566" s="8"/>
      <c r="L566" s="8"/>
      <c r="M566" s="8"/>
      <c r="N566" s="8"/>
      <c r="O566" s="8"/>
      <c r="P566" s="8"/>
      <c r="Q566" s="8"/>
    </row>
    <row r="567" spans="2:17" s="6" customFormat="1">
      <c r="B567" s="7"/>
      <c r="D567" s="8"/>
      <c r="E567" s="8"/>
      <c r="F567" s="8"/>
      <c r="G567" s="8"/>
      <c r="H567" s="8"/>
      <c r="I567" s="8"/>
      <c r="J567" s="8"/>
      <c r="K567" s="8"/>
      <c r="L567" s="8"/>
      <c r="M567" s="8"/>
      <c r="N567" s="8"/>
      <c r="O567" s="8"/>
      <c r="P567" s="8"/>
      <c r="Q567" s="8"/>
    </row>
    <row r="568" spans="2:17" s="6" customFormat="1">
      <c r="B568" s="7"/>
      <c r="D568" s="8"/>
      <c r="E568" s="8"/>
      <c r="F568" s="8"/>
      <c r="G568" s="8"/>
      <c r="H568" s="8"/>
      <c r="I568" s="8"/>
      <c r="J568" s="8"/>
      <c r="K568" s="8"/>
      <c r="L568" s="8"/>
      <c r="M568" s="8"/>
      <c r="N568" s="8"/>
      <c r="O568" s="8"/>
      <c r="P568" s="8"/>
      <c r="Q568" s="8"/>
    </row>
    <row r="569" spans="2:17" s="6" customFormat="1">
      <c r="B569" s="7"/>
      <c r="D569" s="8"/>
      <c r="E569" s="8"/>
      <c r="F569" s="8"/>
      <c r="G569" s="8"/>
      <c r="H569" s="8"/>
      <c r="I569" s="8"/>
      <c r="J569" s="8"/>
      <c r="K569" s="8"/>
      <c r="L569" s="8"/>
      <c r="M569" s="8"/>
      <c r="N569" s="8"/>
      <c r="O569" s="8"/>
      <c r="P569" s="8"/>
      <c r="Q569" s="8"/>
    </row>
    <row r="570" spans="2:17" s="6" customFormat="1">
      <c r="B570" s="7"/>
      <c r="D570" s="8"/>
      <c r="E570" s="8"/>
      <c r="F570" s="8"/>
      <c r="G570" s="8"/>
      <c r="H570" s="8"/>
      <c r="I570" s="8"/>
      <c r="J570" s="8"/>
      <c r="K570" s="8"/>
      <c r="L570" s="8"/>
      <c r="M570" s="8"/>
      <c r="N570" s="8"/>
      <c r="O570" s="8"/>
      <c r="P570" s="8"/>
      <c r="Q570" s="8"/>
    </row>
    <row r="571" spans="2:17" s="6" customFormat="1">
      <c r="B571" s="7"/>
      <c r="D571" s="8"/>
      <c r="E571" s="8"/>
      <c r="F571" s="8"/>
      <c r="G571" s="8"/>
      <c r="H571" s="8"/>
      <c r="I571" s="8"/>
      <c r="J571" s="8"/>
      <c r="K571" s="8"/>
      <c r="L571" s="8"/>
      <c r="M571" s="8"/>
      <c r="N571" s="8"/>
      <c r="O571" s="8"/>
      <c r="P571" s="8"/>
      <c r="Q571" s="8"/>
    </row>
    <row r="572" spans="2:17" s="6" customFormat="1">
      <c r="B572" s="7"/>
      <c r="D572" s="8"/>
      <c r="E572" s="8"/>
      <c r="F572" s="8"/>
      <c r="G572" s="8"/>
      <c r="H572" s="8"/>
      <c r="I572" s="8"/>
      <c r="J572" s="8"/>
      <c r="K572" s="8"/>
      <c r="L572" s="8"/>
      <c r="M572" s="8"/>
      <c r="N572" s="8"/>
      <c r="O572" s="8"/>
      <c r="P572" s="8"/>
      <c r="Q572" s="8"/>
    </row>
    <row r="573" spans="2:17" s="6" customFormat="1">
      <c r="B573" s="7"/>
      <c r="D573" s="8"/>
      <c r="E573" s="8"/>
      <c r="F573" s="8"/>
      <c r="G573" s="8"/>
      <c r="H573" s="8"/>
      <c r="I573" s="8"/>
      <c r="J573" s="8"/>
      <c r="K573" s="8"/>
      <c r="L573" s="8"/>
      <c r="M573" s="8"/>
      <c r="N573" s="8"/>
      <c r="O573" s="8"/>
      <c r="P573" s="8"/>
      <c r="Q573" s="8"/>
    </row>
    <row r="574" spans="2:17" s="6" customFormat="1">
      <c r="B574" s="7"/>
      <c r="D574" s="8"/>
      <c r="E574" s="8"/>
      <c r="F574" s="8"/>
      <c r="G574" s="8"/>
      <c r="H574" s="8"/>
      <c r="I574" s="8"/>
      <c r="J574" s="8"/>
      <c r="K574" s="8"/>
      <c r="L574" s="8"/>
      <c r="M574" s="8"/>
      <c r="N574" s="8"/>
      <c r="O574" s="8"/>
      <c r="P574" s="8"/>
      <c r="Q574" s="8"/>
    </row>
    <row r="575" spans="2:17" s="6" customFormat="1">
      <c r="B575" s="7"/>
      <c r="D575" s="8"/>
      <c r="E575" s="8"/>
      <c r="F575" s="8"/>
      <c r="G575" s="8"/>
      <c r="H575" s="8"/>
      <c r="I575" s="8"/>
      <c r="J575" s="8"/>
      <c r="K575" s="8"/>
      <c r="L575" s="8"/>
      <c r="M575" s="8"/>
      <c r="N575" s="8"/>
      <c r="O575" s="8"/>
      <c r="P575" s="8"/>
      <c r="Q575" s="8"/>
    </row>
    <row r="576" spans="2:17" s="6" customFormat="1">
      <c r="B576" s="7"/>
      <c r="D576" s="8"/>
      <c r="E576" s="8"/>
      <c r="F576" s="8"/>
      <c r="G576" s="8"/>
      <c r="H576" s="8"/>
      <c r="I576" s="8"/>
      <c r="J576" s="8"/>
      <c r="K576" s="8"/>
      <c r="L576" s="8"/>
      <c r="M576" s="8"/>
      <c r="N576" s="8"/>
      <c r="O576" s="8"/>
      <c r="P576" s="8"/>
      <c r="Q576" s="8"/>
    </row>
    <row r="577" spans="2:17" s="6" customFormat="1">
      <c r="B577" s="7"/>
      <c r="D577" s="8"/>
      <c r="E577" s="8"/>
      <c r="F577" s="8"/>
      <c r="G577" s="8"/>
      <c r="H577" s="8"/>
      <c r="I577" s="8"/>
      <c r="J577" s="8"/>
      <c r="K577" s="8"/>
      <c r="L577" s="8"/>
      <c r="M577" s="8"/>
      <c r="N577" s="8"/>
      <c r="O577" s="8"/>
      <c r="P577" s="8"/>
      <c r="Q577" s="8"/>
    </row>
    <row r="578" spans="2:17" s="6" customFormat="1">
      <c r="B578" s="7"/>
      <c r="D578" s="8"/>
      <c r="E578" s="8"/>
      <c r="F578" s="8"/>
      <c r="G578" s="8"/>
      <c r="H578" s="8"/>
      <c r="I578" s="8"/>
      <c r="J578" s="8"/>
      <c r="K578" s="8"/>
      <c r="L578" s="8"/>
      <c r="M578" s="8"/>
      <c r="N578" s="8"/>
      <c r="O578" s="8"/>
      <c r="P578" s="8"/>
      <c r="Q578" s="8"/>
    </row>
    <row r="579" spans="2:17" s="6" customFormat="1">
      <c r="B579" s="7"/>
      <c r="D579" s="8"/>
      <c r="E579" s="8"/>
      <c r="F579" s="8"/>
      <c r="G579" s="8"/>
      <c r="H579" s="8"/>
      <c r="I579" s="8"/>
      <c r="J579" s="8"/>
      <c r="K579" s="8"/>
      <c r="L579" s="8"/>
      <c r="M579" s="8"/>
      <c r="N579" s="8"/>
      <c r="O579" s="8"/>
      <c r="P579" s="8"/>
      <c r="Q579" s="8"/>
    </row>
    <row r="580" spans="2:17" s="6" customFormat="1">
      <c r="B580" s="7"/>
      <c r="D580" s="8"/>
      <c r="E580" s="8"/>
      <c r="F580" s="8"/>
      <c r="G580" s="8"/>
      <c r="H580" s="8"/>
      <c r="I580" s="8"/>
      <c r="J580" s="8"/>
      <c r="K580" s="8"/>
      <c r="L580" s="8"/>
      <c r="M580" s="8"/>
      <c r="N580" s="8"/>
      <c r="O580" s="8"/>
      <c r="P580" s="8"/>
      <c r="Q580" s="8"/>
    </row>
    <row r="581" spans="2:17" s="6" customFormat="1">
      <c r="B581" s="7"/>
      <c r="D581" s="8"/>
      <c r="E581" s="8"/>
      <c r="F581" s="8"/>
      <c r="G581" s="8"/>
      <c r="H581" s="8"/>
      <c r="I581" s="8"/>
      <c r="J581" s="8"/>
      <c r="K581" s="8"/>
      <c r="L581" s="8"/>
      <c r="M581" s="8"/>
      <c r="N581" s="8"/>
      <c r="O581" s="8"/>
      <c r="P581" s="8"/>
      <c r="Q581" s="8"/>
    </row>
    <row r="582" spans="2:17" s="6" customFormat="1">
      <c r="B582" s="7"/>
      <c r="D582" s="8"/>
      <c r="E582" s="8"/>
      <c r="F582" s="8"/>
      <c r="G582" s="8"/>
      <c r="H582" s="8"/>
      <c r="I582" s="8"/>
      <c r="J582" s="8"/>
      <c r="K582" s="8"/>
      <c r="L582" s="8"/>
      <c r="M582" s="8"/>
      <c r="N582" s="8"/>
      <c r="O582" s="8"/>
      <c r="P582" s="8"/>
      <c r="Q582" s="8"/>
    </row>
    <row r="583" spans="2:17" s="6" customFormat="1">
      <c r="B583" s="7"/>
      <c r="D583" s="8"/>
      <c r="E583" s="8"/>
      <c r="F583" s="8"/>
      <c r="G583" s="8"/>
      <c r="H583" s="8"/>
      <c r="I583" s="8"/>
      <c r="J583" s="8"/>
      <c r="K583" s="8"/>
      <c r="L583" s="8"/>
      <c r="M583" s="8"/>
      <c r="N583" s="8"/>
      <c r="O583" s="8"/>
      <c r="P583" s="8"/>
      <c r="Q583" s="8"/>
    </row>
    <row r="584" spans="2:17" s="6" customFormat="1">
      <c r="B584" s="7"/>
      <c r="D584" s="8"/>
      <c r="E584" s="8"/>
      <c r="F584" s="8"/>
      <c r="G584" s="8"/>
      <c r="H584" s="8"/>
      <c r="I584" s="8"/>
      <c r="J584" s="8"/>
      <c r="K584" s="8"/>
      <c r="L584" s="8"/>
      <c r="M584" s="8"/>
      <c r="N584" s="8"/>
      <c r="O584" s="8"/>
      <c r="P584" s="8"/>
      <c r="Q584" s="8"/>
    </row>
    <row r="585" spans="2:17" s="6" customFormat="1">
      <c r="B585" s="7"/>
      <c r="D585" s="8"/>
      <c r="E585" s="8"/>
      <c r="F585" s="8"/>
      <c r="G585" s="8"/>
      <c r="H585" s="8"/>
      <c r="I585" s="8"/>
      <c r="J585" s="8"/>
      <c r="K585" s="8"/>
      <c r="L585" s="8"/>
      <c r="M585" s="8"/>
      <c r="N585" s="8"/>
      <c r="O585" s="8"/>
      <c r="P585" s="8"/>
      <c r="Q585" s="8"/>
    </row>
    <row r="586" spans="2:17" s="6" customFormat="1">
      <c r="B586" s="7"/>
      <c r="D586" s="8"/>
      <c r="E586" s="8"/>
      <c r="F586" s="8"/>
      <c r="G586" s="8"/>
      <c r="H586" s="8"/>
      <c r="I586" s="8"/>
      <c r="J586" s="8"/>
      <c r="K586" s="8"/>
      <c r="L586" s="8"/>
      <c r="M586" s="8"/>
      <c r="N586" s="8"/>
      <c r="O586" s="8"/>
      <c r="P586" s="8"/>
      <c r="Q586" s="8"/>
    </row>
    <row r="587" spans="2:17" s="6" customFormat="1">
      <c r="B587" s="7"/>
      <c r="D587" s="8"/>
      <c r="E587" s="8"/>
      <c r="F587" s="8"/>
      <c r="G587" s="8"/>
      <c r="H587" s="8"/>
      <c r="I587" s="8"/>
      <c r="J587" s="8"/>
      <c r="K587" s="8"/>
      <c r="L587" s="8"/>
      <c r="M587" s="8"/>
      <c r="N587" s="8"/>
      <c r="O587" s="8"/>
      <c r="P587" s="8"/>
      <c r="Q587" s="8"/>
    </row>
    <row r="588" spans="2:17" s="6" customFormat="1">
      <c r="B588" s="7"/>
      <c r="D588" s="8"/>
      <c r="E588" s="8"/>
      <c r="F588" s="8"/>
      <c r="G588" s="8"/>
      <c r="H588" s="8"/>
      <c r="I588" s="8"/>
      <c r="J588" s="8"/>
      <c r="K588" s="8"/>
      <c r="L588" s="8"/>
      <c r="M588" s="8"/>
      <c r="N588" s="8"/>
      <c r="O588" s="8"/>
      <c r="P588" s="8"/>
      <c r="Q588" s="8"/>
    </row>
    <row r="589" spans="2:17" s="6" customFormat="1">
      <c r="B589" s="7"/>
      <c r="D589" s="8"/>
      <c r="E589" s="8"/>
      <c r="F589" s="8"/>
      <c r="G589" s="8"/>
      <c r="H589" s="8"/>
      <c r="I589" s="8"/>
      <c r="J589" s="8"/>
      <c r="K589" s="8"/>
      <c r="L589" s="8"/>
      <c r="M589" s="8"/>
      <c r="N589" s="8"/>
      <c r="O589" s="8"/>
      <c r="P589" s="8"/>
      <c r="Q589" s="8"/>
    </row>
    <row r="590" spans="2:17" s="6" customFormat="1">
      <c r="B590" s="7"/>
      <c r="D590" s="8"/>
      <c r="E590" s="8"/>
      <c r="F590" s="8"/>
      <c r="G590" s="8"/>
      <c r="H590" s="8"/>
      <c r="I590" s="8"/>
      <c r="J590" s="8"/>
      <c r="K590" s="8"/>
      <c r="L590" s="8"/>
      <c r="M590" s="8"/>
      <c r="N590" s="8"/>
      <c r="O590" s="8"/>
      <c r="P590" s="8"/>
      <c r="Q590" s="8"/>
    </row>
    <row r="591" spans="2:17" s="6" customFormat="1">
      <c r="B591" s="7"/>
      <c r="D591" s="8"/>
      <c r="E591" s="8"/>
      <c r="F591" s="8"/>
      <c r="G591" s="8"/>
      <c r="H591" s="8"/>
      <c r="I591" s="8"/>
      <c r="J591" s="8"/>
      <c r="K591" s="8"/>
      <c r="L591" s="8"/>
      <c r="M591" s="8"/>
      <c r="N591" s="8"/>
      <c r="O591" s="8"/>
      <c r="P591" s="8"/>
      <c r="Q591" s="8"/>
    </row>
    <row r="592" spans="2:17" s="6" customFormat="1">
      <c r="B592" s="7"/>
      <c r="D592" s="8"/>
      <c r="E592" s="8"/>
      <c r="F592" s="8"/>
      <c r="G592" s="8"/>
      <c r="H592" s="8"/>
      <c r="I592" s="8"/>
      <c r="J592" s="8"/>
      <c r="K592" s="8"/>
      <c r="L592" s="8"/>
      <c r="M592" s="8"/>
      <c r="N592" s="8"/>
      <c r="O592" s="8"/>
      <c r="P592" s="8"/>
      <c r="Q592" s="8"/>
    </row>
    <row r="593" spans="2:17" s="6" customFormat="1">
      <c r="B593" s="7"/>
      <c r="D593" s="8"/>
      <c r="E593" s="8"/>
      <c r="F593" s="8"/>
      <c r="G593" s="8"/>
      <c r="H593" s="8"/>
      <c r="I593" s="8"/>
      <c r="J593" s="8"/>
      <c r="K593" s="8"/>
      <c r="L593" s="8"/>
      <c r="M593" s="8"/>
      <c r="N593" s="8"/>
      <c r="O593" s="8"/>
      <c r="P593" s="8"/>
      <c r="Q593" s="8"/>
    </row>
    <row r="594" spans="2:17" s="6" customFormat="1">
      <c r="B594" s="7"/>
      <c r="D594" s="8"/>
      <c r="E594" s="8"/>
      <c r="F594" s="8"/>
      <c r="G594" s="8"/>
      <c r="H594" s="8"/>
      <c r="I594" s="8"/>
      <c r="J594" s="8"/>
      <c r="K594" s="8"/>
      <c r="L594" s="8"/>
      <c r="M594" s="8"/>
      <c r="N594" s="8"/>
      <c r="O594" s="8"/>
      <c r="P594" s="8"/>
      <c r="Q594" s="8"/>
    </row>
    <row r="595" spans="2:17" s="6" customFormat="1">
      <c r="B595" s="7"/>
      <c r="D595" s="8"/>
      <c r="E595" s="8"/>
      <c r="F595" s="8"/>
      <c r="G595" s="8"/>
      <c r="H595" s="8"/>
      <c r="I595" s="8"/>
      <c r="J595" s="8"/>
      <c r="K595" s="8"/>
      <c r="L595" s="8"/>
      <c r="M595" s="8"/>
      <c r="N595" s="8"/>
      <c r="O595" s="8"/>
      <c r="P595" s="8"/>
      <c r="Q595" s="8"/>
    </row>
    <row r="596" spans="2:17" s="6" customFormat="1">
      <c r="B596" s="7"/>
      <c r="D596" s="8"/>
      <c r="E596" s="8"/>
      <c r="F596" s="8"/>
      <c r="G596" s="8"/>
      <c r="H596" s="8"/>
      <c r="I596" s="8"/>
      <c r="J596" s="8"/>
      <c r="K596" s="8"/>
      <c r="L596" s="8"/>
      <c r="M596" s="8"/>
      <c r="N596" s="8"/>
      <c r="O596" s="8"/>
      <c r="P596" s="8"/>
      <c r="Q596" s="8"/>
    </row>
    <row r="597" spans="2:17" s="6" customFormat="1">
      <c r="B597" s="7"/>
      <c r="D597" s="8"/>
      <c r="E597" s="8"/>
      <c r="F597" s="8"/>
      <c r="G597" s="8"/>
      <c r="H597" s="8"/>
      <c r="I597" s="8"/>
      <c r="J597" s="8"/>
      <c r="K597" s="8"/>
      <c r="L597" s="8"/>
      <c r="M597" s="8"/>
      <c r="N597" s="8"/>
      <c r="O597" s="8"/>
      <c r="P597" s="8"/>
      <c r="Q597" s="8"/>
    </row>
    <row r="598" spans="2:17" s="6" customFormat="1">
      <c r="B598" s="7"/>
      <c r="D598" s="8"/>
      <c r="E598" s="8"/>
      <c r="F598" s="8"/>
      <c r="G598" s="8"/>
      <c r="H598" s="8"/>
      <c r="I598" s="8"/>
      <c r="J598" s="8"/>
      <c r="K598" s="8"/>
      <c r="L598" s="8"/>
      <c r="M598" s="8"/>
      <c r="N598" s="8"/>
      <c r="O598" s="8"/>
      <c r="P598" s="8"/>
      <c r="Q598" s="8"/>
    </row>
    <row r="599" spans="2:17" s="6" customFormat="1">
      <c r="B599" s="7"/>
      <c r="D599" s="8"/>
      <c r="E599" s="8"/>
      <c r="F599" s="8"/>
      <c r="G599" s="8"/>
      <c r="H599" s="8"/>
      <c r="I599" s="8"/>
      <c r="J599" s="8"/>
      <c r="K599" s="8"/>
      <c r="L599" s="8"/>
      <c r="M599" s="8"/>
      <c r="N599" s="8"/>
      <c r="O599" s="8"/>
      <c r="P599" s="8"/>
      <c r="Q599" s="8"/>
    </row>
    <row r="600" spans="2:17" s="6" customFormat="1">
      <c r="B600" s="7"/>
      <c r="D600" s="8"/>
      <c r="E600" s="8"/>
      <c r="F600" s="8"/>
      <c r="G600" s="8"/>
      <c r="H600" s="8"/>
      <c r="I600" s="8"/>
      <c r="J600" s="8"/>
      <c r="K600" s="8"/>
      <c r="L600" s="8"/>
      <c r="M600" s="8"/>
      <c r="N600" s="8"/>
      <c r="O600" s="8"/>
      <c r="P600" s="8"/>
      <c r="Q600" s="8"/>
    </row>
    <row r="601" spans="2:17" s="6" customFormat="1">
      <c r="B601" s="7"/>
      <c r="D601" s="8"/>
      <c r="E601" s="8"/>
      <c r="F601" s="8"/>
      <c r="G601" s="8"/>
      <c r="H601" s="8"/>
      <c r="I601" s="8"/>
      <c r="J601" s="8"/>
      <c r="K601" s="8"/>
      <c r="L601" s="8"/>
      <c r="M601" s="8"/>
      <c r="N601" s="8"/>
      <c r="O601" s="8"/>
      <c r="P601" s="8"/>
      <c r="Q601" s="8"/>
    </row>
    <row r="602" spans="2:17" s="6" customFormat="1">
      <c r="B602" s="7"/>
      <c r="D602" s="8"/>
      <c r="E602" s="8"/>
      <c r="F602" s="8"/>
      <c r="G602" s="8"/>
      <c r="H602" s="8"/>
      <c r="I602" s="8"/>
      <c r="J602" s="8"/>
      <c r="K602" s="8"/>
      <c r="L602" s="8"/>
      <c r="M602" s="8"/>
      <c r="N602" s="8"/>
      <c r="O602" s="8"/>
      <c r="P602" s="8"/>
      <c r="Q602" s="8"/>
    </row>
    <row r="603" spans="2:17" s="6" customFormat="1">
      <c r="B603" s="7"/>
      <c r="D603" s="8"/>
      <c r="E603" s="8"/>
      <c r="F603" s="8"/>
      <c r="G603" s="8"/>
      <c r="H603" s="8"/>
      <c r="I603" s="8"/>
      <c r="J603" s="8"/>
      <c r="K603" s="8"/>
      <c r="L603" s="8"/>
      <c r="M603" s="8"/>
      <c r="N603" s="8"/>
      <c r="O603" s="8"/>
      <c r="P603" s="8"/>
      <c r="Q603" s="8"/>
    </row>
    <row r="604" spans="2:17" s="6" customFormat="1">
      <c r="B604" s="7"/>
      <c r="D604" s="8"/>
      <c r="E604" s="8"/>
      <c r="F604" s="8"/>
      <c r="G604" s="8"/>
      <c r="H604" s="8"/>
      <c r="I604" s="8"/>
      <c r="J604" s="8"/>
      <c r="K604" s="8"/>
      <c r="L604" s="8"/>
      <c r="M604" s="8"/>
      <c r="N604" s="8"/>
      <c r="O604" s="8"/>
      <c r="P604" s="8"/>
      <c r="Q604" s="8"/>
    </row>
    <row r="605" spans="2:17" s="6" customFormat="1">
      <c r="B605" s="7"/>
      <c r="D605" s="8"/>
      <c r="E605" s="8"/>
      <c r="F605" s="8"/>
      <c r="G605" s="8"/>
      <c r="H605" s="8"/>
      <c r="I605" s="8"/>
      <c r="J605" s="8"/>
      <c r="K605" s="8"/>
      <c r="L605" s="8"/>
      <c r="M605" s="8"/>
      <c r="N605" s="8"/>
      <c r="O605" s="8"/>
      <c r="P605" s="8"/>
      <c r="Q605" s="8"/>
    </row>
    <row r="606" spans="2:17" s="6" customFormat="1">
      <c r="B606" s="7"/>
      <c r="D606" s="8"/>
      <c r="E606" s="8"/>
      <c r="F606" s="8"/>
      <c r="G606" s="8"/>
      <c r="H606" s="8"/>
      <c r="I606" s="8"/>
      <c r="J606" s="8"/>
      <c r="K606" s="8"/>
      <c r="L606" s="8"/>
      <c r="M606" s="8"/>
      <c r="N606" s="8"/>
      <c r="O606" s="8"/>
      <c r="P606" s="8"/>
      <c r="Q606" s="8"/>
    </row>
    <row r="607" spans="2:17" s="6" customFormat="1">
      <c r="B607" s="7"/>
      <c r="D607" s="8"/>
      <c r="E607" s="8"/>
      <c r="F607" s="8"/>
      <c r="G607" s="8"/>
      <c r="H607" s="8"/>
      <c r="I607" s="8"/>
      <c r="J607" s="8"/>
      <c r="K607" s="8"/>
      <c r="L607" s="8"/>
      <c r="M607" s="8"/>
      <c r="N607" s="8"/>
      <c r="O607" s="8"/>
      <c r="P607" s="8"/>
      <c r="Q607" s="8"/>
    </row>
    <row r="608" spans="2:17" s="6" customFormat="1">
      <c r="B608" s="7"/>
      <c r="D608" s="8"/>
      <c r="E608" s="8"/>
      <c r="F608" s="8"/>
      <c r="G608" s="8"/>
      <c r="H608" s="8"/>
      <c r="I608" s="8"/>
      <c r="J608" s="8"/>
      <c r="K608" s="8"/>
      <c r="L608" s="8"/>
      <c r="M608" s="8"/>
      <c r="N608" s="8"/>
      <c r="O608" s="8"/>
      <c r="P608" s="8"/>
      <c r="Q608" s="8"/>
    </row>
    <row r="609" spans="2:17" s="6" customFormat="1">
      <c r="B609" s="7"/>
      <c r="D609" s="8"/>
      <c r="E609" s="8"/>
      <c r="F609" s="8"/>
      <c r="G609" s="8"/>
      <c r="H609" s="8"/>
      <c r="I609" s="8"/>
      <c r="J609" s="8"/>
      <c r="K609" s="8"/>
      <c r="L609" s="8"/>
      <c r="M609" s="8"/>
      <c r="N609" s="8"/>
      <c r="O609" s="8"/>
      <c r="P609" s="8"/>
      <c r="Q609" s="8"/>
    </row>
    <row r="610" spans="2:17" s="6" customFormat="1">
      <c r="B610" s="7"/>
      <c r="D610" s="8"/>
      <c r="E610" s="8"/>
      <c r="F610" s="8"/>
      <c r="G610" s="8"/>
      <c r="H610" s="8"/>
      <c r="I610" s="8"/>
      <c r="J610" s="8"/>
      <c r="K610" s="8"/>
      <c r="L610" s="8"/>
      <c r="M610" s="8"/>
      <c r="N610" s="8"/>
      <c r="O610" s="8"/>
      <c r="P610" s="8"/>
      <c r="Q610" s="8"/>
    </row>
    <row r="611" spans="2:17" s="6" customFormat="1">
      <c r="B611" s="7"/>
      <c r="D611" s="8"/>
      <c r="E611" s="8"/>
      <c r="F611" s="8"/>
      <c r="G611" s="8"/>
      <c r="H611" s="8"/>
      <c r="I611" s="8"/>
      <c r="J611" s="8"/>
      <c r="K611" s="8"/>
      <c r="L611" s="8"/>
      <c r="M611" s="8"/>
      <c r="N611" s="8"/>
      <c r="O611" s="8"/>
      <c r="P611" s="8"/>
      <c r="Q611" s="8"/>
    </row>
    <row r="612" spans="2:17" s="6" customFormat="1">
      <c r="B612" s="7"/>
      <c r="D612" s="8"/>
      <c r="E612" s="8"/>
      <c r="F612" s="8"/>
      <c r="G612" s="8"/>
      <c r="H612" s="8"/>
      <c r="I612" s="8"/>
      <c r="J612" s="8"/>
      <c r="K612" s="8"/>
      <c r="L612" s="8"/>
      <c r="M612" s="8"/>
      <c r="N612" s="8"/>
      <c r="O612" s="8"/>
      <c r="P612" s="8"/>
      <c r="Q612" s="8"/>
    </row>
    <row r="613" spans="2:17" s="6" customFormat="1">
      <c r="B613" s="7"/>
      <c r="D613" s="8"/>
      <c r="E613" s="8"/>
      <c r="F613" s="8"/>
      <c r="G613" s="8"/>
      <c r="H613" s="8"/>
      <c r="I613" s="8"/>
      <c r="J613" s="8"/>
      <c r="K613" s="8"/>
      <c r="L613" s="8"/>
      <c r="M613" s="8"/>
      <c r="N613" s="8"/>
      <c r="O613" s="8"/>
      <c r="P613" s="8"/>
      <c r="Q613" s="8"/>
    </row>
    <row r="614" spans="2:17" s="6" customFormat="1">
      <c r="B614" s="7"/>
      <c r="D614" s="8"/>
      <c r="E614" s="8"/>
      <c r="F614" s="8"/>
      <c r="G614" s="8"/>
      <c r="H614" s="8"/>
      <c r="I614" s="8"/>
      <c r="J614" s="8"/>
      <c r="K614" s="8"/>
      <c r="L614" s="8"/>
      <c r="M614" s="8"/>
      <c r="N614" s="8"/>
      <c r="O614" s="8"/>
      <c r="P614" s="8"/>
      <c r="Q614" s="8"/>
    </row>
    <row r="615" spans="2:17" s="6" customFormat="1">
      <c r="B615" s="7"/>
      <c r="D615" s="8"/>
      <c r="E615" s="8"/>
      <c r="F615" s="8"/>
      <c r="G615" s="8"/>
      <c r="H615" s="8"/>
      <c r="I615" s="8"/>
      <c r="J615" s="8"/>
      <c r="K615" s="8"/>
      <c r="L615" s="8"/>
      <c r="M615" s="8"/>
      <c r="N615" s="8"/>
      <c r="O615" s="8"/>
      <c r="P615" s="8"/>
      <c r="Q615" s="8"/>
    </row>
    <row r="616" spans="2:17" s="6" customFormat="1">
      <c r="B616" s="7"/>
      <c r="D616" s="8"/>
      <c r="E616" s="8"/>
      <c r="F616" s="8"/>
      <c r="G616" s="8"/>
      <c r="H616" s="8"/>
      <c r="I616" s="8"/>
      <c r="J616" s="8"/>
      <c r="K616" s="8"/>
      <c r="L616" s="8"/>
      <c r="M616" s="8"/>
      <c r="N616" s="8"/>
      <c r="O616" s="8"/>
      <c r="P616" s="8"/>
      <c r="Q616" s="8"/>
    </row>
    <row r="617" spans="2:17" s="6" customFormat="1">
      <c r="B617" s="7"/>
      <c r="D617" s="8"/>
      <c r="E617" s="8"/>
      <c r="F617" s="8"/>
      <c r="G617" s="8"/>
      <c r="H617" s="8"/>
      <c r="I617" s="8"/>
      <c r="J617" s="8"/>
      <c r="K617" s="8"/>
      <c r="L617" s="8"/>
      <c r="M617" s="8"/>
      <c r="N617" s="8"/>
      <c r="O617" s="8"/>
      <c r="P617" s="8"/>
      <c r="Q617" s="8"/>
    </row>
    <row r="618" spans="2:17" s="6" customFormat="1">
      <c r="B618" s="7"/>
      <c r="D618" s="8"/>
      <c r="E618" s="8"/>
      <c r="F618" s="8"/>
      <c r="G618" s="8"/>
      <c r="H618" s="8"/>
      <c r="I618" s="8"/>
      <c r="J618" s="8"/>
      <c r="K618" s="8"/>
      <c r="L618" s="8"/>
      <c r="M618" s="8"/>
      <c r="N618" s="8"/>
      <c r="O618" s="8"/>
      <c r="P618" s="8"/>
      <c r="Q618" s="8"/>
    </row>
    <row r="619" spans="2:17" s="6" customFormat="1">
      <c r="B619" s="7"/>
      <c r="D619" s="8"/>
      <c r="E619" s="8"/>
      <c r="F619" s="8"/>
      <c r="G619" s="8"/>
      <c r="H619" s="8"/>
      <c r="I619" s="8"/>
      <c r="J619" s="8"/>
      <c r="K619" s="8"/>
      <c r="L619" s="8"/>
      <c r="M619" s="8"/>
      <c r="N619" s="8"/>
      <c r="O619" s="8"/>
      <c r="P619" s="8"/>
      <c r="Q619" s="8"/>
    </row>
    <row r="620" spans="2:17" s="6" customFormat="1">
      <c r="B620" s="7"/>
      <c r="D620" s="8"/>
      <c r="E620" s="8"/>
      <c r="F620" s="8"/>
      <c r="G620" s="8"/>
      <c r="H620" s="8"/>
      <c r="I620" s="8"/>
      <c r="J620" s="8"/>
      <c r="K620" s="8"/>
      <c r="L620" s="8"/>
      <c r="M620" s="8"/>
      <c r="N620" s="8"/>
      <c r="O620" s="8"/>
      <c r="P620" s="8"/>
      <c r="Q620" s="8"/>
    </row>
    <row r="621" spans="2:17" s="6" customFormat="1">
      <c r="B621" s="7"/>
      <c r="D621" s="8"/>
      <c r="E621" s="8"/>
      <c r="F621" s="8"/>
      <c r="G621" s="8"/>
      <c r="H621" s="8"/>
      <c r="I621" s="8"/>
      <c r="J621" s="8"/>
      <c r="K621" s="8"/>
      <c r="L621" s="8"/>
      <c r="M621" s="8"/>
      <c r="N621" s="8"/>
      <c r="O621" s="8"/>
      <c r="P621" s="8"/>
      <c r="Q621" s="8"/>
    </row>
    <row r="622" spans="2:17" s="6" customFormat="1">
      <c r="B622" s="7"/>
      <c r="D622" s="8"/>
      <c r="E622" s="8"/>
      <c r="F622" s="8"/>
      <c r="G622" s="8"/>
      <c r="H622" s="8"/>
      <c r="I622" s="8"/>
      <c r="J622" s="8"/>
      <c r="K622" s="8"/>
      <c r="L622" s="8"/>
      <c r="M622" s="8"/>
      <c r="N622" s="8"/>
      <c r="O622" s="8"/>
      <c r="P622" s="8"/>
      <c r="Q622" s="8"/>
    </row>
    <row r="623" spans="2:17" s="6" customFormat="1">
      <c r="B623" s="7"/>
      <c r="D623" s="8"/>
      <c r="E623" s="8"/>
      <c r="F623" s="8"/>
      <c r="G623" s="8"/>
      <c r="H623" s="8"/>
      <c r="I623" s="8"/>
      <c r="J623" s="8"/>
      <c r="K623" s="8"/>
      <c r="L623" s="8"/>
      <c r="M623" s="8"/>
      <c r="N623" s="8"/>
      <c r="O623" s="8"/>
      <c r="P623" s="8"/>
      <c r="Q623" s="8"/>
    </row>
    <row r="624" spans="2:17" s="6" customFormat="1">
      <c r="B624" s="7"/>
      <c r="D624" s="8"/>
      <c r="E624" s="8"/>
      <c r="F624" s="8"/>
      <c r="G624" s="8"/>
      <c r="H624" s="8"/>
      <c r="I624" s="8"/>
      <c r="J624" s="8"/>
      <c r="K624" s="8"/>
      <c r="L624" s="8"/>
      <c r="M624" s="8"/>
      <c r="N624" s="8"/>
      <c r="O624" s="8"/>
      <c r="P624" s="8"/>
      <c r="Q624" s="8"/>
    </row>
    <row r="625" spans="2:17" s="6" customFormat="1">
      <c r="B625" s="7"/>
      <c r="D625" s="8"/>
      <c r="E625" s="8"/>
      <c r="F625" s="8"/>
      <c r="G625" s="8"/>
      <c r="H625" s="8"/>
      <c r="I625" s="8"/>
      <c r="J625" s="8"/>
      <c r="K625" s="8"/>
      <c r="L625" s="8"/>
      <c r="M625" s="8"/>
      <c r="N625" s="8"/>
      <c r="O625" s="8"/>
      <c r="P625" s="8"/>
      <c r="Q625" s="8"/>
    </row>
    <row r="626" spans="2:17" s="6" customFormat="1">
      <c r="B626" s="7"/>
      <c r="D626" s="8"/>
      <c r="E626" s="8"/>
      <c r="F626" s="8"/>
      <c r="G626" s="8"/>
      <c r="H626" s="8"/>
      <c r="I626" s="8"/>
      <c r="J626" s="8"/>
      <c r="K626" s="8"/>
      <c r="L626" s="8"/>
      <c r="M626" s="8"/>
      <c r="N626" s="8"/>
      <c r="O626" s="8"/>
      <c r="P626" s="8"/>
      <c r="Q626" s="8"/>
    </row>
    <row r="627" spans="2:17" s="6" customFormat="1">
      <c r="B627" s="7"/>
      <c r="D627" s="8"/>
      <c r="E627" s="8"/>
      <c r="F627" s="8"/>
      <c r="G627" s="8"/>
      <c r="H627" s="8"/>
      <c r="I627" s="8"/>
      <c r="J627" s="8"/>
      <c r="K627" s="8"/>
      <c r="L627" s="8"/>
      <c r="M627" s="8"/>
      <c r="N627" s="8"/>
      <c r="O627" s="8"/>
      <c r="P627" s="8"/>
      <c r="Q627" s="8"/>
    </row>
    <row r="628" spans="2:17" s="6" customFormat="1">
      <c r="B628" s="7"/>
      <c r="D628" s="8"/>
      <c r="E628" s="8"/>
      <c r="F628" s="8"/>
      <c r="G628" s="8"/>
      <c r="H628" s="8"/>
      <c r="I628" s="8"/>
      <c r="J628" s="8"/>
      <c r="K628" s="8"/>
      <c r="L628" s="8"/>
      <c r="M628" s="8"/>
      <c r="N628" s="8"/>
      <c r="O628" s="8"/>
      <c r="P628" s="8"/>
      <c r="Q628" s="8"/>
    </row>
    <row r="629" spans="2:17" s="6" customFormat="1">
      <c r="B629" s="7"/>
      <c r="D629" s="8"/>
      <c r="E629" s="8"/>
      <c r="F629" s="8"/>
      <c r="G629" s="8"/>
      <c r="H629" s="8"/>
      <c r="I629" s="8"/>
      <c r="J629" s="8"/>
      <c r="K629" s="8"/>
      <c r="L629" s="8"/>
      <c r="M629" s="8"/>
      <c r="N629" s="8"/>
      <c r="O629" s="8"/>
      <c r="P629" s="8"/>
      <c r="Q629" s="8"/>
    </row>
    <row r="630" spans="2:17" s="6" customFormat="1">
      <c r="B630" s="7"/>
      <c r="D630" s="8"/>
      <c r="E630" s="8"/>
      <c r="F630" s="8"/>
      <c r="G630" s="8"/>
      <c r="H630" s="8"/>
      <c r="I630" s="8"/>
      <c r="J630" s="8"/>
      <c r="K630" s="8"/>
      <c r="L630" s="8"/>
      <c r="M630" s="8"/>
      <c r="N630" s="8"/>
      <c r="O630" s="8"/>
      <c r="P630" s="8"/>
      <c r="Q630" s="8"/>
    </row>
    <row r="631" spans="2:17" s="6" customFormat="1">
      <c r="B631" s="7"/>
      <c r="D631" s="8"/>
      <c r="E631" s="8"/>
      <c r="F631" s="8"/>
      <c r="G631" s="8"/>
      <c r="H631" s="8"/>
      <c r="I631" s="8"/>
      <c r="J631" s="8"/>
      <c r="K631" s="8"/>
      <c r="L631" s="8"/>
      <c r="M631" s="8"/>
      <c r="N631" s="8"/>
      <c r="O631" s="8"/>
      <c r="P631" s="8"/>
      <c r="Q631" s="8"/>
    </row>
    <row r="632" spans="2:17" s="6" customFormat="1">
      <c r="B632" s="7"/>
      <c r="D632" s="8"/>
      <c r="E632" s="8"/>
      <c r="F632" s="8"/>
      <c r="G632" s="8"/>
      <c r="H632" s="8"/>
      <c r="I632" s="8"/>
      <c r="J632" s="8"/>
      <c r="K632" s="8"/>
      <c r="L632" s="8"/>
      <c r="M632" s="8"/>
      <c r="N632" s="8"/>
      <c r="O632" s="8"/>
      <c r="P632" s="8"/>
      <c r="Q632" s="8"/>
    </row>
    <row r="633" spans="2:17" s="6" customFormat="1">
      <c r="B633" s="7"/>
      <c r="D633" s="8"/>
      <c r="E633" s="8"/>
      <c r="F633" s="8"/>
      <c r="G633" s="8"/>
      <c r="H633" s="8"/>
      <c r="I633" s="8"/>
      <c r="J633" s="8"/>
      <c r="K633" s="8"/>
      <c r="L633" s="8"/>
      <c r="M633" s="8"/>
      <c r="N633" s="8"/>
      <c r="O633" s="8"/>
      <c r="P633" s="8"/>
      <c r="Q633" s="8"/>
    </row>
    <row r="634" spans="2:17" s="6" customFormat="1">
      <c r="B634" s="7"/>
      <c r="D634" s="8"/>
      <c r="E634" s="8"/>
      <c r="F634" s="8"/>
      <c r="G634" s="8"/>
      <c r="H634" s="8"/>
      <c r="I634" s="8"/>
      <c r="J634" s="8"/>
      <c r="K634" s="8"/>
      <c r="L634" s="8"/>
      <c r="M634" s="8"/>
      <c r="N634" s="8"/>
      <c r="O634" s="8"/>
      <c r="P634" s="8"/>
      <c r="Q634" s="8"/>
    </row>
    <row r="635" spans="2:17" s="6" customFormat="1">
      <c r="B635" s="7"/>
      <c r="D635" s="8"/>
      <c r="E635" s="8"/>
      <c r="F635" s="8"/>
      <c r="G635" s="8"/>
      <c r="H635" s="8"/>
      <c r="I635" s="8"/>
      <c r="J635" s="8"/>
      <c r="K635" s="8"/>
      <c r="L635" s="8"/>
      <c r="M635" s="8"/>
      <c r="N635" s="8"/>
      <c r="O635" s="8"/>
      <c r="P635" s="8"/>
      <c r="Q635" s="8"/>
    </row>
    <row r="636" spans="2:17" s="6" customFormat="1">
      <c r="B636" s="7"/>
      <c r="D636" s="8"/>
      <c r="E636" s="8"/>
      <c r="F636" s="8"/>
      <c r="G636" s="8"/>
      <c r="H636" s="8"/>
      <c r="I636" s="8"/>
      <c r="J636" s="8"/>
      <c r="K636" s="8"/>
      <c r="L636" s="8"/>
      <c r="M636" s="8"/>
      <c r="N636" s="8"/>
      <c r="O636" s="8"/>
      <c r="P636" s="8"/>
      <c r="Q636" s="8"/>
    </row>
    <row r="637" spans="2:17" s="6" customFormat="1">
      <c r="B637" s="7"/>
      <c r="D637" s="8"/>
      <c r="E637" s="8"/>
      <c r="F637" s="8"/>
      <c r="G637" s="8"/>
      <c r="H637" s="8"/>
      <c r="I637" s="8"/>
      <c r="J637" s="8"/>
      <c r="K637" s="8"/>
      <c r="L637" s="8"/>
      <c r="M637" s="8"/>
      <c r="N637" s="8"/>
      <c r="O637" s="8"/>
      <c r="P637" s="8"/>
      <c r="Q637" s="8"/>
    </row>
    <row r="638" spans="2:17" s="6" customFormat="1">
      <c r="B638" s="7"/>
      <c r="D638" s="8"/>
      <c r="E638" s="8"/>
      <c r="F638" s="8"/>
      <c r="G638" s="8"/>
      <c r="H638" s="8"/>
      <c r="I638" s="8"/>
      <c r="J638" s="8"/>
      <c r="K638" s="8"/>
      <c r="L638" s="8"/>
      <c r="M638" s="8"/>
      <c r="N638" s="8"/>
      <c r="O638" s="8"/>
      <c r="P638" s="8"/>
      <c r="Q638" s="8"/>
    </row>
    <row r="639" spans="2:17" s="6" customFormat="1">
      <c r="B639" s="7"/>
      <c r="D639" s="8"/>
      <c r="E639" s="8"/>
      <c r="F639" s="8"/>
      <c r="G639" s="8"/>
      <c r="H639" s="8"/>
      <c r="I639" s="8"/>
      <c r="J639" s="8"/>
      <c r="K639" s="8"/>
      <c r="L639" s="8"/>
      <c r="M639" s="8"/>
      <c r="N639" s="8"/>
      <c r="O639" s="8"/>
      <c r="P639" s="8"/>
      <c r="Q639" s="8"/>
    </row>
    <row r="640" spans="2:17" s="6" customFormat="1">
      <c r="B640" s="7"/>
      <c r="D640" s="8"/>
      <c r="E640" s="8"/>
      <c r="F640" s="8"/>
      <c r="G640" s="8"/>
      <c r="H640" s="8"/>
      <c r="I640" s="8"/>
      <c r="J640" s="8"/>
      <c r="K640" s="8"/>
      <c r="L640" s="8"/>
      <c r="M640" s="8"/>
      <c r="N640" s="8"/>
      <c r="O640" s="8"/>
      <c r="P640" s="8"/>
      <c r="Q640" s="8"/>
    </row>
    <row r="641" spans="2:17" s="6" customFormat="1">
      <c r="B641" s="7"/>
      <c r="D641" s="8"/>
      <c r="E641" s="8"/>
      <c r="F641" s="8"/>
      <c r="G641" s="8"/>
      <c r="H641" s="8"/>
      <c r="I641" s="8"/>
      <c r="J641" s="8"/>
      <c r="K641" s="8"/>
      <c r="L641" s="8"/>
      <c r="M641" s="8"/>
      <c r="N641" s="8"/>
      <c r="O641" s="8"/>
      <c r="P641" s="8"/>
      <c r="Q641" s="8"/>
    </row>
    <row r="642" spans="2:17" s="6" customFormat="1">
      <c r="B642" s="7"/>
      <c r="D642" s="8"/>
      <c r="E642" s="8"/>
      <c r="F642" s="8"/>
      <c r="G642" s="8"/>
      <c r="H642" s="8"/>
      <c r="I642" s="8"/>
      <c r="J642" s="8"/>
      <c r="K642" s="8"/>
      <c r="L642" s="8"/>
      <c r="M642" s="8"/>
      <c r="N642" s="8"/>
      <c r="O642" s="8"/>
      <c r="P642" s="8"/>
      <c r="Q642" s="8"/>
    </row>
    <row r="643" spans="2:17" s="6" customFormat="1">
      <c r="B643" s="7"/>
      <c r="D643" s="8"/>
      <c r="E643" s="8"/>
      <c r="F643" s="8"/>
      <c r="G643" s="8"/>
      <c r="H643" s="8"/>
      <c r="I643" s="8"/>
      <c r="J643" s="8"/>
      <c r="K643" s="8"/>
      <c r="L643" s="8"/>
      <c r="M643" s="8"/>
      <c r="N643" s="8"/>
      <c r="O643" s="8"/>
      <c r="P643" s="8"/>
      <c r="Q643" s="8"/>
    </row>
    <row r="644" spans="2:17" s="6" customFormat="1">
      <c r="B644" s="7"/>
      <c r="D644" s="8"/>
      <c r="E644" s="8"/>
      <c r="F644" s="8"/>
      <c r="G644" s="8"/>
      <c r="H644" s="8"/>
      <c r="I644" s="8"/>
      <c r="J644" s="8"/>
      <c r="K644" s="8"/>
      <c r="L644" s="8"/>
      <c r="M644" s="8"/>
      <c r="N644" s="8"/>
      <c r="O644" s="8"/>
      <c r="P644" s="8"/>
      <c r="Q644" s="8"/>
    </row>
    <row r="645" spans="2:17" s="6" customFormat="1">
      <c r="B645" s="7"/>
      <c r="D645" s="8"/>
      <c r="E645" s="8"/>
      <c r="F645" s="8"/>
      <c r="G645" s="8"/>
      <c r="H645" s="8"/>
      <c r="I645" s="8"/>
      <c r="J645" s="8"/>
      <c r="K645" s="8"/>
      <c r="L645" s="8"/>
      <c r="M645" s="8"/>
      <c r="N645" s="8"/>
      <c r="O645" s="8"/>
      <c r="P645" s="8"/>
      <c r="Q645" s="8"/>
    </row>
    <row r="646" spans="2:17" s="6" customFormat="1">
      <c r="B646" s="7"/>
      <c r="D646" s="8"/>
      <c r="E646" s="8"/>
      <c r="F646" s="8"/>
      <c r="G646" s="8"/>
      <c r="H646" s="8"/>
      <c r="I646" s="8"/>
      <c r="J646" s="8"/>
      <c r="K646" s="8"/>
      <c r="L646" s="8"/>
      <c r="M646" s="8"/>
      <c r="N646" s="8"/>
      <c r="O646" s="8"/>
      <c r="P646" s="8"/>
      <c r="Q646" s="8"/>
    </row>
    <row r="647" spans="2:17" s="6" customFormat="1">
      <c r="B647" s="7"/>
      <c r="D647" s="8"/>
      <c r="E647" s="8"/>
      <c r="F647" s="8"/>
      <c r="G647" s="8"/>
      <c r="H647" s="8"/>
      <c r="I647" s="8"/>
      <c r="J647" s="8"/>
      <c r="K647" s="8"/>
      <c r="L647" s="8"/>
      <c r="M647" s="8"/>
      <c r="N647" s="8"/>
      <c r="O647" s="8"/>
      <c r="P647" s="8"/>
      <c r="Q647" s="8"/>
    </row>
    <row r="648" spans="2:17" s="6" customFormat="1">
      <c r="B648" s="7"/>
      <c r="D648" s="8"/>
      <c r="E648" s="8"/>
      <c r="F648" s="8"/>
      <c r="G648" s="8"/>
      <c r="H648" s="8"/>
      <c r="I648" s="8"/>
      <c r="J648" s="8"/>
      <c r="K648" s="8"/>
      <c r="L648" s="8"/>
      <c r="M648" s="8"/>
      <c r="N648" s="8"/>
      <c r="O648" s="8"/>
      <c r="P648" s="8"/>
      <c r="Q648" s="8"/>
    </row>
    <row r="649" spans="2:17" s="6" customFormat="1">
      <c r="B649" s="7"/>
      <c r="D649" s="8"/>
      <c r="E649" s="8"/>
      <c r="F649" s="8"/>
      <c r="G649" s="8"/>
      <c r="H649" s="8"/>
      <c r="I649" s="8"/>
      <c r="J649" s="8"/>
      <c r="K649" s="8"/>
      <c r="L649" s="8"/>
      <c r="M649" s="8"/>
      <c r="N649" s="8"/>
      <c r="O649" s="8"/>
      <c r="P649" s="8"/>
      <c r="Q649" s="8"/>
    </row>
    <row r="650" spans="2:17" s="6" customFormat="1">
      <c r="B650" s="7"/>
      <c r="D650" s="8"/>
      <c r="E650" s="8"/>
      <c r="F650" s="8"/>
      <c r="G650" s="8"/>
      <c r="H650" s="8"/>
      <c r="I650" s="8"/>
      <c r="J650" s="8"/>
      <c r="K650" s="8"/>
      <c r="L650" s="8"/>
      <c r="M650" s="8"/>
      <c r="N650" s="8"/>
      <c r="O650" s="8"/>
      <c r="P650" s="8"/>
      <c r="Q650" s="8"/>
    </row>
    <row r="651" spans="2:17" s="6" customFormat="1">
      <c r="B651" s="7"/>
      <c r="D651" s="8"/>
      <c r="E651" s="8"/>
      <c r="F651" s="8"/>
      <c r="G651" s="8"/>
      <c r="H651" s="8"/>
      <c r="I651" s="8"/>
      <c r="J651" s="8"/>
      <c r="K651" s="8"/>
      <c r="L651" s="8"/>
      <c r="M651" s="8"/>
      <c r="N651" s="8"/>
      <c r="O651" s="8"/>
      <c r="P651" s="8"/>
      <c r="Q651" s="8"/>
    </row>
    <row r="652" spans="2:17" s="6" customFormat="1">
      <c r="B652" s="7"/>
      <c r="D652" s="8"/>
      <c r="E652" s="8"/>
      <c r="F652" s="8"/>
      <c r="G652" s="8"/>
      <c r="H652" s="8"/>
      <c r="I652" s="8"/>
      <c r="J652" s="8"/>
      <c r="K652" s="8"/>
      <c r="L652" s="8"/>
      <c r="M652" s="8"/>
      <c r="N652" s="8"/>
      <c r="O652" s="8"/>
      <c r="P652" s="8"/>
      <c r="Q652" s="8"/>
    </row>
    <row r="653" spans="2:17" s="6" customFormat="1">
      <c r="B653" s="7"/>
      <c r="D653" s="8"/>
      <c r="E653" s="8"/>
      <c r="F653" s="8"/>
      <c r="G653" s="8"/>
      <c r="H653" s="8"/>
      <c r="I653" s="8"/>
      <c r="J653" s="8"/>
      <c r="K653" s="8"/>
      <c r="L653" s="8"/>
      <c r="M653" s="8"/>
      <c r="N653" s="8"/>
      <c r="O653" s="8"/>
      <c r="P653" s="8"/>
      <c r="Q653" s="8"/>
    </row>
    <row r="654" spans="2:17" s="6" customFormat="1">
      <c r="B654" s="7"/>
      <c r="D654" s="8"/>
      <c r="E654" s="8"/>
      <c r="F654" s="8"/>
      <c r="G654" s="8"/>
      <c r="H654" s="8"/>
      <c r="I654" s="8"/>
      <c r="J654" s="8"/>
      <c r="K654" s="8"/>
      <c r="L654" s="8"/>
      <c r="M654" s="8"/>
      <c r="N654" s="8"/>
      <c r="O654" s="8"/>
      <c r="P654" s="8"/>
      <c r="Q654" s="8"/>
    </row>
    <row r="655" spans="2:17" s="6" customFormat="1">
      <c r="B655" s="7"/>
      <c r="D655" s="8"/>
      <c r="E655" s="8"/>
      <c r="F655" s="8"/>
      <c r="G655" s="8"/>
      <c r="H655" s="8"/>
      <c r="I655" s="8"/>
      <c r="J655" s="8"/>
      <c r="K655" s="8"/>
      <c r="L655" s="8"/>
      <c r="M655" s="8"/>
      <c r="N655" s="8"/>
      <c r="O655" s="8"/>
      <c r="P655" s="8"/>
      <c r="Q655" s="8"/>
    </row>
    <row r="656" spans="2:17" s="6" customFormat="1">
      <c r="B656" s="7"/>
      <c r="D656" s="8"/>
      <c r="E656" s="8"/>
      <c r="F656" s="8"/>
      <c r="G656" s="8"/>
      <c r="H656" s="8"/>
      <c r="I656" s="8"/>
      <c r="J656" s="8"/>
      <c r="K656" s="8"/>
      <c r="L656" s="8"/>
      <c r="M656" s="8"/>
      <c r="N656" s="8"/>
      <c r="O656" s="8"/>
      <c r="P656" s="8"/>
      <c r="Q656" s="8"/>
    </row>
    <row r="657" spans="2:17" s="6" customFormat="1">
      <c r="B657" s="7"/>
      <c r="D657" s="8"/>
      <c r="E657" s="8"/>
      <c r="F657" s="8"/>
      <c r="G657" s="8"/>
      <c r="H657" s="8"/>
      <c r="I657" s="8"/>
      <c r="J657" s="8"/>
      <c r="K657" s="8"/>
      <c r="L657" s="8"/>
      <c r="M657" s="8"/>
      <c r="N657" s="8"/>
      <c r="O657" s="8"/>
      <c r="P657" s="8"/>
      <c r="Q657" s="8"/>
    </row>
    <row r="658" spans="2:17" s="6" customFormat="1">
      <c r="B658" s="7"/>
      <c r="D658" s="8"/>
      <c r="E658" s="8"/>
      <c r="F658" s="8"/>
      <c r="G658" s="8"/>
      <c r="H658" s="8"/>
      <c r="I658" s="8"/>
      <c r="J658" s="8"/>
      <c r="K658" s="8"/>
      <c r="L658" s="8"/>
      <c r="M658" s="8"/>
      <c r="N658" s="8"/>
      <c r="O658" s="8"/>
      <c r="P658" s="8"/>
      <c r="Q658" s="8"/>
    </row>
    <row r="659" spans="2:17" s="6" customFormat="1">
      <c r="B659" s="7"/>
      <c r="D659" s="8"/>
      <c r="E659" s="8"/>
      <c r="F659" s="8"/>
      <c r="G659" s="8"/>
      <c r="H659" s="8"/>
      <c r="I659" s="8"/>
      <c r="J659" s="8"/>
      <c r="K659" s="8"/>
      <c r="L659" s="8"/>
      <c r="M659" s="8"/>
      <c r="N659" s="8"/>
      <c r="O659" s="8"/>
      <c r="P659" s="8"/>
      <c r="Q659" s="8"/>
    </row>
    <row r="660" spans="2:17" s="6" customFormat="1">
      <c r="B660" s="7"/>
      <c r="D660" s="8"/>
      <c r="E660" s="8"/>
      <c r="F660" s="8"/>
      <c r="G660" s="8"/>
      <c r="H660" s="8"/>
      <c r="I660" s="8"/>
      <c r="J660" s="8"/>
      <c r="K660" s="8"/>
      <c r="L660" s="8"/>
      <c r="M660" s="8"/>
      <c r="N660" s="8"/>
      <c r="O660" s="8"/>
      <c r="P660" s="8"/>
      <c r="Q660" s="8"/>
    </row>
    <row r="661" spans="2:17" s="6" customFormat="1">
      <c r="B661" s="7"/>
      <c r="D661" s="8"/>
      <c r="E661" s="8"/>
      <c r="F661" s="8"/>
      <c r="G661" s="8"/>
      <c r="H661" s="8"/>
      <c r="I661" s="8"/>
      <c r="J661" s="8"/>
      <c r="K661" s="8"/>
      <c r="L661" s="8"/>
      <c r="M661" s="8"/>
      <c r="N661" s="8"/>
      <c r="O661" s="8"/>
      <c r="P661" s="8"/>
      <c r="Q661" s="8"/>
    </row>
    <row r="662" spans="2:17" s="6" customFormat="1">
      <c r="B662" s="7"/>
      <c r="D662" s="8"/>
      <c r="E662" s="8"/>
      <c r="F662" s="8"/>
      <c r="G662" s="8"/>
      <c r="H662" s="8"/>
      <c r="I662" s="8"/>
      <c r="J662" s="8"/>
      <c r="K662" s="8"/>
      <c r="L662" s="8"/>
      <c r="M662" s="8"/>
      <c r="N662" s="8"/>
      <c r="O662" s="8"/>
      <c r="P662" s="8"/>
      <c r="Q662" s="8"/>
    </row>
    <row r="663" spans="2:17" s="6" customFormat="1">
      <c r="B663" s="7"/>
      <c r="D663" s="8"/>
      <c r="E663" s="8"/>
      <c r="F663" s="8"/>
      <c r="G663" s="8"/>
      <c r="H663" s="8"/>
      <c r="I663" s="8"/>
      <c r="J663" s="8"/>
      <c r="K663" s="8"/>
      <c r="L663" s="8"/>
      <c r="M663" s="8"/>
      <c r="N663" s="8"/>
      <c r="O663" s="8"/>
      <c r="P663" s="8"/>
      <c r="Q663" s="8"/>
    </row>
    <row r="664" spans="2:17" s="6" customFormat="1">
      <c r="B664" s="7"/>
      <c r="D664" s="8"/>
      <c r="E664" s="8"/>
      <c r="F664" s="8"/>
      <c r="G664" s="8"/>
      <c r="H664" s="8"/>
      <c r="I664" s="8"/>
      <c r="J664" s="8"/>
      <c r="K664" s="8"/>
      <c r="L664" s="8"/>
      <c r="M664" s="8"/>
      <c r="N664" s="8"/>
      <c r="O664" s="8"/>
      <c r="P664" s="8"/>
      <c r="Q664" s="8"/>
    </row>
    <row r="665" spans="2:17" s="6" customFormat="1">
      <c r="B665" s="7"/>
      <c r="D665" s="8"/>
      <c r="E665" s="8"/>
      <c r="F665" s="8"/>
      <c r="G665" s="8"/>
      <c r="H665" s="8"/>
      <c r="I665" s="8"/>
      <c r="J665" s="8"/>
      <c r="K665" s="8"/>
      <c r="L665" s="8"/>
      <c r="M665" s="8"/>
      <c r="N665" s="8"/>
      <c r="O665" s="8"/>
      <c r="P665" s="8"/>
      <c r="Q665" s="8"/>
    </row>
    <row r="666" spans="2:17" s="6" customFormat="1">
      <c r="B666" s="7"/>
      <c r="D666" s="8"/>
      <c r="E666" s="8"/>
      <c r="F666" s="8"/>
      <c r="G666" s="8"/>
      <c r="H666" s="8"/>
      <c r="I666" s="8"/>
      <c r="J666" s="8"/>
      <c r="K666" s="8"/>
      <c r="L666" s="8"/>
      <c r="M666" s="8"/>
      <c r="N666" s="8"/>
      <c r="O666" s="8"/>
      <c r="P666" s="8"/>
      <c r="Q666" s="8"/>
    </row>
    <row r="667" spans="2:17" s="6" customFormat="1">
      <c r="B667" s="7"/>
      <c r="D667" s="8"/>
      <c r="E667" s="8"/>
      <c r="F667" s="8"/>
      <c r="G667" s="8"/>
      <c r="H667" s="8"/>
      <c r="I667" s="8"/>
      <c r="J667" s="8"/>
      <c r="K667" s="8"/>
      <c r="L667" s="8"/>
      <c r="M667" s="8"/>
      <c r="N667" s="8"/>
      <c r="O667" s="8"/>
      <c r="P667" s="8"/>
      <c r="Q667" s="8"/>
    </row>
    <row r="668" spans="2:17" s="6" customFormat="1">
      <c r="B668" s="7"/>
      <c r="D668" s="8"/>
      <c r="E668" s="8"/>
      <c r="F668" s="8"/>
      <c r="G668" s="8"/>
      <c r="H668" s="8"/>
      <c r="I668" s="8"/>
      <c r="J668" s="8"/>
      <c r="K668" s="8"/>
      <c r="L668" s="8"/>
      <c r="M668" s="8"/>
      <c r="N668" s="8"/>
      <c r="O668" s="8"/>
      <c r="P668" s="8"/>
      <c r="Q668" s="8"/>
    </row>
    <row r="669" spans="2:17" s="6" customFormat="1">
      <c r="B669" s="7"/>
      <c r="D669" s="8"/>
      <c r="E669" s="8"/>
      <c r="F669" s="8"/>
      <c r="G669" s="8"/>
      <c r="H669" s="8"/>
      <c r="I669" s="8"/>
      <c r="J669" s="8"/>
      <c r="K669" s="8"/>
      <c r="L669" s="8"/>
      <c r="M669" s="8"/>
      <c r="N669" s="8"/>
      <c r="O669" s="8"/>
      <c r="P669" s="8"/>
      <c r="Q669" s="8"/>
    </row>
    <row r="670" spans="2:17" s="6" customFormat="1">
      <c r="B670" s="7"/>
      <c r="D670" s="8"/>
      <c r="E670" s="8"/>
      <c r="F670" s="8"/>
      <c r="G670" s="8"/>
      <c r="H670" s="8"/>
      <c r="I670" s="8"/>
      <c r="J670" s="8"/>
      <c r="K670" s="8"/>
      <c r="L670" s="8"/>
      <c r="M670" s="8"/>
      <c r="N670" s="8"/>
      <c r="O670" s="8"/>
      <c r="P670" s="8"/>
      <c r="Q670" s="8"/>
    </row>
    <row r="671" spans="2:17" s="6" customFormat="1">
      <c r="B671" s="7"/>
      <c r="D671" s="8"/>
      <c r="E671" s="8"/>
      <c r="F671" s="8"/>
      <c r="G671" s="8"/>
      <c r="H671" s="8"/>
      <c r="I671" s="8"/>
      <c r="J671" s="8"/>
      <c r="K671" s="8"/>
      <c r="L671" s="8"/>
      <c r="M671" s="8"/>
      <c r="N671" s="8"/>
      <c r="O671" s="8"/>
      <c r="P671" s="8"/>
      <c r="Q671" s="8"/>
    </row>
    <row r="672" spans="2:17" s="6" customFormat="1">
      <c r="B672" s="7"/>
      <c r="D672" s="8"/>
      <c r="E672" s="8"/>
      <c r="F672" s="8"/>
      <c r="G672" s="8"/>
      <c r="H672" s="8"/>
      <c r="I672" s="8"/>
      <c r="J672" s="8"/>
      <c r="K672" s="8"/>
      <c r="L672" s="8"/>
      <c r="M672" s="8"/>
      <c r="N672" s="8"/>
      <c r="O672" s="8"/>
      <c r="P672" s="8"/>
      <c r="Q672" s="8"/>
    </row>
    <row r="673" spans="2:17" s="6" customFormat="1">
      <c r="B673" s="7"/>
      <c r="D673" s="8"/>
      <c r="E673" s="8"/>
      <c r="F673" s="8"/>
      <c r="G673" s="8"/>
      <c r="H673" s="8"/>
      <c r="I673" s="8"/>
      <c r="J673" s="8"/>
      <c r="K673" s="8"/>
      <c r="L673" s="8"/>
      <c r="M673" s="8"/>
      <c r="N673" s="8"/>
      <c r="O673" s="8"/>
      <c r="P673" s="8"/>
      <c r="Q673" s="8"/>
    </row>
    <row r="674" spans="2:17" s="6" customFormat="1">
      <c r="B674" s="7"/>
      <c r="D674" s="8"/>
      <c r="E674" s="8"/>
      <c r="F674" s="8"/>
      <c r="G674" s="8"/>
      <c r="H674" s="8"/>
      <c r="I674" s="8"/>
      <c r="J674" s="8"/>
      <c r="K674" s="8"/>
      <c r="L674" s="8"/>
      <c r="M674" s="8"/>
      <c r="N674" s="8"/>
      <c r="O674" s="8"/>
      <c r="P674" s="8"/>
      <c r="Q674" s="8"/>
    </row>
    <row r="675" spans="2:17" s="6" customFormat="1">
      <c r="B675" s="7"/>
      <c r="D675" s="8"/>
      <c r="E675" s="8"/>
      <c r="F675" s="8"/>
      <c r="G675" s="8"/>
      <c r="H675" s="8"/>
      <c r="I675" s="8"/>
      <c r="J675" s="8"/>
      <c r="K675" s="8"/>
      <c r="L675" s="8"/>
      <c r="M675" s="8"/>
      <c r="N675" s="8"/>
      <c r="O675" s="8"/>
      <c r="P675" s="8"/>
      <c r="Q675" s="8"/>
    </row>
    <row r="676" spans="2:17" s="6" customFormat="1">
      <c r="B676" s="7"/>
      <c r="D676" s="8"/>
      <c r="E676" s="8"/>
      <c r="F676" s="8"/>
      <c r="G676" s="8"/>
      <c r="H676" s="8"/>
      <c r="I676" s="8"/>
      <c r="J676" s="8"/>
      <c r="K676" s="8"/>
      <c r="L676" s="8"/>
      <c r="M676" s="8"/>
      <c r="N676" s="8"/>
      <c r="O676" s="8"/>
      <c r="P676" s="8"/>
      <c r="Q676" s="8"/>
    </row>
    <row r="677" spans="2:17" s="6" customFormat="1">
      <c r="B677" s="7"/>
      <c r="D677" s="8"/>
      <c r="E677" s="8"/>
      <c r="F677" s="8"/>
      <c r="G677" s="8"/>
      <c r="H677" s="8"/>
      <c r="I677" s="8"/>
      <c r="J677" s="8"/>
      <c r="K677" s="8"/>
      <c r="L677" s="8"/>
      <c r="M677" s="8"/>
      <c r="N677" s="8"/>
      <c r="O677" s="8"/>
      <c r="P677" s="8"/>
      <c r="Q677" s="8"/>
    </row>
    <row r="678" spans="2:17" s="6" customFormat="1">
      <c r="B678" s="7"/>
      <c r="D678" s="8"/>
      <c r="E678" s="8"/>
      <c r="F678" s="8"/>
      <c r="G678" s="8"/>
      <c r="H678" s="8"/>
      <c r="I678" s="8"/>
      <c r="J678" s="8"/>
      <c r="K678" s="8"/>
      <c r="L678" s="8"/>
      <c r="M678" s="8"/>
      <c r="N678" s="8"/>
      <c r="O678" s="8"/>
      <c r="P678" s="8"/>
      <c r="Q678" s="8"/>
    </row>
    <row r="679" spans="2:17" s="6" customFormat="1">
      <c r="B679" s="7"/>
      <c r="D679" s="8"/>
      <c r="E679" s="8"/>
      <c r="F679" s="8"/>
      <c r="G679" s="8"/>
      <c r="H679" s="8"/>
      <c r="I679" s="8"/>
      <c r="J679" s="8"/>
      <c r="K679" s="8"/>
      <c r="L679" s="8"/>
      <c r="M679" s="8"/>
      <c r="N679" s="8"/>
      <c r="O679" s="8"/>
      <c r="P679" s="8"/>
      <c r="Q679" s="8"/>
    </row>
    <row r="680" spans="2:17" s="6" customFormat="1">
      <c r="B680" s="7"/>
      <c r="D680" s="8"/>
      <c r="E680" s="8"/>
      <c r="F680" s="8"/>
      <c r="G680" s="8"/>
      <c r="H680" s="8"/>
      <c r="I680" s="8"/>
      <c r="J680" s="8"/>
      <c r="K680" s="8"/>
      <c r="L680" s="8"/>
      <c r="M680" s="8"/>
      <c r="N680" s="8"/>
      <c r="O680" s="8"/>
      <c r="P680" s="8"/>
      <c r="Q680" s="8"/>
    </row>
    <row r="681" spans="2:17" s="6" customFormat="1">
      <c r="B681" s="7"/>
      <c r="D681" s="8"/>
      <c r="E681" s="8"/>
      <c r="F681" s="8"/>
      <c r="G681" s="8"/>
      <c r="H681" s="8"/>
      <c r="I681" s="8"/>
      <c r="J681" s="8"/>
      <c r="K681" s="8"/>
      <c r="L681" s="8"/>
      <c r="M681" s="8"/>
      <c r="N681" s="8"/>
      <c r="O681" s="8"/>
      <c r="P681" s="8"/>
      <c r="Q681" s="8"/>
    </row>
    <row r="682" spans="2:17" s="6" customFormat="1">
      <c r="B682" s="7"/>
      <c r="D682" s="8"/>
      <c r="E682" s="8"/>
      <c r="F682" s="8"/>
      <c r="G682" s="8"/>
      <c r="H682" s="8"/>
      <c r="I682" s="8"/>
      <c r="J682" s="8"/>
      <c r="K682" s="8"/>
      <c r="L682" s="8"/>
      <c r="M682" s="8"/>
      <c r="N682" s="8"/>
      <c r="O682" s="8"/>
      <c r="P682" s="8"/>
      <c r="Q682" s="8"/>
    </row>
    <row r="683" spans="2:17" s="6" customFormat="1">
      <c r="B683" s="7"/>
      <c r="D683" s="8"/>
      <c r="E683" s="8"/>
      <c r="F683" s="8"/>
      <c r="G683" s="8"/>
      <c r="H683" s="8"/>
      <c r="I683" s="8"/>
      <c r="J683" s="8"/>
      <c r="K683" s="8"/>
      <c r="L683" s="8"/>
      <c r="M683" s="8"/>
      <c r="N683" s="8"/>
      <c r="O683" s="8"/>
      <c r="P683" s="8"/>
      <c r="Q683" s="8"/>
    </row>
    <row r="684" spans="2:17" s="6" customFormat="1">
      <c r="B684" s="7"/>
      <c r="D684" s="8"/>
      <c r="E684" s="8"/>
      <c r="F684" s="8"/>
      <c r="G684" s="8"/>
      <c r="H684" s="8"/>
      <c r="I684" s="8"/>
      <c r="J684" s="8"/>
      <c r="K684" s="8"/>
      <c r="L684" s="8"/>
      <c r="M684" s="8"/>
      <c r="N684" s="8"/>
      <c r="O684" s="8"/>
      <c r="P684" s="8"/>
      <c r="Q684" s="8"/>
    </row>
    <row r="685" spans="2:17" s="6" customFormat="1">
      <c r="B685" s="7"/>
      <c r="D685" s="8"/>
      <c r="E685" s="8"/>
      <c r="F685" s="8"/>
      <c r="G685" s="8"/>
      <c r="H685" s="8"/>
      <c r="I685" s="8"/>
      <c r="J685" s="8"/>
      <c r="K685" s="8"/>
      <c r="L685" s="8"/>
      <c r="M685" s="8"/>
      <c r="N685" s="8"/>
      <c r="O685" s="8"/>
      <c r="P685" s="8"/>
      <c r="Q685" s="8"/>
    </row>
    <row r="686" spans="2:17" s="6" customFormat="1">
      <c r="B686" s="7"/>
      <c r="D686" s="8"/>
      <c r="E686" s="8"/>
      <c r="F686" s="8"/>
      <c r="G686" s="8"/>
      <c r="H686" s="8"/>
      <c r="I686" s="8"/>
      <c r="J686" s="8"/>
      <c r="K686" s="8"/>
      <c r="L686" s="8"/>
      <c r="M686" s="8"/>
      <c r="N686" s="8"/>
      <c r="O686" s="8"/>
      <c r="P686" s="8"/>
      <c r="Q686" s="8"/>
    </row>
    <row r="687" spans="2:17" s="6" customFormat="1">
      <c r="B687" s="7"/>
      <c r="D687" s="8"/>
      <c r="E687" s="8"/>
      <c r="F687" s="8"/>
      <c r="G687" s="8"/>
      <c r="H687" s="8"/>
      <c r="I687" s="8"/>
      <c r="J687" s="8"/>
      <c r="K687" s="8"/>
      <c r="L687" s="8"/>
      <c r="M687" s="8"/>
      <c r="N687" s="8"/>
      <c r="O687" s="8"/>
      <c r="P687" s="8"/>
      <c r="Q687" s="8"/>
    </row>
    <row r="688" spans="2:17" s="6" customFormat="1">
      <c r="B688" s="7"/>
      <c r="D688" s="8"/>
      <c r="E688" s="8"/>
      <c r="F688" s="8"/>
      <c r="G688" s="8"/>
      <c r="H688" s="8"/>
      <c r="I688" s="8"/>
      <c r="J688" s="8"/>
      <c r="K688" s="8"/>
      <c r="L688" s="8"/>
      <c r="M688" s="8"/>
      <c r="N688" s="8"/>
      <c r="O688" s="8"/>
      <c r="P688" s="8"/>
      <c r="Q688" s="8"/>
    </row>
    <row r="689" spans="2:17" s="6" customFormat="1">
      <c r="B689" s="7"/>
      <c r="D689" s="8"/>
      <c r="E689" s="8"/>
      <c r="F689" s="8"/>
      <c r="G689" s="8"/>
      <c r="H689" s="8"/>
      <c r="I689" s="8"/>
      <c r="J689" s="8"/>
      <c r="K689" s="8"/>
      <c r="L689" s="8"/>
      <c r="M689" s="8"/>
      <c r="N689" s="8"/>
      <c r="O689" s="8"/>
      <c r="P689" s="8"/>
      <c r="Q689" s="8"/>
    </row>
    <row r="690" spans="2:17" s="6" customFormat="1">
      <c r="B690" s="7"/>
      <c r="D690" s="8"/>
      <c r="E690" s="8"/>
      <c r="F690" s="8"/>
      <c r="G690" s="8"/>
      <c r="H690" s="8"/>
      <c r="I690" s="8"/>
      <c r="J690" s="8"/>
      <c r="K690" s="8"/>
      <c r="L690" s="8"/>
      <c r="M690" s="8"/>
      <c r="N690" s="8"/>
      <c r="O690" s="8"/>
      <c r="P690" s="8"/>
      <c r="Q690" s="8"/>
    </row>
    <row r="691" spans="2:17" s="6" customFormat="1">
      <c r="B691" s="7"/>
      <c r="D691" s="8"/>
      <c r="E691" s="8"/>
      <c r="F691" s="8"/>
      <c r="G691" s="8"/>
      <c r="H691" s="8"/>
      <c r="I691" s="8"/>
      <c r="J691" s="8"/>
      <c r="K691" s="8"/>
      <c r="L691" s="8"/>
      <c r="M691" s="8"/>
      <c r="N691" s="8"/>
      <c r="O691" s="8"/>
      <c r="P691" s="8"/>
      <c r="Q691" s="8"/>
    </row>
    <row r="692" spans="2:17" s="6" customFormat="1">
      <c r="B692" s="7"/>
      <c r="D692" s="8"/>
      <c r="E692" s="8"/>
      <c r="F692" s="8"/>
      <c r="G692" s="8"/>
      <c r="H692" s="8"/>
      <c r="I692" s="8"/>
      <c r="J692" s="8"/>
      <c r="K692" s="8"/>
      <c r="L692" s="8"/>
      <c r="M692" s="8"/>
      <c r="N692" s="8"/>
      <c r="O692" s="8"/>
      <c r="P692" s="8"/>
      <c r="Q692" s="8"/>
    </row>
    <row r="693" spans="2:17" s="6" customFormat="1">
      <c r="B693" s="7"/>
      <c r="D693" s="8"/>
      <c r="E693" s="8"/>
      <c r="F693" s="8"/>
      <c r="G693" s="8"/>
      <c r="H693" s="8"/>
      <c r="I693" s="8"/>
      <c r="J693" s="8"/>
      <c r="K693" s="8"/>
      <c r="L693" s="8"/>
      <c r="M693" s="8"/>
      <c r="N693" s="8"/>
      <c r="O693" s="8"/>
      <c r="P693" s="8"/>
      <c r="Q693" s="8"/>
    </row>
    <row r="694" spans="2:17" s="6" customFormat="1">
      <c r="B694" s="7"/>
      <c r="D694" s="8"/>
      <c r="E694" s="8"/>
      <c r="F694" s="8"/>
      <c r="G694" s="8"/>
      <c r="H694" s="8"/>
      <c r="I694" s="8"/>
      <c r="J694" s="8"/>
      <c r="K694" s="8"/>
      <c r="L694" s="8"/>
      <c r="M694" s="8"/>
      <c r="N694" s="8"/>
      <c r="O694" s="8"/>
      <c r="P694" s="8"/>
      <c r="Q694" s="8"/>
    </row>
    <row r="695" spans="2:17" s="6" customFormat="1">
      <c r="B695" s="7"/>
      <c r="D695" s="8"/>
      <c r="E695" s="8"/>
      <c r="F695" s="8"/>
      <c r="G695" s="8"/>
      <c r="H695" s="8"/>
      <c r="I695" s="8"/>
      <c r="J695" s="8"/>
      <c r="K695" s="8"/>
      <c r="L695" s="8"/>
      <c r="M695" s="8"/>
      <c r="N695" s="8"/>
      <c r="O695" s="8"/>
      <c r="P695" s="8"/>
      <c r="Q695" s="8"/>
    </row>
    <row r="696" spans="2:17" s="6" customFormat="1">
      <c r="B696" s="7"/>
      <c r="D696" s="8"/>
      <c r="E696" s="8"/>
      <c r="F696" s="8"/>
      <c r="G696" s="8"/>
      <c r="H696" s="8"/>
      <c r="I696" s="8"/>
      <c r="J696" s="8"/>
      <c r="K696" s="8"/>
      <c r="L696" s="8"/>
      <c r="M696" s="8"/>
      <c r="N696" s="8"/>
      <c r="O696" s="8"/>
      <c r="P696" s="8"/>
      <c r="Q696" s="8"/>
    </row>
    <row r="697" spans="2:17" s="6" customFormat="1">
      <c r="B697" s="7"/>
      <c r="D697" s="8"/>
      <c r="E697" s="8"/>
      <c r="F697" s="8"/>
      <c r="G697" s="8"/>
      <c r="H697" s="8"/>
      <c r="I697" s="8"/>
      <c r="J697" s="8"/>
      <c r="K697" s="8"/>
      <c r="L697" s="8"/>
      <c r="M697" s="8"/>
      <c r="N697" s="8"/>
      <c r="O697" s="8"/>
      <c r="P697" s="8"/>
      <c r="Q697" s="8"/>
    </row>
    <row r="698" spans="2:17" s="6" customFormat="1">
      <c r="B698" s="7"/>
      <c r="D698" s="8"/>
      <c r="E698" s="8"/>
      <c r="F698" s="8"/>
      <c r="G698" s="8"/>
      <c r="H698" s="8"/>
      <c r="I698" s="8"/>
      <c r="J698" s="8"/>
      <c r="K698" s="8"/>
      <c r="L698" s="8"/>
      <c r="M698" s="8"/>
      <c r="N698" s="8"/>
      <c r="O698" s="8"/>
      <c r="P698" s="8"/>
      <c r="Q698" s="8"/>
    </row>
    <row r="699" spans="2:17" s="6" customFormat="1">
      <c r="B699" s="7"/>
      <c r="D699" s="8"/>
      <c r="E699" s="8"/>
      <c r="F699" s="8"/>
      <c r="G699" s="8"/>
      <c r="H699" s="8"/>
      <c r="I699" s="8"/>
      <c r="J699" s="8"/>
      <c r="K699" s="8"/>
      <c r="L699" s="8"/>
      <c r="M699" s="8"/>
      <c r="N699" s="8"/>
      <c r="O699" s="8"/>
      <c r="P699" s="8"/>
      <c r="Q699" s="8"/>
    </row>
    <row r="700" spans="2:17" s="6" customFormat="1">
      <c r="B700" s="7"/>
      <c r="D700" s="8"/>
      <c r="E700" s="8"/>
      <c r="F700" s="8"/>
      <c r="G700" s="8"/>
      <c r="H700" s="8"/>
      <c r="I700" s="8"/>
      <c r="J700" s="8"/>
      <c r="K700" s="8"/>
      <c r="L700" s="8"/>
      <c r="M700" s="8"/>
      <c r="N700" s="8"/>
      <c r="O700" s="8"/>
      <c r="P700" s="8"/>
      <c r="Q700" s="8"/>
    </row>
    <row r="701" spans="2:17" s="6" customFormat="1">
      <c r="B701" s="7"/>
      <c r="D701" s="8"/>
      <c r="E701" s="8"/>
      <c r="F701" s="8"/>
      <c r="G701" s="8"/>
      <c r="H701" s="8"/>
      <c r="I701" s="8"/>
      <c r="J701" s="8"/>
      <c r="K701" s="8"/>
      <c r="L701" s="8"/>
      <c r="M701" s="8"/>
      <c r="N701" s="8"/>
      <c r="O701" s="8"/>
      <c r="P701" s="8"/>
      <c r="Q701" s="8"/>
    </row>
    <row r="702" spans="2:17" s="6" customFormat="1">
      <c r="B702" s="7"/>
      <c r="D702" s="8"/>
      <c r="E702" s="8"/>
      <c r="F702" s="8"/>
      <c r="G702" s="8"/>
      <c r="H702" s="8"/>
      <c r="I702" s="8"/>
      <c r="J702" s="8"/>
      <c r="K702" s="8"/>
      <c r="L702" s="8"/>
      <c r="M702" s="8"/>
      <c r="N702" s="8"/>
      <c r="O702" s="8"/>
      <c r="P702" s="8"/>
      <c r="Q702" s="8"/>
    </row>
    <row r="703" spans="2:17" s="6" customFormat="1">
      <c r="B703" s="7"/>
      <c r="D703" s="8"/>
      <c r="E703" s="8"/>
      <c r="F703" s="8"/>
      <c r="G703" s="8"/>
      <c r="H703" s="8"/>
      <c r="I703" s="8"/>
      <c r="J703" s="8"/>
      <c r="K703" s="8"/>
      <c r="L703" s="8"/>
      <c r="M703" s="8"/>
      <c r="N703" s="8"/>
      <c r="O703" s="8"/>
      <c r="P703" s="8"/>
      <c r="Q703" s="8"/>
    </row>
    <row r="704" spans="2:17" s="6" customFormat="1">
      <c r="B704" s="7"/>
      <c r="D704" s="8"/>
      <c r="E704" s="8"/>
      <c r="F704" s="8"/>
      <c r="G704" s="8"/>
      <c r="H704" s="8"/>
      <c r="I704" s="8"/>
      <c r="J704" s="8"/>
      <c r="K704" s="8"/>
      <c r="L704" s="8"/>
      <c r="M704" s="8"/>
      <c r="N704" s="8"/>
      <c r="O704" s="8"/>
      <c r="P704" s="8"/>
      <c r="Q704" s="8"/>
    </row>
    <row r="705" spans="2:17" s="6" customFormat="1">
      <c r="B705" s="7"/>
      <c r="D705" s="8"/>
      <c r="E705" s="8"/>
      <c r="F705" s="8"/>
      <c r="G705" s="8"/>
      <c r="H705" s="8"/>
      <c r="I705" s="8"/>
      <c r="J705" s="8"/>
      <c r="K705" s="8"/>
      <c r="L705" s="8"/>
      <c r="M705" s="8"/>
      <c r="N705" s="8"/>
      <c r="O705" s="8"/>
      <c r="P705" s="8"/>
      <c r="Q705" s="8"/>
    </row>
    <row r="706" spans="2:17" s="6" customFormat="1">
      <c r="B706" s="7"/>
      <c r="D706" s="8"/>
      <c r="E706" s="8"/>
      <c r="F706" s="8"/>
      <c r="G706" s="8"/>
      <c r="H706" s="8"/>
      <c r="I706" s="8"/>
      <c r="J706" s="8"/>
      <c r="K706" s="8"/>
      <c r="L706" s="8"/>
      <c r="M706" s="8"/>
      <c r="N706" s="8"/>
      <c r="O706" s="8"/>
      <c r="P706" s="8"/>
      <c r="Q706" s="8"/>
    </row>
    <row r="707" spans="2:17" s="6" customFormat="1">
      <c r="B707" s="7"/>
      <c r="D707" s="8"/>
      <c r="E707" s="8"/>
      <c r="F707" s="8"/>
      <c r="G707" s="8"/>
      <c r="H707" s="8"/>
      <c r="I707" s="8"/>
      <c r="J707" s="8"/>
      <c r="K707" s="8"/>
      <c r="L707" s="8"/>
      <c r="M707" s="8"/>
      <c r="N707" s="8"/>
      <c r="O707" s="8"/>
      <c r="P707" s="8"/>
      <c r="Q707" s="8"/>
    </row>
    <row r="708" spans="2:17" s="6" customFormat="1">
      <c r="B708" s="7"/>
      <c r="D708" s="8"/>
      <c r="E708" s="8"/>
      <c r="F708" s="8"/>
      <c r="G708" s="8"/>
      <c r="H708" s="8"/>
      <c r="I708" s="8"/>
      <c r="J708" s="8"/>
      <c r="K708" s="8"/>
      <c r="L708" s="8"/>
      <c r="M708" s="8"/>
      <c r="N708" s="8"/>
      <c r="O708" s="8"/>
      <c r="P708" s="8"/>
      <c r="Q708" s="8"/>
    </row>
    <row r="709" spans="2:17" s="6" customFormat="1">
      <c r="B709" s="7"/>
      <c r="D709" s="8"/>
      <c r="E709" s="8"/>
      <c r="F709" s="8"/>
      <c r="G709" s="8"/>
      <c r="H709" s="8"/>
      <c r="I709" s="8"/>
      <c r="J709" s="8"/>
      <c r="K709" s="8"/>
      <c r="L709" s="8"/>
      <c r="M709" s="8"/>
      <c r="N709" s="8"/>
      <c r="O709" s="8"/>
      <c r="P709" s="8"/>
      <c r="Q709" s="8"/>
    </row>
    <row r="710" spans="2:17" s="6" customFormat="1">
      <c r="B710" s="7"/>
      <c r="D710" s="8"/>
      <c r="E710" s="8"/>
      <c r="F710" s="8"/>
      <c r="G710" s="8"/>
      <c r="H710" s="8"/>
      <c r="I710" s="8"/>
      <c r="J710" s="8"/>
      <c r="K710" s="8"/>
      <c r="L710" s="8"/>
      <c r="M710" s="8"/>
      <c r="N710" s="8"/>
      <c r="O710" s="8"/>
      <c r="P710" s="8"/>
      <c r="Q710" s="8"/>
    </row>
    <row r="711" spans="2:17" s="6" customFormat="1">
      <c r="B711" s="7"/>
      <c r="D711" s="8"/>
      <c r="E711" s="8"/>
      <c r="F711" s="8"/>
      <c r="G711" s="8"/>
      <c r="H711" s="8"/>
      <c r="I711" s="8"/>
      <c r="J711" s="8"/>
      <c r="K711" s="8"/>
      <c r="L711" s="8"/>
      <c r="M711" s="8"/>
      <c r="N711" s="8"/>
      <c r="O711" s="8"/>
      <c r="P711" s="8"/>
      <c r="Q711" s="8"/>
    </row>
    <row r="712" spans="2:17" s="6" customFormat="1">
      <c r="B712" s="7"/>
      <c r="D712" s="8"/>
      <c r="E712" s="8"/>
      <c r="F712" s="8"/>
      <c r="G712" s="8"/>
      <c r="H712" s="8"/>
      <c r="I712" s="8"/>
      <c r="J712" s="8"/>
      <c r="K712" s="8"/>
      <c r="L712" s="8"/>
      <c r="M712" s="8"/>
      <c r="N712" s="8"/>
      <c r="O712" s="8"/>
      <c r="P712" s="8"/>
      <c r="Q712" s="8"/>
    </row>
    <row r="713" spans="2:17" s="6" customFormat="1">
      <c r="B713" s="7"/>
      <c r="D713" s="8"/>
      <c r="E713" s="8"/>
      <c r="F713" s="8"/>
      <c r="G713" s="8"/>
      <c r="H713" s="8"/>
      <c r="I713" s="8"/>
      <c r="J713" s="8"/>
      <c r="K713" s="8"/>
      <c r="L713" s="8"/>
      <c r="M713" s="8"/>
      <c r="N713" s="8"/>
      <c r="O713" s="8"/>
      <c r="P713" s="8"/>
      <c r="Q713" s="8"/>
    </row>
    <row r="714" spans="2:17" s="6" customFormat="1">
      <c r="B714" s="7"/>
      <c r="D714" s="8"/>
      <c r="E714" s="8"/>
      <c r="F714" s="8"/>
      <c r="G714" s="8"/>
      <c r="H714" s="8"/>
      <c r="I714" s="8"/>
      <c r="J714" s="8"/>
      <c r="K714" s="8"/>
      <c r="L714" s="8"/>
      <c r="M714" s="8"/>
      <c r="N714" s="8"/>
      <c r="O714" s="8"/>
      <c r="P714" s="8"/>
      <c r="Q714" s="8"/>
    </row>
    <row r="715" spans="2:17" s="6" customFormat="1">
      <c r="B715" s="7"/>
      <c r="D715" s="8"/>
      <c r="E715" s="8"/>
      <c r="F715" s="8"/>
      <c r="G715" s="8"/>
      <c r="H715" s="8"/>
      <c r="I715" s="8"/>
      <c r="J715" s="8"/>
      <c r="K715" s="8"/>
      <c r="L715" s="8"/>
      <c r="M715" s="8"/>
      <c r="N715" s="8"/>
      <c r="O715" s="8"/>
      <c r="P715" s="8"/>
      <c r="Q715" s="8"/>
    </row>
    <row r="716" spans="2:17" s="6" customFormat="1">
      <c r="B716" s="7"/>
      <c r="D716" s="8"/>
      <c r="E716" s="8"/>
      <c r="F716" s="8"/>
      <c r="G716" s="8"/>
      <c r="H716" s="8"/>
      <c r="I716" s="8"/>
      <c r="J716" s="8"/>
      <c r="K716" s="8"/>
      <c r="L716" s="8"/>
      <c r="M716" s="8"/>
      <c r="N716" s="8"/>
      <c r="O716" s="8"/>
      <c r="P716" s="8"/>
      <c r="Q716" s="8"/>
    </row>
    <row r="717" spans="2:17" s="6" customFormat="1">
      <c r="B717" s="7"/>
      <c r="D717" s="8"/>
      <c r="E717" s="8"/>
      <c r="F717" s="8"/>
      <c r="G717" s="8"/>
      <c r="H717" s="8"/>
      <c r="I717" s="8"/>
      <c r="J717" s="8"/>
      <c r="K717" s="8"/>
      <c r="L717" s="8"/>
      <c r="M717" s="8"/>
      <c r="N717" s="8"/>
      <c r="O717" s="8"/>
      <c r="P717" s="8"/>
      <c r="Q717" s="8"/>
    </row>
    <row r="718" spans="2:17" s="6" customFormat="1">
      <c r="B718" s="7"/>
      <c r="D718" s="8"/>
      <c r="E718" s="8"/>
      <c r="F718" s="8"/>
      <c r="G718" s="8"/>
      <c r="H718" s="8"/>
      <c r="I718" s="8"/>
      <c r="J718" s="8"/>
      <c r="K718" s="8"/>
      <c r="L718" s="8"/>
      <c r="M718" s="8"/>
      <c r="N718" s="8"/>
      <c r="O718" s="8"/>
      <c r="P718" s="8"/>
      <c r="Q718" s="8"/>
    </row>
    <row r="719" spans="2:17" s="6" customFormat="1">
      <c r="B719" s="7"/>
      <c r="D719" s="8"/>
      <c r="E719" s="8"/>
      <c r="F719" s="8"/>
      <c r="G719" s="8"/>
      <c r="H719" s="8"/>
      <c r="I719" s="8"/>
      <c r="J719" s="8"/>
      <c r="K719" s="8"/>
      <c r="L719" s="8"/>
      <c r="M719" s="8"/>
      <c r="N719" s="8"/>
      <c r="O719" s="8"/>
      <c r="P719" s="8"/>
      <c r="Q719" s="8"/>
    </row>
    <row r="720" spans="2:17" s="6" customFormat="1">
      <c r="B720" s="7"/>
      <c r="D720" s="8"/>
      <c r="E720" s="8"/>
      <c r="F720" s="8"/>
      <c r="G720" s="8"/>
      <c r="H720" s="8"/>
      <c r="I720" s="8"/>
      <c r="J720" s="8"/>
      <c r="K720" s="8"/>
      <c r="L720" s="8"/>
      <c r="M720" s="8"/>
      <c r="N720" s="8"/>
      <c r="O720" s="8"/>
      <c r="P720" s="8"/>
      <c r="Q720" s="8"/>
    </row>
    <row r="721" spans="2:17" s="6" customFormat="1">
      <c r="B721" s="7"/>
      <c r="D721" s="8"/>
      <c r="E721" s="8"/>
      <c r="F721" s="8"/>
      <c r="G721" s="8"/>
      <c r="H721" s="8"/>
      <c r="I721" s="8"/>
      <c r="J721" s="8"/>
      <c r="K721" s="8"/>
      <c r="L721" s="8"/>
      <c r="M721" s="8"/>
      <c r="N721" s="8"/>
      <c r="O721" s="8"/>
      <c r="P721" s="8"/>
      <c r="Q721" s="8"/>
    </row>
    <row r="722" spans="2:17" s="6" customFormat="1">
      <c r="B722" s="7"/>
      <c r="D722" s="8"/>
      <c r="E722" s="8"/>
      <c r="F722" s="8"/>
      <c r="G722" s="8"/>
      <c r="H722" s="8"/>
      <c r="I722" s="8"/>
      <c r="J722" s="8"/>
      <c r="K722" s="8"/>
      <c r="L722" s="8"/>
      <c r="M722" s="8"/>
      <c r="N722" s="8"/>
      <c r="O722" s="8"/>
      <c r="P722" s="8"/>
      <c r="Q722" s="8"/>
    </row>
    <row r="723" spans="2:17" s="6" customFormat="1">
      <c r="B723" s="7"/>
      <c r="D723" s="8"/>
      <c r="E723" s="8"/>
      <c r="F723" s="8"/>
      <c r="G723" s="8"/>
      <c r="H723" s="8"/>
      <c r="I723" s="8"/>
      <c r="J723" s="8"/>
      <c r="K723" s="8"/>
      <c r="L723" s="8"/>
      <c r="M723" s="8"/>
      <c r="N723" s="8"/>
      <c r="O723" s="8"/>
      <c r="P723" s="8"/>
      <c r="Q723" s="8"/>
    </row>
    <row r="724" spans="2:17" s="6" customFormat="1">
      <c r="B724" s="7"/>
      <c r="D724" s="8"/>
      <c r="E724" s="8"/>
      <c r="F724" s="8"/>
      <c r="G724" s="8"/>
      <c r="H724" s="8"/>
      <c r="I724" s="8"/>
      <c r="J724" s="8"/>
      <c r="K724" s="8"/>
      <c r="L724" s="8"/>
      <c r="M724" s="8"/>
      <c r="N724" s="8"/>
      <c r="O724" s="8"/>
      <c r="P724" s="8"/>
      <c r="Q724" s="8"/>
    </row>
    <row r="725" spans="2:17" s="6" customFormat="1">
      <c r="B725" s="7"/>
      <c r="D725" s="8"/>
      <c r="E725" s="8"/>
      <c r="F725" s="8"/>
      <c r="G725" s="8"/>
      <c r="H725" s="8"/>
      <c r="I725" s="8"/>
      <c r="J725" s="8"/>
      <c r="K725" s="8"/>
      <c r="L725" s="8"/>
      <c r="M725" s="8"/>
      <c r="N725" s="8"/>
      <c r="O725" s="8"/>
      <c r="P725" s="8"/>
      <c r="Q725" s="8"/>
    </row>
    <row r="726" spans="2:17" s="6" customFormat="1">
      <c r="B726" s="7"/>
      <c r="D726" s="8"/>
      <c r="E726" s="8"/>
      <c r="F726" s="8"/>
      <c r="G726" s="8"/>
      <c r="H726" s="8"/>
      <c r="I726" s="8"/>
      <c r="J726" s="8"/>
      <c r="K726" s="8"/>
      <c r="L726" s="8"/>
      <c r="M726" s="8"/>
      <c r="N726" s="8"/>
      <c r="O726" s="8"/>
      <c r="P726" s="8"/>
      <c r="Q726" s="8"/>
    </row>
    <row r="727" spans="2:17" s="6" customFormat="1">
      <c r="B727" s="7"/>
      <c r="D727" s="8"/>
      <c r="E727" s="8"/>
      <c r="F727" s="8"/>
      <c r="G727" s="8"/>
      <c r="H727" s="8"/>
      <c r="I727" s="8"/>
      <c r="J727" s="8"/>
      <c r="K727" s="8"/>
      <c r="L727" s="8"/>
      <c r="M727" s="8"/>
      <c r="N727" s="8"/>
      <c r="O727" s="8"/>
      <c r="P727" s="8"/>
      <c r="Q727" s="8"/>
    </row>
    <row r="728" spans="2:17" s="6" customFormat="1">
      <c r="B728" s="7"/>
      <c r="D728" s="8"/>
      <c r="E728" s="8"/>
      <c r="F728" s="8"/>
      <c r="G728" s="8"/>
      <c r="H728" s="8"/>
      <c r="I728" s="8"/>
      <c r="J728" s="8"/>
      <c r="K728" s="8"/>
      <c r="L728" s="8"/>
      <c r="M728" s="8"/>
      <c r="N728" s="8"/>
      <c r="O728" s="8"/>
      <c r="P728" s="8"/>
      <c r="Q728" s="8"/>
    </row>
    <row r="729" spans="2:17" s="6" customFormat="1">
      <c r="B729" s="7"/>
      <c r="D729" s="8"/>
      <c r="E729" s="8"/>
      <c r="F729" s="8"/>
      <c r="G729" s="8"/>
      <c r="H729" s="8"/>
      <c r="I729" s="8"/>
      <c r="J729" s="8"/>
      <c r="K729" s="8"/>
      <c r="L729" s="8"/>
      <c r="M729" s="8"/>
      <c r="N729" s="8"/>
      <c r="O729" s="8"/>
      <c r="P729" s="8"/>
      <c r="Q729" s="8"/>
    </row>
    <row r="730" spans="2:17" s="6" customFormat="1">
      <c r="B730" s="7"/>
      <c r="D730" s="8"/>
      <c r="E730" s="8"/>
      <c r="F730" s="8"/>
      <c r="G730" s="8"/>
      <c r="H730" s="8"/>
      <c r="I730" s="8"/>
      <c r="J730" s="8"/>
      <c r="K730" s="8"/>
      <c r="L730" s="8"/>
      <c r="M730" s="8"/>
      <c r="N730" s="8"/>
      <c r="O730" s="8"/>
      <c r="P730" s="8"/>
      <c r="Q730" s="8"/>
    </row>
    <row r="731" spans="2:17" s="6" customFormat="1">
      <c r="B731" s="7"/>
      <c r="D731" s="8"/>
      <c r="E731" s="8"/>
      <c r="F731" s="8"/>
      <c r="G731" s="8"/>
      <c r="H731" s="8"/>
      <c r="I731" s="8"/>
      <c r="J731" s="8"/>
      <c r="K731" s="8"/>
      <c r="L731" s="8"/>
      <c r="M731" s="8"/>
      <c r="N731" s="8"/>
      <c r="O731" s="8"/>
      <c r="P731" s="8"/>
      <c r="Q731" s="8"/>
    </row>
    <row r="732" spans="2:17" s="6" customFormat="1">
      <c r="B732" s="7"/>
      <c r="D732" s="8"/>
      <c r="E732" s="8"/>
      <c r="F732" s="8"/>
      <c r="G732" s="8"/>
      <c r="H732" s="8"/>
      <c r="I732" s="8"/>
      <c r="J732" s="8"/>
      <c r="K732" s="8"/>
      <c r="L732" s="8"/>
      <c r="M732" s="8"/>
      <c r="N732" s="8"/>
      <c r="O732" s="8"/>
      <c r="P732" s="8"/>
      <c r="Q732" s="8"/>
    </row>
    <row r="733" spans="2:17" s="6" customFormat="1">
      <c r="B733" s="7"/>
      <c r="D733" s="8"/>
      <c r="E733" s="8"/>
      <c r="F733" s="8"/>
      <c r="G733" s="8"/>
      <c r="H733" s="8"/>
      <c r="I733" s="8"/>
      <c r="J733" s="8"/>
      <c r="K733" s="8"/>
      <c r="L733" s="8"/>
      <c r="M733" s="8"/>
      <c r="N733" s="8"/>
      <c r="O733" s="8"/>
      <c r="P733" s="8"/>
      <c r="Q733" s="8"/>
    </row>
    <row r="734" spans="2:17" s="6" customFormat="1">
      <c r="B734" s="7"/>
      <c r="D734" s="8"/>
      <c r="E734" s="8"/>
      <c r="F734" s="8"/>
      <c r="G734" s="8"/>
      <c r="H734" s="8"/>
      <c r="I734" s="8"/>
      <c r="J734" s="8"/>
      <c r="K734" s="8"/>
      <c r="L734" s="8"/>
      <c r="M734" s="8"/>
      <c r="N734" s="8"/>
      <c r="O734" s="8"/>
      <c r="P734" s="8"/>
      <c r="Q734" s="8"/>
    </row>
    <row r="735" spans="2:17" s="6" customFormat="1">
      <c r="B735" s="7"/>
      <c r="D735" s="8"/>
      <c r="E735" s="8"/>
      <c r="F735" s="8"/>
      <c r="G735" s="8"/>
      <c r="H735" s="8"/>
      <c r="I735" s="8"/>
      <c r="J735" s="8"/>
      <c r="K735" s="8"/>
      <c r="L735" s="8"/>
      <c r="M735" s="8"/>
      <c r="N735" s="8"/>
      <c r="O735" s="8"/>
      <c r="P735" s="8"/>
      <c r="Q735" s="8"/>
    </row>
    <row r="736" spans="2:17" s="6" customFormat="1">
      <c r="B736" s="7"/>
      <c r="D736" s="8"/>
      <c r="E736" s="8"/>
      <c r="F736" s="8"/>
      <c r="G736" s="8"/>
      <c r="H736" s="8"/>
      <c r="I736" s="8"/>
      <c r="J736" s="8"/>
      <c r="K736" s="8"/>
      <c r="L736" s="8"/>
      <c r="M736" s="8"/>
      <c r="N736" s="8"/>
      <c r="O736" s="8"/>
      <c r="P736" s="8"/>
      <c r="Q736" s="8"/>
    </row>
    <row r="737" spans="2:17" s="6" customFormat="1">
      <c r="B737" s="7"/>
      <c r="D737" s="8"/>
      <c r="E737" s="8"/>
      <c r="F737" s="8"/>
      <c r="G737" s="8"/>
      <c r="H737" s="8"/>
      <c r="I737" s="8"/>
      <c r="J737" s="8"/>
      <c r="K737" s="8"/>
      <c r="L737" s="8"/>
      <c r="M737" s="8"/>
      <c r="N737" s="8"/>
      <c r="O737" s="8"/>
      <c r="P737" s="8"/>
      <c r="Q737" s="8"/>
    </row>
    <row r="738" spans="2:17" s="6" customFormat="1">
      <c r="B738" s="7"/>
      <c r="D738" s="8"/>
      <c r="E738" s="8"/>
      <c r="F738" s="8"/>
      <c r="G738" s="8"/>
      <c r="H738" s="8"/>
      <c r="I738" s="8"/>
      <c r="J738" s="8"/>
      <c r="K738" s="8"/>
      <c r="L738" s="8"/>
      <c r="M738" s="8"/>
      <c r="N738" s="8"/>
      <c r="O738" s="8"/>
      <c r="P738" s="8"/>
      <c r="Q738" s="8"/>
    </row>
    <row r="739" spans="2:17" s="6" customFormat="1">
      <c r="B739" s="7"/>
      <c r="D739" s="8"/>
      <c r="E739" s="8"/>
      <c r="F739" s="8"/>
      <c r="G739" s="8"/>
      <c r="H739" s="8"/>
      <c r="I739" s="8"/>
      <c r="J739" s="8"/>
      <c r="K739" s="8"/>
      <c r="L739" s="8"/>
      <c r="M739" s="8"/>
      <c r="N739" s="8"/>
      <c r="O739" s="8"/>
      <c r="P739" s="8"/>
      <c r="Q739" s="8"/>
    </row>
    <row r="740" spans="2:17" s="6" customFormat="1">
      <c r="B740" s="7"/>
      <c r="D740" s="8"/>
      <c r="E740" s="8"/>
      <c r="F740" s="8"/>
      <c r="G740" s="8"/>
      <c r="H740" s="8"/>
      <c r="I740" s="8"/>
      <c r="J740" s="8"/>
      <c r="K740" s="8"/>
      <c r="L740" s="8"/>
      <c r="M740" s="8"/>
      <c r="N740" s="8"/>
      <c r="O740" s="8"/>
      <c r="P740" s="8"/>
      <c r="Q740" s="8"/>
    </row>
    <row r="741" spans="2:17" s="6" customFormat="1">
      <c r="B741" s="7"/>
      <c r="D741" s="8"/>
      <c r="E741" s="8"/>
      <c r="F741" s="8"/>
      <c r="G741" s="8"/>
      <c r="H741" s="8"/>
      <c r="I741" s="8"/>
      <c r="J741" s="8"/>
      <c r="K741" s="8"/>
      <c r="L741" s="8"/>
      <c r="M741" s="8"/>
      <c r="N741" s="8"/>
      <c r="O741" s="8"/>
      <c r="P741" s="8"/>
      <c r="Q741" s="8"/>
    </row>
    <row r="742" spans="2:17" s="6" customFormat="1">
      <c r="B742" s="7"/>
      <c r="D742" s="8"/>
      <c r="E742" s="8"/>
      <c r="F742" s="8"/>
      <c r="G742" s="8"/>
      <c r="H742" s="8"/>
      <c r="I742" s="8"/>
      <c r="J742" s="8"/>
      <c r="K742" s="8"/>
      <c r="L742" s="8"/>
      <c r="M742" s="8"/>
      <c r="N742" s="8"/>
      <c r="O742" s="8"/>
      <c r="P742" s="8"/>
      <c r="Q742" s="8"/>
    </row>
    <row r="743" spans="2:17" s="6" customFormat="1">
      <c r="B743" s="7"/>
      <c r="D743" s="8"/>
      <c r="E743" s="8"/>
      <c r="F743" s="8"/>
      <c r="G743" s="8"/>
      <c r="H743" s="8"/>
      <c r="I743" s="8"/>
      <c r="J743" s="8"/>
      <c r="K743" s="8"/>
      <c r="L743" s="8"/>
      <c r="M743" s="8"/>
      <c r="N743" s="8"/>
      <c r="O743" s="8"/>
      <c r="P743" s="8"/>
      <c r="Q743" s="8"/>
    </row>
    <row r="744" spans="2:17" s="6" customFormat="1">
      <c r="B744" s="7"/>
      <c r="D744" s="8"/>
      <c r="E744" s="8"/>
      <c r="F744" s="8"/>
      <c r="G744" s="8"/>
      <c r="H744" s="8"/>
      <c r="I744" s="8"/>
      <c r="J744" s="8"/>
      <c r="K744" s="8"/>
      <c r="L744" s="8"/>
      <c r="M744" s="8"/>
      <c r="N744" s="8"/>
      <c r="O744" s="8"/>
      <c r="P744" s="8"/>
      <c r="Q744" s="8"/>
    </row>
    <row r="745" spans="2:17" s="6" customFormat="1">
      <c r="B745" s="7"/>
      <c r="D745" s="8"/>
      <c r="E745" s="8"/>
      <c r="F745" s="8"/>
      <c r="G745" s="8"/>
      <c r="H745" s="8"/>
      <c r="I745" s="8"/>
      <c r="J745" s="8"/>
      <c r="K745" s="8"/>
      <c r="L745" s="8"/>
      <c r="M745" s="8"/>
      <c r="N745" s="8"/>
      <c r="O745" s="8"/>
      <c r="P745" s="8"/>
      <c r="Q745" s="8"/>
    </row>
    <row r="746" spans="2:17" s="6" customFormat="1">
      <c r="B746" s="7"/>
      <c r="D746" s="8"/>
      <c r="E746" s="8"/>
      <c r="F746" s="8"/>
      <c r="G746" s="8"/>
      <c r="H746" s="8"/>
      <c r="I746" s="8"/>
      <c r="J746" s="8"/>
      <c r="K746" s="8"/>
      <c r="L746" s="8"/>
      <c r="M746" s="8"/>
      <c r="N746" s="8"/>
      <c r="O746" s="8"/>
      <c r="P746" s="8"/>
      <c r="Q746" s="8"/>
    </row>
    <row r="747" spans="2:17" s="6" customFormat="1">
      <c r="B747" s="7"/>
      <c r="D747" s="8"/>
      <c r="E747" s="8"/>
      <c r="F747" s="8"/>
      <c r="G747" s="8"/>
      <c r="H747" s="8"/>
      <c r="I747" s="8"/>
      <c r="J747" s="8"/>
      <c r="K747" s="8"/>
      <c r="L747" s="8"/>
      <c r="M747" s="8"/>
      <c r="N747" s="8"/>
      <c r="O747" s="8"/>
      <c r="P747" s="8"/>
      <c r="Q747" s="8"/>
    </row>
    <row r="748" spans="2:17" s="6" customFormat="1">
      <c r="B748" s="7"/>
      <c r="D748" s="8"/>
      <c r="E748" s="8"/>
      <c r="F748" s="8"/>
      <c r="G748" s="8"/>
      <c r="H748" s="8"/>
      <c r="I748" s="8"/>
      <c r="J748" s="8"/>
      <c r="K748" s="8"/>
      <c r="L748" s="8"/>
      <c r="M748" s="8"/>
      <c r="N748" s="8"/>
      <c r="O748" s="8"/>
      <c r="P748" s="8"/>
      <c r="Q748" s="8"/>
    </row>
    <row r="749" spans="2:17" s="6" customFormat="1">
      <c r="B749" s="7"/>
      <c r="D749" s="8"/>
      <c r="E749" s="8"/>
      <c r="F749" s="8"/>
      <c r="G749" s="8"/>
      <c r="H749" s="8"/>
      <c r="I749" s="8"/>
      <c r="J749" s="8"/>
      <c r="K749" s="8"/>
      <c r="L749" s="8"/>
      <c r="M749" s="8"/>
      <c r="N749" s="8"/>
      <c r="O749" s="8"/>
      <c r="P749" s="8"/>
      <c r="Q749" s="8"/>
    </row>
    <row r="750" spans="2:17" s="6" customFormat="1">
      <c r="B750" s="7"/>
      <c r="D750" s="8"/>
      <c r="E750" s="8"/>
      <c r="F750" s="8"/>
      <c r="G750" s="8"/>
      <c r="H750" s="8"/>
      <c r="I750" s="8"/>
      <c r="J750" s="8"/>
      <c r="K750" s="8"/>
      <c r="L750" s="8"/>
      <c r="M750" s="8"/>
      <c r="N750" s="8"/>
      <c r="O750" s="8"/>
      <c r="P750" s="8"/>
      <c r="Q750" s="8"/>
    </row>
    <row r="751" spans="2:17" s="6" customFormat="1">
      <c r="B751" s="7"/>
      <c r="D751" s="8"/>
      <c r="E751" s="8"/>
      <c r="F751" s="8"/>
      <c r="G751" s="8"/>
      <c r="H751" s="8"/>
      <c r="I751" s="8"/>
      <c r="J751" s="8"/>
      <c r="K751" s="8"/>
      <c r="L751" s="8"/>
      <c r="M751" s="8"/>
      <c r="N751" s="8"/>
      <c r="O751" s="8"/>
      <c r="P751" s="8"/>
      <c r="Q751" s="8"/>
    </row>
    <row r="752" spans="2:17" s="6" customFormat="1">
      <c r="B752" s="7"/>
      <c r="D752" s="8"/>
      <c r="E752" s="8"/>
      <c r="F752" s="8"/>
      <c r="G752" s="8"/>
      <c r="H752" s="8"/>
      <c r="I752" s="8"/>
      <c r="J752" s="8"/>
      <c r="K752" s="8"/>
      <c r="L752" s="8"/>
      <c r="M752" s="8"/>
      <c r="N752" s="8"/>
      <c r="O752" s="8"/>
      <c r="P752" s="8"/>
      <c r="Q752" s="8"/>
    </row>
    <row r="753" spans="2:17" s="6" customFormat="1">
      <c r="B753" s="7"/>
      <c r="D753" s="8"/>
      <c r="E753" s="8"/>
      <c r="F753" s="8"/>
      <c r="G753" s="8"/>
      <c r="H753" s="8"/>
      <c r="I753" s="8"/>
      <c r="J753" s="8"/>
      <c r="K753" s="8"/>
      <c r="L753" s="8"/>
      <c r="M753" s="8"/>
      <c r="N753" s="8"/>
      <c r="O753" s="8"/>
      <c r="P753" s="8"/>
      <c r="Q753" s="8"/>
    </row>
    <row r="754" spans="2:17" s="6" customFormat="1">
      <c r="B754" s="7"/>
      <c r="D754" s="8"/>
      <c r="E754" s="8"/>
      <c r="F754" s="8"/>
      <c r="G754" s="8"/>
      <c r="H754" s="8"/>
      <c r="I754" s="8"/>
      <c r="J754" s="8"/>
      <c r="K754" s="8"/>
      <c r="L754" s="8"/>
      <c r="M754" s="8"/>
      <c r="N754" s="8"/>
      <c r="O754" s="8"/>
      <c r="P754" s="8"/>
      <c r="Q754" s="8"/>
    </row>
    <row r="755" spans="2:17" s="6" customFormat="1">
      <c r="B755" s="7"/>
      <c r="D755" s="8"/>
      <c r="E755" s="8"/>
      <c r="F755" s="8"/>
      <c r="G755" s="8"/>
      <c r="H755" s="8"/>
      <c r="I755" s="8"/>
      <c r="J755" s="8"/>
      <c r="K755" s="8"/>
      <c r="L755" s="8"/>
      <c r="M755" s="8"/>
      <c r="N755" s="8"/>
      <c r="O755" s="8"/>
      <c r="P755" s="8"/>
      <c r="Q755" s="8"/>
    </row>
    <row r="756" spans="2:17" s="6" customFormat="1">
      <c r="B756" s="7"/>
      <c r="D756" s="8"/>
      <c r="E756" s="8"/>
      <c r="F756" s="8"/>
      <c r="G756" s="8"/>
      <c r="H756" s="8"/>
      <c r="I756" s="8"/>
      <c r="J756" s="8"/>
      <c r="K756" s="8"/>
      <c r="L756" s="8"/>
      <c r="M756" s="8"/>
      <c r="N756" s="8"/>
      <c r="O756" s="8"/>
      <c r="P756" s="8"/>
      <c r="Q756" s="8"/>
    </row>
    <row r="757" spans="2:17" s="6" customFormat="1">
      <c r="B757" s="7"/>
      <c r="D757" s="8"/>
      <c r="E757" s="8"/>
      <c r="F757" s="8"/>
      <c r="G757" s="8"/>
      <c r="H757" s="8"/>
      <c r="I757" s="8"/>
      <c r="J757" s="8"/>
      <c r="K757" s="8"/>
      <c r="L757" s="8"/>
      <c r="M757" s="8"/>
      <c r="N757" s="8"/>
      <c r="O757" s="8"/>
      <c r="P757" s="8"/>
      <c r="Q757" s="8"/>
    </row>
    <row r="758" spans="2:17" s="6" customFormat="1">
      <c r="B758" s="7"/>
      <c r="D758" s="8"/>
      <c r="E758" s="8"/>
      <c r="F758" s="8"/>
      <c r="G758" s="8"/>
      <c r="H758" s="8"/>
      <c r="I758" s="8"/>
      <c r="J758" s="8"/>
      <c r="K758" s="8"/>
      <c r="L758" s="8"/>
      <c r="M758" s="8"/>
      <c r="N758" s="8"/>
      <c r="O758" s="8"/>
      <c r="P758" s="8"/>
      <c r="Q758" s="8"/>
    </row>
    <row r="759" spans="2:17" s="6" customFormat="1">
      <c r="B759" s="7"/>
      <c r="D759" s="8"/>
      <c r="E759" s="8"/>
      <c r="F759" s="8"/>
      <c r="G759" s="8"/>
      <c r="H759" s="8"/>
      <c r="I759" s="8"/>
      <c r="J759" s="8"/>
      <c r="K759" s="8"/>
      <c r="L759" s="8"/>
      <c r="M759" s="8"/>
      <c r="N759" s="8"/>
      <c r="O759" s="8"/>
      <c r="P759" s="8"/>
      <c r="Q759" s="8"/>
    </row>
    <row r="760" spans="2:17" s="6" customFormat="1">
      <c r="B760" s="7"/>
      <c r="D760" s="8"/>
      <c r="E760" s="8"/>
      <c r="F760" s="8"/>
      <c r="G760" s="8"/>
      <c r="H760" s="8"/>
      <c r="I760" s="8"/>
      <c r="J760" s="8"/>
      <c r="K760" s="8"/>
      <c r="L760" s="8"/>
      <c r="M760" s="8"/>
      <c r="N760" s="8"/>
      <c r="O760" s="8"/>
      <c r="P760" s="8"/>
      <c r="Q760" s="8"/>
    </row>
    <row r="761" spans="2:17" s="6" customFormat="1">
      <c r="B761" s="7"/>
      <c r="D761" s="8"/>
      <c r="E761" s="8"/>
      <c r="F761" s="8"/>
      <c r="G761" s="8"/>
      <c r="H761" s="8"/>
      <c r="I761" s="8"/>
      <c r="J761" s="8"/>
      <c r="K761" s="8"/>
      <c r="L761" s="8"/>
      <c r="M761" s="8"/>
      <c r="N761" s="8"/>
      <c r="O761" s="8"/>
      <c r="P761" s="8"/>
      <c r="Q761" s="8"/>
    </row>
    <row r="762" spans="2:17" s="6" customFormat="1">
      <c r="B762" s="7"/>
      <c r="D762" s="8"/>
      <c r="E762" s="8"/>
      <c r="F762" s="8"/>
      <c r="G762" s="8"/>
      <c r="H762" s="8"/>
      <c r="I762" s="8"/>
      <c r="J762" s="8"/>
      <c r="K762" s="8"/>
      <c r="L762" s="8"/>
      <c r="M762" s="8"/>
      <c r="N762" s="8"/>
      <c r="O762" s="8"/>
      <c r="P762" s="8"/>
      <c r="Q762" s="8"/>
    </row>
    <row r="763" spans="2:17" s="6" customFormat="1">
      <c r="B763" s="7"/>
      <c r="D763" s="8"/>
      <c r="E763" s="8"/>
      <c r="F763" s="8"/>
      <c r="G763" s="8"/>
      <c r="H763" s="8"/>
      <c r="I763" s="8"/>
      <c r="J763" s="8"/>
      <c r="K763" s="8"/>
      <c r="L763" s="8"/>
      <c r="M763" s="8"/>
      <c r="N763" s="8"/>
      <c r="O763" s="8"/>
      <c r="P763" s="8"/>
      <c r="Q763" s="8"/>
    </row>
    <row r="764" spans="2:17" s="6" customFormat="1">
      <c r="B764" s="7"/>
      <c r="D764" s="8"/>
      <c r="E764" s="8"/>
      <c r="F764" s="8"/>
      <c r="G764" s="8"/>
      <c r="H764" s="8"/>
      <c r="I764" s="8"/>
      <c r="J764" s="8"/>
      <c r="K764" s="8"/>
      <c r="L764" s="8"/>
      <c r="M764" s="8"/>
      <c r="N764" s="8"/>
      <c r="O764" s="8"/>
      <c r="P764" s="8"/>
      <c r="Q764" s="8"/>
    </row>
    <row r="765" spans="2:17" s="6" customFormat="1">
      <c r="B765" s="7"/>
      <c r="D765" s="8"/>
      <c r="E765" s="8"/>
      <c r="F765" s="8"/>
      <c r="G765" s="8"/>
      <c r="H765" s="8"/>
      <c r="I765" s="8"/>
      <c r="J765" s="8"/>
      <c r="K765" s="8"/>
      <c r="L765" s="8"/>
      <c r="M765" s="8"/>
      <c r="N765" s="8"/>
      <c r="O765" s="8"/>
      <c r="P765" s="8"/>
      <c r="Q765" s="8"/>
    </row>
    <row r="766" spans="2:17" s="6" customFormat="1">
      <c r="B766" s="7"/>
      <c r="D766" s="8"/>
      <c r="E766" s="8"/>
      <c r="F766" s="8"/>
      <c r="G766" s="8"/>
      <c r="H766" s="8"/>
      <c r="I766" s="8"/>
      <c r="J766" s="8"/>
      <c r="K766" s="8"/>
      <c r="L766" s="8"/>
      <c r="M766" s="8"/>
      <c r="N766" s="8"/>
      <c r="O766" s="8"/>
      <c r="P766" s="8"/>
      <c r="Q766" s="8"/>
    </row>
    <row r="767" spans="2:17" s="6" customFormat="1">
      <c r="B767" s="7"/>
      <c r="D767" s="8"/>
      <c r="E767" s="8"/>
      <c r="F767" s="8"/>
      <c r="G767" s="8"/>
      <c r="H767" s="8"/>
      <c r="I767" s="8"/>
      <c r="J767" s="8"/>
      <c r="K767" s="8"/>
      <c r="L767" s="8"/>
      <c r="M767" s="8"/>
      <c r="N767" s="8"/>
      <c r="O767" s="8"/>
      <c r="P767" s="8"/>
      <c r="Q767" s="8"/>
    </row>
    <row r="768" spans="2:17" s="6" customFormat="1">
      <c r="B768" s="7"/>
      <c r="D768" s="8"/>
      <c r="E768" s="8"/>
      <c r="F768" s="8"/>
      <c r="G768" s="8"/>
      <c r="H768" s="8"/>
      <c r="I768" s="8"/>
      <c r="J768" s="8"/>
      <c r="K768" s="8"/>
      <c r="L768" s="8"/>
      <c r="M768" s="8"/>
      <c r="N768" s="8"/>
      <c r="O768" s="8"/>
      <c r="P768" s="8"/>
      <c r="Q768" s="8"/>
    </row>
    <row r="769" spans="2:17" s="6" customFormat="1">
      <c r="B769" s="7"/>
      <c r="D769" s="8"/>
      <c r="E769" s="8"/>
      <c r="F769" s="8"/>
      <c r="G769" s="8"/>
      <c r="H769" s="8"/>
      <c r="I769" s="8"/>
      <c r="J769" s="8"/>
      <c r="K769" s="8"/>
      <c r="L769" s="8"/>
      <c r="M769" s="8"/>
      <c r="N769" s="8"/>
      <c r="O769" s="8"/>
      <c r="P769" s="8"/>
      <c r="Q769" s="8"/>
    </row>
    <row r="770" spans="2:17" s="6" customFormat="1">
      <c r="B770" s="7"/>
      <c r="D770" s="8"/>
      <c r="E770" s="8"/>
      <c r="F770" s="8"/>
      <c r="G770" s="8"/>
      <c r="H770" s="8"/>
      <c r="I770" s="8"/>
      <c r="J770" s="8"/>
      <c r="K770" s="8"/>
      <c r="L770" s="8"/>
      <c r="M770" s="8"/>
      <c r="N770" s="8"/>
      <c r="O770" s="8"/>
      <c r="P770" s="8"/>
      <c r="Q770" s="8"/>
    </row>
    <row r="771" spans="2:17" s="6" customFormat="1">
      <c r="B771" s="7"/>
      <c r="D771" s="8"/>
      <c r="E771" s="8"/>
      <c r="F771" s="8"/>
      <c r="G771" s="8"/>
      <c r="H771" s="8"/>
      <c r="I771" s="8"/>
      <c r="J771" s="8"/>
      <c r="K771" s="8"/>
      <c r="L771" s="8"/>
      <c r="M771" s="8"/>
      <c r="N771" s="8"/>
      <c r="O771" s="8"/>
      <c r="P771" s="8"/>
      <c r="Q771" s="8"/>
    </row>
    <row r="772" spans="2:17" s="6" customFormat="1">
      <c r="B772" s="7"/>
      <c r="D772" s="8"/>
      <c r="E772" s="8"/>
      <c r="F772" s="8"/>
      <c r="G772" s="8"/>
      <c r="H772" s="8"/>
      <c r="I772" s="8"/>
      <c r="J772" s="8"/>
      <c r="K772" s="8"/>
      <c r="L772" s="8"/>
      <c r="M772" s="8"/>
      <c r="N772" s="8"/>
      <c r="O772" s="8"/>
      <c r="P772" s="8"/>
      <c r="Q772" s="8"/>
    </row>
    <row r="773" spans="2:17" s="6" customFormat="1">
      <c r="B773" s="7"/>
      <c r="D773" s="8"/>
      <c r="E773" s="8"/>
      <c r="F773" s="8"/>
      <c r="G773" s="8"/>
      <c r="H773" s="8"/>
      <c r="I773" s="8"/>
      <c r="J773" s="8"/>
      <c r="K773" s="8"/>
      <c r="L773" s="8"/>
      <c r="M773" s="8"/>
      <c r="N773" s="8"/>
      <c r="O773" s="8"/>
      <c r="P773" s="8"/>
      <c r="Q773" s="8"/>
    </row>
    <row r="774" spans="2:17" s="6" customFormat="1">
      <c r="B774" s="7"/>
      <c r="D774" s="8"/>
      <c r="E774" s="8"/>
      <c r="F774" s="8"/>
      <c r="G774" s="8"/>
      <c r="H774" s="8"/>
      <c r="I774" s="8"/>
      <c r="J774" s="8"/>
      <c r="K774" s="8"/>
      <c r="L774" s="8"/>
      <c r="M774" s="8"/>
      <c r="N774" s="8"/>
      <c r="O774" s="8"/>
      <c r="P774" s="8"/>
      <c r="Q774" s="8"/>
    </row>
    <row r="775" spans="2:17" s="6" customFormat="1">
      <c r="B775" s="7"/>
      <c r="D775" s="8"/>
      <c r="E775" s="8"/>
      <c r="F775" s="8"/>
      <c r="G775" s="8"/>
      <c r="H775" s="8"/>
      <c r="I775" s="8"/>
      <c r="J775" s="8"/>
      <c r="K775" s="8"/>
      <c r="L775" s="8"/>
      <c r="M775" s="8"/>
      <c r="N775" s="8"/>
      <c r="O775" s="8"/>
      <c r="P775" s="8"/>
      <c r="Q775" s="8"/>
    </row>
    <row r="776" spans="2:17" s="6" customFormat="1">
      <c r="B776" s="7"/>
      <c r="D776" s="8"/>
      <c r="E776" s="8"/>
      <c r="F776" s="8"/>
      <c r="G776" s="8"/>
      <c r="H776" s="8"/>
      <c r="I776" s="8"/>
      <c r="J776" s="8"/>
      <c r="K776" s="8"/>
      <c r="L776" s="8"/>
      <c r="M776" s="8"/>
      <c r="N776" s="8"/>
      <c r="O776" s="8"/>
      <c r="P776" s="8"/>
      <c r="Q776" s="8"/>
    </row>
    <row r="777" spans="2:17" s="6" customFormat="1">
      <c r="B777" s="7"/>
      <c r="D777" s="8"/>
      <c r="E777" s="8"/>
      <c r="F777" s="8"/>
      <c r="G777" s="8"/>
      <c r="H777" s="8"/>
      <c r="I777" s="8"/>
      <c r="J777" s="8"/>
      <c r="K777" s="8"/>
      <c r="L777" s="8"/>
      <c r="M777" s="8"/>
      <c r="N777" s="8"/>
      <c r="O777" s="8"/>
      <c r="P777" s="8"/>
      <c r="Q777" s="8"/>
    </row>
    <row r="778" spans="2:17" s="6" customFormat="1">
      <c r="B778" s="7"/>
      <c r="D778" s="8"/>
      <c r="E778" s="8"/>
      <c r="F778" s="8"/>
      <c r="G778" s="8"/>
      <c r="H778" s="8"/>
      <c r="I778" s="8"/>
      <c r="J778" s="8"/>
      <c r="K778" s="8"/>
      <c r="L778" s="8"/>
      <c r="M778" s="8"/>
      <c r="N778" s="8"/>
      <c r="O778" s="8"/>
      <c r="P778" s="8"/>
      <c r="Q778" s="8"/>
    </row>
    <row r="779" spans="2:17" s="6" customFormat="1">
      <c r="B779" s="7"/>
      <c r="D779" s="8"/>
      <c r="E779" s="8"/>
      <c r="F779" s="8"/>
      <c r="G779" s="8"/>
      <c r="H779" s="8"/>
      <c r="I779" s="8"/>
      <c r="J779" s="8"/>
      <c r="K779" s="8"/>
      <c r="L779" s="8"/>
      <c r="M779" s="8"/>
      <c r="N779" s="8"/>
      <c r="O779" s="8"/>
      <c r="P779" s="8"/>
      <c r="Q779" s="8"/>
    </row>
    <row r="780" spans="2:17" s="6" customFormat="1">
      <c r="B780" s="7"/>
      <c r="D780" s="8"/>
      <c r="E780" s="8"/>
      <c r="F780" s="8"/>
      <c r="G780" s="8"/>
      <c r="H780" s="8"/>
      <c r="I780" s="8"/>
      <c r="J780" s="8"/>
      <c r="K780" s="8"/>
      <c r="L780" s="8"/>
      <c r="M780" s="8"/>
      <c r="N780" s="8"/>
      <c r="O780" s="8"/>
      <c r="P780" s="8"/>
      <c r="Q780" s="8"/>
    </row>
    <row r="781" spans="2:17" s="6" customFormat="1">
      <c r="B781" s="7"/>
      <c r="D781" s="8"/>
      <c r="E781" s="8"/>
      <c r="F781" s="8"/>
      <c r="G781" s="8"/>
      <c r="H781" s="8"/>
      <c r="I781" s="8"/>
      <c r="J781" s="8"/>
      <c r="K781" s="8"/>
      <c r="L781" s="8"/>
      <c r="M781" s="8"/>
      <c r="N781" s="8"/>
      <c r="O781" s="8"/>
      <c r="P781" s="8"/>
      <c r="Q781" s="8"/>
    </row>
    <row r="782" spans="2:17" s="6" customFormat="1">
      <c r="B782" s="7"/>
      <c r="D782" s="8"/>
      <c r="E782" s="8"/>
      <c r="F782" s="8"/>
      <c r="G782" s="8"/>
      <c r="H782" s="8"/>
      <c r="I782" s="8"/>
      <c r="J782" s="8"/>
      <c r="K782" s="8"/>
      <c r="L782" s="8"/>
      <c r="M782" s="8"/>
      <c r="N782" s="8"/>
      <c r="O782" s="8"/>
      <c r="P782" s="8"/>
      <c r="Q782" s="8"/>
    </row>
    <row r="783" spans="2:17" s="6" customFormat="1">
      <c r="B783" s="7"/>
      <c r="D783" s="8"/>
      <c r="E783" s="8"/>
      <c r="F783" s="8"/>
      <c r="G783" s="8"/>
      <c r="H783" s="8"/>
      <c r="I783" s="8"/>
      <c r="J783" s="8"/>
      <c r="K783" s="8"/>
      <c r="L783" s="8"/>
      <c r="M783" s="8"/>
      <c r="N783" s="8"/>
      <c r="O783" s="8"/>
      <c r="P783" s="8"/>
      <c r="Q783" s="8"/>
    </row>
    <row r="784" spans="2:17" s="6" customFormat="1">
      <c r="B784" s="7"/>
      <c r="D784" s="8"/>
      <c r="E784" s="8"/>
      <c r="F784" s="8"/>
      <c r="G784" s="8"/>
      <c r="H784" s="8"/>
      <c r="I784" s="8"/>
      <c r="J784" s="8"/>
      <c r="K784" s="8"/>
      <c r="L784" s="8"/>
      <c r="M784" s="8"/>
      <c r="N784" s="8"/>
      <c r="O784" s="8"/>
      <c r="P784" s="8"/>
      <c r="Q784" s="8"/>
    </row>
    <row r="785" spans="2:17" s="6" customFormat="1">
      <c r="B785" s="7"/>
      <c r="D785" s="8"/>
      <c r="E785" s="8"/>
      <c r="F785" s="8"/>
      <c r="G785" s="8"/>
      <c r="H785" s="8"/>
      <c r="I785" s="8"/>
      <c r="J785" s="8"/>
      <c r="K785" s="8"/>
      <c r="L785" s="8"/>
      <c r="M785" s="8"/>
      <c r="N785" s="8"/>
      <c r="O785" s="8"/>
      <c r="P785" s="8"/>
      <c r="Q785" s="8"/>
    </row>
    <row r="786" spans="2:17" s="6" customFormat="1">
      <c r="B786" s="7"/>
      <c r="D786" s="8"/>
      <c r="E786" s="8"/>
      <c r="F786" s="8"/>
      <c r="G786" s="8"/>
      <c r="H786" s="8"/>
      <c r="I786" s="8"/>
      <c r="J786" s="8"/>
      <c r="K786" s="8"/>
      <c r="L786" s="8"/>
      <c r="M786" s="8"/>
      <c r="N786" s="8"/>
      <c r="O786" s="8"/>
      <c r="P786" s="8"/>
      <c r="Q786" s="8"/>
    </row>
    <row r="787" spans="2:17" s="6" customFormat="1">
      <c r="B787" s="7"/>
      <c r="D787" s="8"/>
      <c r="E787" s="8"/>
      <c r="F787" s="8"/>
      <c r="G787" s="8"/>
      <c r="H787" s="8"/>
      <c r="I787" s="8"/>
      <c r="J787" s="8"/>
      <c r="K787" s="8"/>
      <c r="L787" s="8"/>
      <c r="M787" s="8"/>
      <c r="N787" s="8"/>
      <c r="O787" s="8"/>
      <c r="P787" s="8"/>
      <c r="Q787" s="8"/>
    </row>
    <row r="788" spans="2:17" s="6" customFormat="1">
      <c r="B788" s="7"/>
      <c r="D788" s="8"/>
      <c r="E788" s="8"/>
      <c r="F788" s="8"/>
      <c r="G788" s="8"/>
      <c r="H788" s="8"/>
      <c r="I788" s="8"/>
      <c r="J788" s="8"/>
      <c r="K788" s="8"/>
      <c r="L788" s="8"/>
      <c r="M788" s="8"/>
      <c r="N788" s="8"/>
      <c r="O788" s="8"/>
      <c r="P788" s="8"/>
      <c r="Q788" s="8"/>
    </row>
    <row r="789" spans="2:17" s="6" customFormat="1">
      <c r="B789" s="7"/>
      <c r="D789" s="8"/>
      <c r="E789" s="8"/>
      <c r="F789" s="8"/>
      <c r="G789" s="8"/>
      <c r="H789" s="8"/>
      <c r="I789" s="8"/>
      <c r="J789" s="8"/>
      <c r="K789" s="8"/>
      <c r="L789" s="8"/>
      <c r="M789" s="8"/>
      <c r="N789" s="8"/>
      <c r="O789" s="8"/>
      <c r="P789" s="8"/>
      <c r="Q789" s="8"/>
    </row>
    <row r="790" spans="2:17" s="6" customFormat="1">
      <c r="B790" s="7"/>
      <c r="D790" s="8"/>
      <c r="E790" s="8"/>
      <c r="F790" s="8"/>
      <c r="G790" s="8"/>
      <c r="H790" s="8"/>
      <c r="I790" s="8"/>
      <c r="J790" s="8"/>
      <c r="K790" s="8"/>
      <c r="L790" s="8"/>
      <c r="M790" s="8"/>
      <c r="N790" s="8"/>
      <c r="O790" s="8"/>
      <c r="P790" s="8"/>
      <c r="Q790" s="8"/>
    </row>
    <row r="791" spans="2:17" s="6" customFormat="1">
      <c r="B791" s="7"/>
      <c r="D791" s="8"/>
      <c r="E791" s="8"/>
      <c r="F791" s="8"/>
      <c r="G791" s="8"/>
      <c r="H791" s="8"/>
      <c r="I791" s="8"/>
      <c r="J791" s="8"/>
      <c r="K791" s="8"/>
      <c r="L791" s="8"/>
      <c r="M791" s="8"/>
      <c r="N791" s="8"/>
      <c r="O791" s="8"/>
      <c r="P791" s="8"/>
      <c r="Q791" s="8"/>
    </row>
    <row r="792" spans="2:17" s="6" customFormat="1">
      <c r="B792" s="7"/>
      <c r="D792" s="8"/>
      <c r="E792" s="8"/>
      <c r="F792" s="8"/>
      <c r="G792" s="8"/>
      <c r="H792" s="8"/>
      <c r="I792" s="8"/>
      <c r="J792" s="8"/>
      <c r="K792" s="8"/>
      <c r="L792" s="8"/>
      <c r="M792" s="8"/>
      <c r="N792" s="8"/>
      <c r="O792" s="8"/>
      <c r="P792" s="8"/>
      <c r="Q792" s="8"/>
    </row>
    <row r="793" spans="2:17" s="6" customFormat="1">
      <c r="B793" s="7"/>
      <c r="D793" s="8"/>
      <c r="E793" s="8"/>
      <c r="F793" s="8"/>
      <c r="G793" s="8"/>
      <c r="H793" s="8"/>
      <c r="I793" s="8"/>
      <c r="J793" s="8"/>
      <c r="K793" s="8"/>
      <c r="L793" s="8"/>
      <c r="M793" s="8"/>
      <c r="N793" s="8"/>
      <c r="O793" s="8"/>
      <c r="P793" s="8"/>
      <c r="Q793" s="8"/>
    </row>
    <row r="794" spans="2:17" s="6" customFormat="1">
      <c r="B794" s="7"/>
      <c r="D794" s="8"/>
      <c r="E794" s="8"/>
      <c r="F794" s="8"/>
      <c r="G794" s="8"/>
      <c r="H794" s="8"/>
      <c r="I794" s="8"/>
      <c r="J794" s="8"/>
      <c r="K794" s="8"/>
      <c r="L794" s="8"/>
      <c r="M794" s="8"/>
      <c r="N794" s="8"/>
      <c r="O794" s="8"/>
      <c r="P794" s="8"/>
      <c r="Q794" s="8"/>
    </row>
    <row r="795" spans="2:17" s="6" customFormat="1">
      <c r="B795" s="7"/>
      <c r="D795" s="8"/>
      <c r="E795" s="8"/>
      <c r="F795" s="8"/>
      <c r="G795" s="8"/>
      <c r="H795" s="8"/>
      <c r="I795" s="8"/>
      <c r="J795" s="8"/>
      <c r="K795" s="8"/>
      <c r="L795" s="8"/>
      <c r="M795" s="8"/>
      <c r="N795" s="8"/>
      <c r="O795" s="8"/>
      <c r="P795" s="8"/>
      <c r="Q795" s="8"/>
    </row>
    <row r="796" spans="2:17" s="6" customFormat="1">
      <c r="B796" s="7"/>
      <c r="D796" s="8"/>
      <c r="E796" s="8"/>
      <c r="F796" s="8"/>
      <c r="G796" s="8"/>
      <c r="H796" s="8"/>
      <c r="I796" s="8"/>
      <c r="J796" s="8"/>
      <c r="K796" s="8"/>
      <c r="L796" s="8"/>
      <c r="M796" s="8"/>
      <c r="N796" s="8"/>
      <c r="O796" s="8"/>
      <c r="P796" s="8"/>
      <c r="Q796" s="8"/>
    </row>
    <row r="797" spans="2:17" s="6" customFormat="1">
      <c r="B797" s="7"/>
      <c r="D797" s="8"/>
      <c r="E797" s="8"/>
      <c r="F797" s="8"/>
      <c r="G797" s="8"/>
      <c r="H797" s="8"/>
      <c r="I797" s="8"/>
      <c r="J797" s="8"/>
      <c r="K797" s="8"/>
      <c r="L797" s="8"/>
      <c r="M797" s="8"/>
      <c r="N797" s="8"/>
      <c r="O797" s="8"/>
      <c r="P797" s="8"/>
      <c r="Q797" s="8"/>
    </row>
    <row r="798" spans="2:17" s="6" customFormat="1">
      <c r="B798" s="7"/>
      <c r="D798" s="8"/>
      <c r="E798" s="8"/>
      <c r="F798" s="8"/>
      <c r="G798" s="8"/>
      <c r="H798" s="8"/>
      <c r="I798" s="8"/>
      <c r="J798" s="8"/>
      <c r="K798" s="8"/>
      <c r="L798" s="8"/>
      <c r="M798" s="8"/>
      <c r="N798" s="8"/>
      <c r="O798" s="8"/>
      <c r="P798" s="8"/>
      <c r="Q798" s="8"/>
    </row>
    <row r="799" spans="2:17" s="6" customFormat="1">
      <c r="B799" s="7"/>
      <c r="D799" s="8"/>
      <c r="E799" s="8"/>
      <c r="F799" s="8"/>
      <c r="G799" s="8"/>
      <c r="H799" s="8"/>
      <c r="I799" s="8"/>
      <c r="J799" s="8"/>
      <c r="K799" s="8"/>
      <c r="L799" s="8"/>
      <c r="M799" s="8"/>
      <c r="N799" s="8"/>
      <c r="O799" s="8"/>
      <c r="P799" s="8"/>
      <c r="Q799" s="8"/>
    </row>
    <row r="800" spans="2:17" s="6" customFormat="1">
      <c r="B800" s="7"/>
      <c r="D800" s="8"/>
      <c r="E800" s="8"/>
      <c r="F800" s="8"/>
      <c r="G800" s="8"/>
      <c r="H800" s="8"/>
      <c r="I800" s="8"/>
      <c r="J800" s="8"/>
      <c r="K800" s="8"/>
      <c r="L800" s="8"/>
      <c r="M800" s="8"/>
      <c r="N800" s="8"/>
      <c r="O800" s="8"/>
      <c r="P800" s="8"/>
      <c r="Q800" s="8"/>
    </row>
    <row r="801" spans="2:17" s="6" customFormat="1">
      <c r="B801" s="7"/>
      <c r="D801" s="8"/>
      <c r="E801" s="8"/>
      <c r="F801" s="8"/>
      <c r="G801" s="8"/>
      <c r="H801" s="8"/>
      <c r="I801" s="8"/>
      <c r="J801" s="8"/>
      <c r="K801" s="8"/>
      <c r="L801" s="8"/>
      <c r="M801" s="8"/>
      <c r="N801" s="8"/>
      <c r="O801" s="8"/>
      <c r="P801" s="8"/>
      <c r="Q801" s="8"/>
    </row>
    <row r="802" spans="2:17" s="6" customFormat="1">
      <c r="B802" s="7"/>
      <c r="D802" s="8"/>
      <c r="E802" s="8"/>
      <c r="F802" s="8"/>
      <c r="G802" s="8"/>
      <c r="H802" s="8"/>
      <c r="I802" s="8"/>
      <c r="J802" s="8"/>
      <c r="K802" s="8"/>
      <c r="L802" s="8"/>
      <c r="M802" s="8"/>
      <c r="N802" s="8"/>
      <c r="O802" s="8"/>
      <c r="P802" s="8"/>
      <c r="Q802" s="8"/>
    </row>
    <row r="803" spans="2:17" s="6" customFormat="1">
      <c r="B803" s="7"/>
      <c r="D803" s="8"/>
      <c r="E803" s="8"/>
      <c r="F803" s="8"/>
      <c r="G803" s="8"/>
      <c r="H803" s="8"/>
      <c r="I803" s="8"/>
      <c r="J803" s="8"/>
      <c r="K803" s="8"/>
      <c r="L803" s="8"/>
      <c r="M803" s="8"/>
      <c r="N803" s="8"/>
      <c r="O803" s="8"/>
      <c r="P803" s="8"/>
      <c r="Q803" s="8"/>
    </row>
    <row r="804" spans="2:17" s="6" customFormat="1">
      <c r="B804" s="7"/>
      <c r="D804" s="8"/>
      <c r="E804" s="8"/>
      <c r="F804" s="8"/>
      <c r="G804" s="8"/>
      <c r="H804" s="8"/>
      <c r="I804" s="8"/>
      <c r="J804" s="8"/>
      <c r="K804" s="8"/>
      <c r="L804" s="8"/>
      <c r="M804" s="8"/>
      <c r="N804" s="8"/>
      <c r="O804" s="8"/>
      <c r="P804" s="8"/>
      <c r="Q804" s="8"/>
    </row>
    <row r="805" spans="2:17" s="6" customFormat="1">
      <c r="B805" s="7"/>
      <c r="D805" s="8"/>
      <c r="E805" s="8"/>
      <c r="F805" s="8"/>
      <c r="G805" s="8"/>
      <c r="H805" s="8"/>
      <c r="I805" s="8"/>
      <c r="J805" s="8"/>
      <c r="K805" s="8"/>
      <c r="L805" s="8"/>
      <c r="M805" s="8"/>
      <c r="N805" s="8"/>
      <c r="O805" s="8"/>
      <c r="P805" s="8"/>
      <c r="Q805" s="8"/>
    </row>
    <row r="806" spans="2:17" s="6" customFormat="1">
      <c r="B806" s="7"/>
      <c r="D806" s="8"/>
      <c r="E806" s="8"/>
      <c r="F806" s="8"/>
      <c r="G806" s="8"/>
      <c r="H806" s="8"/>
      <c r="I806" s="8"/>
      <c r="J806" s="8"/>
      <c r="K806" s="8"/>
      <c r="L806" s="8"/>
      <c r="M806" s="8"/>
      <c r="N806" s="8"/>
      <c r="O806" s="8"/>
      <c r="P806" s="8"/>
      <c r="Q806" s="8"/>
    </row>
    <row r="807" spans="2:17" s="6" customFormat="1">
      <c r="B807" s="7"/>
      <c r="D807" s="8"/>
      <c r="E807" s="8"/>
      <c r="F807" s="8"/>
      <c r="G807" s="8"/>
      <c r="H807" s="8"/>
      <c r="I807" s="8"/>
      <c r="J807" s="8"/>
      <c r="K807" s="8"/>
      <c r="L807" s="8"/>
      <c r="M807" s="8"/>
      <c r="N807" s="8"/>
      <c r="O807" s="8"/>
      <c r="P807" s="8"/>
      <c r="Q807" s="8"/>
    </row>
    <row r="808" spans="2:17" s="6" customFormat="1">
      <c r="B808" s="7"/>
      <c r="D808" s="8"/>
      <c r="E808" s="8"/>
      <c r="F808" s="8"/>
      <c r="G808" s="8"/>
      <c r="H808" s="8"/>
      <c r="I808" s="8"/>
      <c r="J808" s="8"/>
      <c r="K808" s="8"/>
      <c r="L808" s="8"/>
      <c r="M808" s="8"/>
      <c r="N808" s="8"/>
      <c r="O808" s="8"/>
      <c r="P808" s="8"/>
      <c r="Q808" s="8"/>
    </row>
    <row r="809" spans="2:17" s="6" customFormat="1">
      <c r="B809" s="7"/>
      <c r="D809" s="8"/>
      <c r="E809" s="8"/>
      <c r="F809" s="8"/>
      <c r="G809" s="8"/>
      <c r="H809" s="8"/>
      <c r="I809" s="8"/>
      <c r="J809" s="8"/>
      <c r="K809" s="8"/>
      <c r="L809" s="8"/>
      <c r="M809" s="8"/>
      <c r="N809" s="8"/>
      <c r="O809" s="8"/>
      <c r="P809" s="8"/>
      <c r="Q809" s="8"/>
    </row>
    <row r="810" spans="2:17" s="6" customFormat="1">
      <c r="B810" s="7"/>
      <c r="D810" s="8"/>
      <c r="E810" s="8"/>
      <c r="F810" s="8"/>
      <c r="G810" s="8"/>
      <c r="H810" s="8"/>
      <c r="I810" s="8"/>
      <c r="J810" s="8"/>
      <c r="K810" s="8"/>
      <c r="L810" s="8"/>
      <c r="M810" s="8"/>
      <c r="N810" s="8"/>
      <c r="O810" s="8"/>
      <c r="P810" s="8"/>
      <c r="Q810" s="8"/>
    </row>
    <row r="811" spans="2:17" s="6" customFormat="1">
      <c r="B811" s="7"/>
      <c r="D811" s="8"/>
      <c r="E811" s="8"/>
      <c r="F811" s="8"/>
      <c r="G811" s="8"/>
      <c r="H811" s="8"/>
      <c r="I811" s="8"/>
      <c r="J811" s="8"/>
      <c r="K811" s="8"/>
      <c r="L811" s="8"/>
      <c r="M811" s="8"/>
      <c r="N811" s="8"/>
      <c r="O811" s="8"/>
      <c r="P811" s="8"/>
      <c r="Q811" s="8"/>
    </row>
    <row r="812" spans="2:17" s="6" customFormat="1">
      <c r="B812" s="7"/>
      <c r="D812" s="8"/>
      <c r="E812" s="8"/>
      <c r="F812" s="8"/>
      <c r="G812" s="8"/>
      <c r="H812" s="8"/>
      <c r="I812" s="8"/>
      <c r="J812" s="8"/>
      <c r="K812" s="8"/>
      <c r="L812" s="8"/>
      <c r="M812" s="8"/>
      <c r="N812" s="8"/>
      <c r="O812" s="8"/>
      <c r="P812" s="8"/>
      <c r="Q812" s="8"/>
    </row>
    <row r="813" spans="2:17" s="6" customFormat="1">
      <c r="B813" s="7"/>
      <c r="D813" s="8"/>
      <c r="E813" s="8"/>
      <c r="F813" s="8"/>
      <c r="G813" s="8"/>
      <c r="H813" s="8"/>
      <c r="I813" s="8"/>
      <c r="J813" s="8"/>
      <c r="K813" s="8"/>
      <c r="L813" s="8"/>
      <c r="M813" s="8"/>
      <c r="N813" s="8"/>
      <c r="O813" s="8"/>
      <c r="P813" s="8"/>
      <c r="Q813" s="8"/>
    </row>
    <row r="814" spans="2:17" s="6" customFormat="1">
      <c r="B814" s="7"/>
      <c r="D814" s="8"/>
      <c r="E814" s="8"/>
      <c r="F814" s="8"/>
      <c r="G814" s="8"/>
      <c r="H814" s="8"/>
      <c r="I814" s="8"/>
      <c r="J814" s="8"/>
      <c r="K814" s="8"/>
      <c r="L814" s="8"/>
      <c r="M814" s="8"/>
      <c r="N814" s="8"/>
      <c r="O814" s="8"/>
      <c r="P814" s="8"/>
      <c r="Q814" s="8"/>
    </row>
    <row r="815" spans="2:17" s="6" customFormat="1">
      <c r="B815" s="7"/>
      <c r="D815" s="8"/>
      <c r="E815" s="8"/>
      <c r="F815" s="8"/>
      <c r="G815" s="8"/>
      <c r="H815" s="8"/>
      <c r="I815" s="8"/>
      <c r="J815" s="8"/>
      <c r="K815" s="8"/>
      <c r="L815" s="8"/>
      <c r="M815" s="8"/>
      <c r="N815" s="8"/>
      <c r="O815" s="8"/>
      <c r="P815" s="8"/>
      <c r="Q815" s="8"/>
    </row>
    <row r="816" spans="2:17" s="6" customFormat="1">
      <c r="B816" s="7"/>
      <c r="D816" s="8"/>
      <c r="E816" s="8"/>
      <c r="F816" s="8"/>
      <c r="G816" s="8"/>
      <c r="H816" s="8"/>
      <c r="I816" s="8"/>
      <c r="J816" s="8"/>
      <c r="K816" s="8"/>
      <c r="L816" s="8"/>
      <c r="M816" s="8"/>
      <c r="N816" s="8"/>
      <c r="O816" s="8"/>
      <c r="P816" s="8"/>
      <c r="Q816" s="8"/>
    </row>
    <row r="817" spans="2:17" s="6" customFormat="1">
      <c r="B817" s="7"/>
      <c r="D817" s="8"/>
      <c r="E817" s="8"/>
      <c r="F817" s="8"/>
      <c r="G817" s="8"/>
      <c r="H817" s="8"/>
      <c r="I817" s="8"/>
      <c r="J817" s="8"/>
      <c r="K817" s="8"/>
      <c r="L817" s="8"/>
      <c r="M817" s="8"/>
      <c r="N817" s="8"/>
      <c r="O817" s="8"/>
      <c r="P817" s="8"/>
      <c r="Q817" s="8"/>
    </row>
    <row r="818" spans="2:17" s="6" customFormat="1">
      <c r="B818" s="7"/>
      <c r="D818" s="8"/>
      <c r="E818" s="8"/>
      <c r="F818" s="8"/>
      <c r="G818" s="8"/>
      <c r="H818" s="8"/>
      <c r="I818" s="8"/>
      <c r="J818" s="8"/>
      <c r="K818" s="8"/>
      <c r="L818" s="8"/>
      <c r="M818" s="8"/>
      <c r="N818" s="8"/>
      <c r="O818" s="8"/>
      <c r="P818" s="8"/>
      <c r="Q818" s="8"/>
    </row>
    <row r="819" spans="2:17" s="6" customFormat="1">
      <c r="B819" s="7"/>
      <c r="D819" s="8"/>
      <c r="E819" s="8"/>
      <c r="F819" s="8"/>
      <c r="G819" s="8"/>
      <c r="H819" s="8"/>
      <c r="I819" s="8"/>
      <c r="J819" s="8"/>
      <c r="K819" s="8"/>
      <c r="L819" s="8"/>
      <c r="M819" s="8"/>
      <c r="N819" s="8"/>
      <c r="O819" s="8"/>
      <c r="P819" s="8"/>
      <c r="Q819" s="8"/>
    </row>
    <row r="820" spans="2:17" s="6" customFormat="1">
      <c r="B820" s="7"/>
      <c r="D820" s="8"/>
      <c r="E820" s="8"/>
      <c r="F820" s="8"/>
      <c r="G820" s="8"/>
      <c r="H820" s="8"/>
      <c r="I820" s="8"/>
      <c r="J820" s="8"/>
      <c r="K820" s="8"/>
      <c r="L820" s="8"/>
      <c r="M820" s="8"/>
      <c r="N820" s="8"/>
      <c r="O820" s="8"/>
      <c r="P820" s="8"/>
      <c r="Q820" s="8"/>
    </row>
    <row r="821" spans="2:17" s="6" customFormat="1">
      <c r="B821" s="7"/>
      <c r="D821" s="8"/>
      <c r="E821" s="8"/>
      <c r="F821" s="8"/>
      <c r="G821" s="8"/>
      <c r="H821" s="8"/>
      <c r="I821" s="8"/>
      <c r="J821" s="8"/>
      <c r="K821" s="8"/>
      <c r="L821" s="8"/>
      <c r="M821" s="8"/>
      <c r="N821" s="8"/>
      <c r="O821" s="8"/>
      <c r="P821" s="8"/>
      <c r="Q821" s="8"/>
    </row>
    <row r="822" spans="2:17" s="6" customFormat="1">
      <c r="B822" s="7"/>
      <c r="D822" s="8"/>
      <c r="E822" s="8"/>
      <c r="F822" s="8"/>
      <c r="G822" s="8"/>
      <c r="H822" s="8"/>
      <c r="I822" s="8"/>
      <c r="J822" s="8"/>
      <c r="K822" s="8"/>
      <c r="L822" s="8"/>
      <c r="M822" s="8"/>
      <c r="N822" s="8"/>
      <c r="O822" s="8"/>
      <c r="P822" s="8"/>
      <c r="Q822" s="8"/>
    </row>
    <row r="823" spans="2:17" s="6" customFormat="1">
      <c r="B823" s="7"/>
      <c r="D823" s="8"/>
      <c r="E823" s="8"/>
      <c r="F823" s="8"/>
      <c r="G823" s="8"/>
      <c r="H823" s="8"/>
      <c r="I823" s="8"/>
      <c r="J823" s="8"/>
      <c r="K823" s="8"/>
      <c r="L823" s="8"/>
      <c r="M823" s="8"/>
      <c r="N823" s="8"/>
      <c r="O823" s="8"/>
      <c r="P823" s="8"/>
      <c r="Q823" s="8"/>
    </row>
    <row r="824" spans="2:17" s="6" customFormat="1">
      <c r="B824" s="7"/>
      <c r="D824" s="8"/>
      <c r="E824" s="8"/>
      <c r="F824" s="8"/>
      <c r="G824" s="8"/>
      <c r="H824" s="8"/>
      <c r="I824" s="8"/>
      <c r="J824" s="8"/>
      <c r="K824" s="8"/>
      <c r="L824" s="8"/>
      <c r="M824" s="8"/>
      <c r="N824" s="8"/>
      <c r="O824" s="8"/>
      <c r="P824" s="8"/>
      <c r="Q824" s="8"/>
    </row>
    <row r="825" spans="2:17" s="6" customFormat="1">
      <c r="B825" s="7"/>
      <c r="D825" s="8"/>
      <c r="E825" s="8"/>
      <c r="F825" s="8"/>
      <c r="G825" s="8"/>
      <c r="H825" s="8"/>
      <c r="I825" s="8"/>
      <c r="J825" s="8"/>
      <c r="K825" s="8"/>
      <c r="L825" s="8"/>
      <c r="M825" s="8"/>
      <c r="N825" s="8"/>
      <c r="O825" s="8"/>
      <c r="P825" s="8"/>
      <c r="Q825" s="8"/>
    </row>
    <row r="826" spans="2:17" s="6" customFormat="1">
      <c r="B826" s="7"/>
      <c r="D826" s="8"/>
      <c r="E826" s="8"/>
      <c r="F826" s="8"/>
      <c r="G826" s="8"/>
      <c r="H826" s="8"/>
      <c r="I826" s="8"/>
      <c r="J826" s="8"/>
      <c r="K826" s="8"/>
      <c r="L826" s="8"/>
      <c r="M826" s="8"/>
      <c r="N826" s="8"/>
      <c r="O826" s="8"/>
      <c r="P826" s="8"/>
      <c r="Q826" s="8"/>
    </row>
    <row r="827" spans="2:17" s="6" customFormat="1">
      <c r="B827" s="7"/>
      <c r="D827" s="8"/>
      <c r="E827" s="8"/>
      <c r="F827" s="8"/>
      <c r="G827" s="8"/>
      <c r="H827" s="8"/>
      <c r="I827" s="8"/>
      <c r="J827" s="8"/>
      <c r="K827" s="8"/>
      <c r="L827" s="8"/>
      <c r="M827" s="8"/>
      <c r="N827" s="8"/>
      <c r="O827" s="8"/>
      <c r="P827" s="8"/>
      <c r="Q827" s="8"/>
    </row>
    <row r="828" spans="2:17" s="6" customFormat="1">
      <c r="B828" s="7"/>
      <c r="D828" s="8"/>
      <c r="E828" s="8"/>
      <c r="F828" s="8"/>
      <c r="G828" s="8"/>
      <c r="H828" s="8"/>
      <c r="I828" s="8"/>
      <c r="J828" s="8"/>
      <c r="K828" s="8"/>
      <c r="L828" s="8"/>
      <c r="M828" s="8"/>
      <c r="N828" s="8"/>
      <c r="O828" s="8"/>
      <c r="P828" s="8"/>
      <c r="Q828" s="8"/>
    </row>
    <row r="829" spans="2:17" s="6" customFormat="1">
      <c r="B829" s="7"/>
      <c r="D829" s="8"/>
      <c r="E829" s="8"/>
      <c r="F829" s="8"/>
      <c r="G829" s="8"/>
      <c r="H829" s="8"/>
      <c r="I829" s="8"/>
      <c r="J829" s="8"/>
      <c r="K829" s="8"/>
      <c r="L829" s="8"/>
      <c r="M829" s="8"/>
      <c r="N829" s="8"/>
      <c r="O829" s="8"/>
      <c r="P829" s="8"/>
      <c r="Q829" s="8"/>
    </row>
    <row r="830" spans="2:17" s="6" customFormat="1">
      <c r="B830" s="7"/>
      <c r="D830" s="8"/>
      <c r="E830" s="8"/>
      <c r="F830" s="8"/>
      <c r="G830" s="8"/>
      <c r="H830" s="8"/>
      <c r="I830" s="8"/>
      <c r="J830" s="8"/>
      <c r="K830" s="8"/>
      <c r="L830" s="8"/>
      <c r="M830" s="8"/>
      <c r="N830" s="8"/>
      <c r="O830" s="8"/>
      <c r="P830" s="8"/>
      <c r="Q830" s="8"/>
    </row>
    <row r="831" spans="2:17" s="6" customFormat="1">
      <c r="B831" s="7"/>
      <c r="D831" s="8"/>
      <c r="E831" s="8"/>
      <c r="F831" s="8"/>
      <c r="G831" s="8"/>
      <c r="H831" s="8"/>
      <c r="I831" s="8"/>
      <c r="J831" s="8"/>
      <c r="K831" s="8"/>
      <c r="L831" s="8"/>
      <c r="M831" s="8"/>
      <c r="N831" s="8"/>
      <c r="O831" s="8"/>
      <c r="P831" s="8"/>
      <c r="Q831" s="8"/>
    </row>
    <row r="832" spans="2:17" s="6" customFormat="1">
      <c r="B832" s="7"/>
      <c r="D832" s="8"/>
      <c r="E832" s="8"/>
      <c r="F832" s="8"/>
      <c r="G832" s="8"/>
      <c r="H832" s="8"/>
      <c r="I832" s="8"/>
      <c r="J832" s="8"/>
      <c r="K832" s="8"/>
      <c r="L832" s="8"/>
      <c r="M832" s="8"/>
      <c r="N832" s="8"/>
      <c r="O832" s="8"/>
      <c r="P832" s="8"/>
      <c r="Q832" s="8"/>
    </row>
    <row r="833" spans="2:17" s="6" customFormat="1">
      <c r="B833" s="7"/>
      <c r="D833" s="8"/>
      <c r="E833" s="8"/>
      <c r="F833" s="8"/>
      <c r="G833" s="8"/>
      <c r="H833" s="8"/>
      <c r="I833" s="8"/>
      <c r="J833" s="8"/>
      <c r="K833" s="8"/>
      <c r="L833" s="8"/>
      <c r="M833" s="8"/>
      <c r="N833" s="8"/>
      <c r="O833" s="8"/>
      <c r="P833" s="8"/>
      <c r="Q833" s="8"/>
    </row>
    <row r="834" spans="2:17" s="6" customFormat="1">
      <c r="B834" s="7"/>
      <c r="D834" s="8"/>
      <c r="E834" s="8"/>
      <c r="F834" s="8"/>
      <c r="G834" s="8"/>
      <c r="H834" s="8"/>
      <c r="I834" s="8"/>
      <c r="J834" s="8"/>
      <c r="K834" s="8"/>
      <c r="L834" s="8"/>
      <c r="M834" s="8"/>
      <c r="N834" s="8"/>
      <c r="O834" s="8"/>
      <c r="P834" s="8"/>
      <c r="Q834" s="8"/>
    </row>
    <row r="835" spans="2:17" s="6" customFormat="1">
      <c r="B835" s="7"/>
      <c r="D835" s="8"/>
      <c r="E835" s="8"/>
      <c r="F835" s="8"/>
      <c r="G835" s="8"/>
      <c r="H835" s="8"/>
      <c r="I835" s="8"/>
      <c r="J835" s="8"/>
      <c r="K835" s="8"/>
      <c r="L835" s="8"/>
      <c r="M835" s="8"/>
      <c r="N835" s="8"/>
      <c r="O835" s="8"/>
      <c r="P835" s="8"/>
      <c r="Q835" s="8"/>
    </row>
    <row r="836" spans="2:17" s="6" customFormat="1">
      <c r="B836" s="7"/>
      <c r="D836" s="8"/>
      <c r="E836" s="8"/>
      <c r="F836" s="8"/>
      <c r="G836" s="8"/>
      <c r="H836" s="8"/>
      <c r="I836" s="8"/>
      <c r="J836" s="8"/>
      <c r="K836" s="8"/>
      <c r="L836" s="8"/>
      <c r="M836" s="8"/>
      <c r="N836" s="8"/>
      <c r="O836" s="8"/>
      <c r="P836" s="8"/>
      <c r="Q836" s="8"/>
    </row>
    <row r="837" spans="2:17" s="6" customFormat="1">
      <c r="B837" s="7"/>
      <c r="D837" s="8"/>
      <c r="E837" s="8"/>
      <c r="F837" s="8"/>
      <c r="G837" s="8"/>
      <c r="H837" s="8"/>
      <c r="I837" s="8"/>
      <c r="J837" s="8"/>
      <c r="K837" s="8"/>
      <c r="L837" s="8"/>
      <c r="M837" s="8"/>
      <c r="N837" s="8"/>
      <c r="O837" s="8"/>
      <c r="P837" s="8"/>
      <c r="Q837" s="8"/>
    </row>
    <row r="838" spans="2:17" s="6" customFormat="1">
      <c r="B838" s="7"/>
      <c r="D838" s="8"/>
      <c r="E838" s="8"/>
      <c r="F838" s="8"/>
      <c r="G838" s="8"/>
      <c r="H838" s="8"/>
      <c r="I838" s="8"/>
      <c r="J838" s="8"/>
      <c r="K838" s="8"/>
      <c r="L838" s="8"/>
      <c r="M838" s="8"/>
      <c r="N838" s="8"/>
      <c r="O838" s="8"/>
      <c r="P838" s="8"/>
      <c r="Q838" s="8"/>
    </row>
    <row r="839" spans="2:17" s="6" customFormat="1">
      <c r="B839" s="7"/>
      <c r="D839" s="8"/>
      <c r="E839" s="8"/>
      <c r="F839" s="8"/>
      <c r="G839" s="8"/>
      <c r="H839" s="8"/>
      <c r="I839" s="8"/>
      <c r="J839" s="8"/>
      <c r="K839" s="8"/>
      <c r="L839" s="8"/>
      <c r="M839" s="8"/>
      <c r="N839" s="8"/>
      <c r="O839" s="8"/>
      <c r="P839" s="8"/>
      <c r="Q839" s="8"/>
    </row>
    <row r="840" spans="2:17" s="6" customFormat="1">
      <c r="B840" s="7"/>
      <c r="D840" s="8"/>
      <c r="E840" s="8"/>
      <c r="F840" s="8"/>
      <c r="G840" s="8"/>
      <c r="H840" s="8"/>
      <c r="I840" s="8"/>
      <c r="J840" s="8"/>
      <c r="K840" s="8"/>
      <c r="L840" s="8"/>
      <c r="M840" s="8"/>
      <c r="N840" s="8"/>
      <c r="O840" s="8"/>
      <c r="P840" s="8"/>
      <c r="Q840" s="8"/>
    </row>
    <row r="841" spans="2:17" s="6" customFormat="1">
      <c r="B841" s="7"/>
      <c r="D841" s="8"/>
      <c r="E841" s="8"/>
      <c r="F841" s="8"/>
      <c r="G841" s="8"/>
      <c r="H841" s="8"/>
      <c r="I841" s="8"/>
      <c r="J841" s="8"/>
      <c r="K841" s="8"/>
      <c r="L841" s="8"/>
      <c r="M841" s="8"/>
      <c r="N841" s="8"/>
      <c r="O841" s="8"/>
      <c r="P841" s="8"/>
      <c r="Q841" s="8"/>
    </row>
    <row r="842" spans="2:17" s="6" customFormat="1">
      <c r="B842" s="7"/>
      <c r="D842" s="8"/>
      <c r="E842" s="8"/>
      <c r="F842" s="8"/>
      <c r="G842" s="8"/>
      <c r="H842" s="8"/>
      <c r="I842" s="8"/>
      <c r="J842" s="8"/>
      <c r="K842" s="8"/>
      <c r="L842" s="8"/>
      <c r="M842" s="8"/>
      <c r="N842" s="8"/>
      <c r="O842" s="8"/>
      <c r="P842" s="8"/>
      <c r="Q842" s="8"/>
    </row>
    <row r="843" spans="2:17" s="6" customFormat="1">
      <c r="B843" s="7"/>
      <c r="D843" s="8"/>
      <c r="E843" s="8"/>
      <c r="F843" s="8"/>
      <c r="G843" s="8"/>
      <c r="H843" s="8"/>
      <c r="I843" s="8"/>
      <c r="J843" s="8"/>
      <c r="K843" s="8"/>
      <c r="L843" s="8"/>
      <c r="M843" s="8"/>
      <c r="N843" s="8"/>
      <c r="O843" s="8"/>
      <c r="P843" s="8"/>
      <c r="Q843" s="8"/>
    </row>
    <row r="844" spans="2:17" s="6" customFormat="1">
      <c r="B844" s="7"/>
      <c r="D844" s="8"/>
      <c r="E844" s="8"/>
      <c r="F844" s="8"/>
      <c r="G844" s="8"/>
      <c r="H844" s="8"/>
      <c r="I844" s="8"/>
      <c r="J844" s="8"/>
      <c r="K844" s="8"/>
      <c r="L844" s="8"/>
      <c r="M844" s="8"/>
      <c r="N844" s="8"/>
      <c r="O844" s="8"/>
      <c r="P844" s="8"/>
      <c r="Q844" s="8"/>
    </row>
    <row r="845" spans="2:17" s="6" customFormat="1">
      <c r="B845" s="7"/>
      <c r="D845" s="8"/>
      <c r="E845" s="8"/>
      <c r="F845" s="8"/>
      <c r="G845" s="8"/>
      <c r="H845" s="8"/>
      <c r="I845" s="8"/>
      <c r="J845" s="8"/>
      <c r="K845" s="8"/>
      <c r="L845" s="8"/>
      <c r="M845" s="8"/>
      <c r="N845" s="8"/>
      <c r="O845" s="8"/>
      <c r="P845" s="8"/>
      <c r="Q845" s="8"/>
    </row>
    <row r="846" spans="2:17" s="6" customFormat="1">
      <c r="B846" s="7"/>
      <c r="D846" s="8"/>
      <c r="E846" s="8"/>
      <c r="F846" s="8"/>
      <c r="G846" s="8"/>
      <c r="H846" s="8"/>
      <c r="I846" s="8"/>
      <c r="J846" s="8"/>
      <c r="K846" s="8"/>
      <c r="L846" s="8"/>
      <c r="M846" s="8"/>
      <c r="N846" s="8"/>
      <c r="O846" s="8"/>
      <c r="P846" s="8"/>
      <c r="Q846" s="8"/>
    </row>
    <row r="847" spans="2:17" s="6" customFormat="1">
      <c r="B847" s="7"/>
      <c r="D847" s="8"/>
      <c r="E847" s="8"/>
      <c r="F847" s="8"/>
      <c r="G847" s="8"/>
      <c r="H847" s="8"/>
      <c r="I847" s="8"/>
      <c r="J847" s="8"/>
      <c r="K847" s="8"/>
      <c r="L847" s="8"/>
      <c r="M847" s="8"/>
      <c r="N847" s="8"/>
      <c r="O847" s="8"/>
      <c r="P847" s="8"/>
      <c r="Q847" s="8"/>
    </row>
    <row r="848" spans="2:17" s="6" customFormat="1">
      <c r="B848" s="7"/>
      <c r="D848" s="8"/>
      <c r="E848" s="8"/>
      <c r="F848" s="8"/>
      <c r="G848" s="8"/>
      <c r="H848" s="8"/>
      <c r="I848" s="8"/>
      <c r="J848" s="8"/>
      <c r="K848" s="8"/>
      <c r="L848" s="8"/>
      <c r="M848" s="8"/>
      <c r="N848" s="8"/>
      <c r="O848" s="8"/>
      <c r="P848" s="8"/>
      <c r="Q848" s="8"/>
    </row>
    <row r="849" spans="2:17" s="6" customFormat="1">
      <c r="B849" s="7"/>
      <c r="D849" s="8"/>
      <c r="E849" s="8"/>
      <c r="F849" s="8"/>
      <c r="G849" s="8"/>
      <c r="H849" s="8"/>
      <c r="I849" s="8"/>
      <c r="J849" s="8"/>
      <c r="K849" s="8"/>
      <c r="L849" s="8"/>
      <c r="M849" s="8"/>
      <c r="N849" s="8"/>
      <c r="O849" s="8"/>
      <c r="P849" s="8"/>
      <c r="Q849" s="8"/>
    </row>
    <row r="850" spans="2:17" s="6" customFormat="1">
      <c r="B850" s="7"/>
      <c r="D850" s="8"/>
      <c r="E850" s="8"/>
      <c r="F850" s="8"/>
      <c r="G850" s="8"/>
      <c r="H850" s="8"/>
      <c r="I850" s="8"/>
      <c r="J850" s="8"/>
      <c r="K850" s="8"/>
      <c r="L850" s="8"/>
      <c r="M850" s="8"/>
      <c r="N850" s="8"/>
      <c r="O850" s="8"/>
      <c r="P850" s="8"/>
      <c r="Q850" s="8"/>
    </row>
    <row r="851" spans="2:17" s="6" customFormat="1">
      <c r="B851" s="7"/>
      <c r="D851" s="8"/>
      <c r="E851" s="8"/>
      <c r="F851" s="8"/>
      <c r="G851" s="8"/>
      <c r="H851" s="8"/>
      <c r="I851" s="8"/>
      <c r="J851" s="8"/>
      <c r="K851" s="8"/>
      <c r="L851" s="8"/>
      <c r="M851" s="8"/>
      <c r="N851" s="8"/>
      <c r="O851" s="8"/>
      <c r="P851" s="8"/>
      <c r="Q851" s="8"/>
    </row>
    <row r="852" spans="2:17" s="6" customFormat="1">
      <c r="B852" s="7"/>
      <c r="D852" s="8"/>
      <c r="E852" s="8"/>
      <c r="F852" s="8"/>
      <c r="G852" s="8"/>
      <c r="H852" s="8"/>
      <c r="I852" s="8"/>
      <c r="J852" s="8"/>
      <c r="K852" s="8"/>
      <c r="L852" s="8"/>
      <c r="M852" s="8"/>
      <c r="N852" s="8"/>
      <c r="O852" s="8"/>
      <c r="P852" s="8"/>
      <c r="Q852" s="8"/>
    </row>
    <row r="853" spans="2:17" s="6" customFormat="1">
      <c r="B853" s="7"/>
      <c r="D853" s="8"/>
      <c r="E853" s="8"/>
      <c r="F853" s="8"/>
      <c r="G853" s="8"/>
      <c r="H853" s="8"/>
      <c r="I853" s="8"/>
      <c r="J853" s="8"/>
      <c r="K853" s="8"/>
      <c r="L853" s="8"/>
      <c r="M853" s="8"/>
      <c r="N853" s="8"/>
      <c r="O853" s="8"/>
      <c r="P853" s="8"/>
      <c r="Q853" s="8"/>
    </row>
    <row r="854" spans="2:17" s="6" customFormat="1">
      <c r="B854" s="7"/>
      <c r="D854" s="8"/>
      <c r="E854" s="8"/>
      <c r="F854" s="8"/>
      <c r="G854" s="8"/>
      <c r="H854" s="8"/>
      <c r="I854" s="8"/>
      <c r="J854" s="8"/>
      <c r="K854" s="8"/>
      <c r="L854" s="8"/>
      <c r="M854" s="8"/>
      <c r="N854" s="8"/>
      <c r="O854" s="8"/>
      <c r="P854" s="8"/>
      <c r="Q854" s="8"/>
    </row>
    <row r="855" spans="2:17" s="6" customFormat="1">
      <c r="B855" s="7"/>
      <c r="D855" s="8"/>
      <c r="E855" s="8"/>
      <c r="F855" s="8"/>
      <c r="G855" s="8"/>
      <c r="H855" s="8"/>
      <c r="I855" s="8"/>
      <c r="J855" s="8"/>
      <c r="K855" s="8"/>
      <c r="L855" s="8"/>
      <c r="M855" s="8"/>
      <c r="N855" s="8"/>
      <c r="O855" s="8"/>
      <c r="P855" s="8"/>
      <c r="Q855" s="8"/>
    </row>
    <row r="856" spans="2:17" s="6" customFormat="1">
      <c r="B856" s="7"/>
      <c r="D856" s="8"/>
      <c r="E856" s="8"/>
      <c r="F856" s="8"/>
      <c r="G856" s="8"/>
      <c r="H856" s="8"/>
      <c r="I856" s="8"/>
      <c r="J856" s="8"/>
      <c r="K856" s="8"/>
      <c r="L856" s="8"/>
      <c r="M856" s="8"/>
      <c r="N856" s="8"/>
      <c r="O856" s="8"/>
      <c r="P856" s="8"/>
      <c r="Q856" s="8"/>
    </row>
    <row r="857" spans="2:17" s="6" customFormat="1">
      <c r="B857" s="7"/>
      <c r="D857" s="8"/>
      <c r="E857" s="8"/>
      <c r="F857" s="8"/>
      <c r="G857" s="8"/>
      <c r="H857" s="8"/>
      <c r="I857" s="8"/>
      <c r="J857" s="8"/>
      <c r="K857" s="8"/>
      <c r="L857" s="8"/>
      <c r="M857" s="8"/>
      <c r="N857" s="8"/>
      <c r="O857" s="8"/>
      <c r="P857" s="8"/>
      <c r="Q857" s="8"/>
    </row>
    <row r="858" spans="2:17" s="6" customFormat="1">
      <c r="B858" s="7"/>
      <c r="D858" s="8"/>
      <c r="E858" s="8"/>
      <c r="F858" s="8"/>
      <c r="G858" s="8"/>
      <c r="H858" s="8"/>
      <c r="I858" s="8"/>
      <c r="J858" s="8"/>
      <c r="K858" s="8"/>
      <c r="L858" s="8"/>
      <c r="M858" s="8"/>
      <c r="N858" s="8"/>
      <c r="O858" s="8"/>
      <c r="P858" s="8"/>
      <c r="Q858" s="8"/>
    </row>
    <row r="859" spans="2:17" s="6" customFormat="1">
      <c r="B859" s="7"/>
      <c r="D859" s="8"/>
      <c r="E859" s="8"/>
      <c r="F859" s="8"/>
      <c r="G859" s="8"/>
      <c r="H859" s="8"/>
      <c r="I859" s="8"/>
      <c r="J859" s="8"/>
      <c r="K859" s="8"/>
      <c r="L859" s="8"/>
      <c r="M859" s="8"/>
      <c r="N859" s="8"/>
      <c r="O859" s="8"/>
      <c r="P859" s="8"/>
      <c r="Q859" s="8"/>
    </row>
    <row r="860" spans="2:17" s="6" customFormat="1">
      <c r="B860" s="7"/>
      <c r="D860" s="8"/>
      <c r="E860" s="8"/>
      <c r="F860" s="8"/>
      <c r="G860" s="8"/>
      <c r="H860" s="8"/>
      <c r="I860" s="8"/>
      <c r="J860" s="8"/>
      <c r="K860" s="8"/>
      <c r="L860" s="8"/>
      <c r="M860" s="8"/>
      <c r="N860" s="8"/>
      <c r="O860" s="8"/>
      <c r="P860" s="8"/>
      <c r="Q860" s="8"/>
    </row>
    <row r="861" spans="2:17" s="6" customFormat="1">
      <c r="B861" s="7"/>
      <c r="D861" s="8"/>
      <c r="E861" s="8"/>
      <c r="F861" s="8"/>
      <c r="G861" s="8"/>
      <c r="H861" s="8"/>
      <c r="I861" s="8"/>
      <c r="J861" s="8"/>
      <c r="K861" s="8"/>
      <c r="L861" s="8"/>
      <c r="M861" s="8"/>
      <c r="N861" s="8"/>
      <c r="O861" s="8"/>
      <c r="P861" s="8"/>
      <c r="Q861" s="8"/>
    </row>
    <row r="862" spans="2:17" s="6" customFormat="1">
      <c r="B862" s="7"/>
      <c r="D862" s="8"/>
      <c r="E862" s="8"/>
      <c r="F862" s="8"/>
      <c r="G862" s="8"/>
      <c r="H862" s="8"/>
      <c r="I862" s="8"/>
      <c r="J862" s="8"/>
      <c r="K862" s="8"/>
      <c r="L862" s="8"/>
      <c r="M862" s="8"/>
      <c r="N862" s="8"/>
      <c r="O862" s="8"/>
      <c r="P862" s="8"/>
      <c r="Q862" s="8"/>
    </row>
    <row r="863" spans="2:17" s="6" customFormat="1">
      <c r="B863" s="7"/>
      <c r="D863" s="8"/>
      <c r="E863" s="8"/>
      <c r="F863" s="8"/>
      <c r="G863" s="8"/>
      <c r="H863" s="8"/>
      <c r="I863" s="8"/>
      <c r="J863" s="8"/>
      <c r="K863" s="8"/>
      <c r="L863" s="8"/>
      <c r="M863" s="8"/>
      <c r="N863" s="8"/>
      <c r="O863" s="8"/>
      <c r="P863" s="8"/>
      <c r="Q863" s="8"/>
    </row>
    <row r="864" spans="2:17" s="6" customFormat="1">
      <c r="B864" s="7"/>
      <c r="D864" s="8"/>
      <c r="E864" s="8"/>
      <c r="F864" s="8"/>
      <c r="G864" s="8"/>
      <c r="H864" s="8"/>
      <c r="I864" s="8"/>
      <c r="J864" s="8"/>
      <c r="K864" s="8"/>
      <c r="L864" s="8"/>
      <c r="M864" s="8"/>
      <c r="N864" s="8"/>
      <c r="O864" s="8"/>
      <c r="P864" s="8"/>
      <c r="Q864" s="8"/>
    </row>
    <row r="865" spans="2:17" s="6" customFormat="1">
      <c r="B865" s="7"/>
      <c r="D865" s="8"/>
      <c r="E865" s="8"/>
      <c r="F865" s="8"/>
      <c r="G865" s="8"/>
      <c r="H865" s="8"/>
      <c r="I865" s="8"/>
      <c r="J865" s="8"/>
      <c r="K865" s="8"/>
      <c r="L865" s="8"/>
      <c r="M865" s="8"/>
      <c r="N865" s="8"/>
      <c r="O865" s="8"/>
      <c r="P865" s="8"/>
      <c r="Q865" s="8"/>
    </row>
    <row r="866" spans="2:17" s="6" customFormat="1">
      <c r="B866" s="7"/>
      <c r="D866" s="8"/>
      <c r="E866" s="8"/>
      <c r="F866" s="8"/>
      <c r="G866" s="8"/>
      <c r="H866" s="8"/>
      <c r="I866" s="8"/>
      <c r="J866" s="8"/>
      <c r="K866" s="8"/>
      <c r="L866" s="8"/>
      <c r="M866" s="8"/>
      <c r="N866" s="8"/>
      <c r="O866" s="8"/>
      <c r="P866" s="8"/>
      <c r="Q866" s="8"/>
    </row>
    <row r="867" spans="2:17" s="6" customFormat="1">
      <c r="B867" s="7"/>
      <c r="D867" s="8"/>
      <c r="E867" s="8"/>
      <c r="F867" s="8"/>
      <c r="G867" s="8"/>
      <c r="H867" s="8"/>
      <c r="I867" s="8"/>
      <c r="J867" s="8"/>
      <c r="K867" s="8"/>
      <c r="L867" s="8"/>
      <c r="M867" s="8"/>
      <c r="N867" s="8"/>
      <c r="O867" s="8"/>
      <c r="P867" s="8"/>
      <c r="Q867" s="8"/>
    </row>
    <row r="868" spans="2:17" s="6" customFormat="1">
      <c r="B868" s="7"/>
      <c r="D868" s="8"/>
      <c r="E868" s="8"/>
      <c r="F868" s="8"/>
      <c r="G868" s="8"/>
      <c r="H868" s="8"/>
      <c r="I868" s="8"/>
      <c r="J868" s="8"/>
      <c r="K868" s="8"/>
      <c r="L868" s="8"/>
      <c r="M868" s="8"/>
      <c r="N868" s="8"/>
      <c r="O868" s="8"/>
      <c r="P868" s="8"/>
      <c r="Q868" s="8"/>
    </row>
    <row r="869" spans="2:17" s="6" customFormat="1">
      <c r="B869" s="7"/>
      <c r="D869" s="8"/>
      <c r="E869" s="8"/>
      <c r="F869" s="8"/>
      <c r="G869" s="8"/>
      <c r="H869" s="8"/>
      <c r="I869" s="8"/>
      <c r="J869" s="8"/>
      <c r="K869" s="8"/>
      <c r="L869" s="8"/>
      <c r="M869" s="8"/>
      <c r="N869" s="8"/>
      <c r="O869" s="8"/>
      <c r="P869" s="8"/>
      <c r="Q869" s="8"/>
    </row>
    <row r="870" spans="2:17" s="6" customFormat="1">
      <c r="B870" s="7"/>
      <c r="D870" s="8"/>
      <c r="E870" s="8"/>
      <c r="F870" s="8"/>
      <c r="G870" s="8"/>
      <c r="H870" s="8"/>
      <c r="I870" s="8"/>
      <c r="J870" s="8"/>
      <c r="K870" s="8"/>
      <c r="L870" s="8"/>
      <c r="M870" s="8"/>
      <c r="N870" s="8"/>
      <c r="O870" s="8"/>
      <c r="P870" s="8"/>
      <c r="Q870" s="8"/>
    </row>
    <row r="871" spans="2:17" s="6" customFormat="1">
      <c r="B871" s="7"/>
      <c r="D871" s="8"/>
      <c r="E871" s="8"/>
      <c r="F871" s="8"/>
      <c r="G871" s="8"/>
      <c r="H871" s="8"/>
      <c r="I871" s="8"/>
      <c r="J871" s="8"/>
      <c r="K871" s="8"/>
      <c r="L871" s="8"/>
      <c r="M871" s="8"/>
      <c r="N871" s="8"/>
      <c r="O871" s="8"/>
      <c r="P871" s="8"/>
      <c r="Q871" s="8"/>
    </row>
    <row r="872" spans="2:17" s="6" customFormat="1">
      <c r="B872" s="7"/>
      <c r="D872" s="8"/>
      <c r="E872" s="8"/>
      <c r="F872" s="8"/>
      <c r="G872" s="8"/>
      <c r="H872" s="8"/>
      <c r="I872" s="8"/>
      <c r="J872" s="8"/>
      <c r="K872" s="8"/>
      <c r="L872" s="8"/>
      <c r="M872" s="8"/>
      <c r="N872" s="8"/>
      <c r="O872" s="8"/>
      <c r="P872" s="8"/>
      <c r="Q872" s="8"/>
    </row>
    <row r="873" spans="2:17" s="6" customFormat="1">
      <c r="B873" s="7"/>
      <c r="D873" s="8"/>
      <c r="E873" s="8"/>
      <c r="F873" s="8"/>
      <c r="G873" s="8"/>
      <c r="H873" s="8"/>
      <c r="I873" s="8"/>
      <c r="J873" s="8"/>
      <c r="K873" s="8"/>
      <c r="L873" s="8"/>
      <c r="M873" s="8"/>
      <c r="N873" s="8"/>
      <c r="O873" s="8"/>
      <c r="P873" s="8"/>
      <c r="Q873" s="8"/>
    </row>
    <row r="874" spans="2:17" s="6" customFormat="1">
      <c r="B874" s="7"/>
      <c r="D874" s="8"/>
      <c r="E874" s="8"/>
      <c r="F874" s="8"/>
      <c r="G874" s="8"/>
      <c r="H874" s="8"/>
      <c r="I874" s="8"/>
      <c r="J874" s="8"/>
      <c r="K874" s="8"/>
      <c r="L874" s="8"/>
      <c r="M874" s="8"/>
      <c r="N874" s="8"/>
      <c r="O874" s="8"/>
      <c r="P874" s="8"/>
      <c r="Q874" s="8"/>
    </row>
    <row r="875" spans="2:17" s="6" customFormat="1">
      <c r="B875" s="7"/>
      <c r="D875" s="8"/>
      <c r="E875" s="8"/>
      <c r="F875" s="8"/>
      <c r="G875" s="8"/>
      <c r="H875" s="8"/>
      <c r="I875" s="8"/>
      <c r="J875" s="8"/>
      <c r="K875" s="8"/>
      <c r="L875" s="8"/>
      <c r="M875" s="8"/>
      <c r="N875" s="8"/>
      <c r="O875" s="8"/>
      <c r="P875" s="8"/>
      <c r="Q875" s="8"/>
    </row>
    <row r="876" spans="2:17" s="6" customFormat="1">
      <c r="B876" s="7"/>
      <c r="D876" s="8"/>
      <c r="E876" s="8"/>
      <c r="F876" s="8"/>
      <c r="G876" s="8"/>
      <c r="H876" s="8"/>
      <c r="I876" s="8"/>
      <c r="J876" s="8"/>
      <c r="K876" s="8"/>
      <c r="L876" s="8"/>
      <c r="M876" s="8"/>
      <c r="N876" s="8"/>
      <c r="O876" s="8"/>
      <c r="P876" s="8"/>
      <c r="Q876" s="8"/>
    </row>
    <row r="877" spans="2:17" s="6" customFormat="1">
      <c r="B877" s="7"/>
      <c r="D877" s="8"/>
      <c r="E877" s="8"/>
      <c r="F877" s="8"/>
      <c r="G877" s="8"/>
      <c r="H877" s="8"/>
      <c r="I877" s="8"/>
      <c r="J877" s="8"/>
      <c r="K877" s="8"/>
      <c r="L877" s="8"/>
      <c r="M877" s="8"/>
      <c r="N877" s="8"/>
      <c r="O877" s="8"/>
      <c r="P877" s="8"/>
      <c r="Q877" s="8"/>
    </row>
    <row r="878" spans="2:17" s="6" customFormat="1">
      <c r="B878" s="7"/>
      <c r="D878" s="8"/>
      <c r="E878" s="8"/>
      <c r="F878" s="8"/>
      <c r="G878" s="8"/>
      <c r="H878" s="8"/>
      <c r="I878" s="8"/>
      <c r="J878" s="8"/>
      <c r="K878" s="8"/>
      <c r="L878" s="8"/>
      <c r="M878" s="8"/>
      <c r="N878" s="8"/>
      <c r="O878" s="8"/>
      <c r="P878" s="8"/>
      <c r="Q878" s="8"/>
    </row>
    <row r="879" spans="2:17" s="6" customFormat="1">
      <c r="B879" s="7"/>
      <c r="D879" s="8"/>
      <c r="E879" s="8"/>
      <c r="F879" s="8"/>
      <c r="G879" s="8"/>
      <c r="H879" s="8"/>
      <c r="I879" s="8"/>
      <c r="J879" s="8"/>
      <c r="K879" s="8"/>
      <c r="L879" s="8"/>
      <c r="M879" s="8"/>
      <c r="N879" s="8"/>
      <c r="O879" s="8"/>
      <c r="P879" s="8"/>
      <c r="Q879" s="8"/>
    </row>
    <row r="880" spans="2:17" s="6" customFormat="1">
      <c r="B880" s="7"/>
      <c r="D880" s="8"/>
      <c r="E880" s="8"/>
      <c r="F880" s="8"/>
      <c r="G880" s="8"/>
      <c r="H880" s="8"/>
      <c r="I880" s="8"/>
      <c r="J880" s="8"/>
      <c r="K880" s="8"/>
      <c r="L880" s="8"/>
      <c r="M880" s="8"/>
      <c r="N880" s="8"/>
      <c r="O880" s="8"/>
      <c r="P880" s="8"/>
      <c r="Q880" s="8"/>
    </row>
    <row r="881" spans="2:17" s="6" customFormat="1">
      <c r="B881" s="7"/>
      <c r="D881" s="8"/>
      <c r="E881" s="8"/>
      <c r="F881" s="8"/>
      <c r="G881" s="8"/>
      <c r="H881" s="8"/>
      <c r="I881" s="8"/>
      <c r="J881" s="8"/>
      <c r="K881" s="8"/>
      <c r="L881" s="8"/>
      <c r="M881" s="8"/>
      <c r="N881" s="8"/>
      <c r="O881" s="8"/>
      <c r="P881" s="8"/>
      <c r="Q881" s="8"/>
    </row>
    <row r="882" spans="2:17" s="6" customFormat="1">
      <c r="B882" s="7"/>
      <c r="D882" s="8"/>
      <c r="E882" s="8"/>
      <c r="F882" s="8"/>
      <c r="G882" s="8"/>
      <c r="H882" s="8"/>
      <c r="I882" s="8"/>
      <c r="J882" s="8"/>
      <c r="K882" s="8"/>
      <c r="L882" s="8"/>
      <c r="M882" s="8"/>
      <c r="N882" s="8"/>
      <c r="O882" s="8"/>
      <c r="P882" s="8"/>
      <c r="Q882" s="8"/>
    </row>
    <row r="883" spans="2:17" s="6" customFormat="1">
      <c r="B883" s="7"/>
      <c r="D883" s="8"/>
      <c r="E883" s="8"/>
      <c r="F883" s="8"/>
      <c r="G883" s="8"/>
      <c r="H883" s="8"/>
      <c r="I883" s="8"/>
      <c r="J883" s="8"/>
      <c r="K883" s="8"/>
      <c r="L883" s="8"/>
      <c r="M883" s="8"/>
      <c r="N883" s="8"/>
      <c r="O883" s="8"/>
      <c r="P883" s="8"/>
      <c r="Q883" s="8"/>
    </row>
    <row r="884" spans="2:17" s="6" customFormat="1">
      <c r="B884" s="7"/>
      <c r="D884" s="8"/>
      <c r="E884" s="8"/>
      <c r="F884" s="8"/>
      <c r="G884" s="8"/>
      <c r="H884" s="8"/>
      <c r="I884" s="8"/>
      <c r="J884" s="8"/>
      <c r="K884" s="8"/>
      <c r="L884" s="8"/>
      <c r="M884" s="8"/>
      <c r="N884" s="8"/>
      <c r="O884" s="8"/>
      <c r="P884" s="8"/>
      <c r="Q884" s="8"/>
    </row>
    <row r="885" spans="2:17" s="6" customFormat="1">
      <c r="B885" s="7"/>
      <c r="D885" s="8"/>
      <c r="E885" s="8"/>
      <c r="F885" s="8"/>
      <c r="G885" s="8"/>
      <c r="H885" s="8"/>
      <c r="I885" s="8"/>
      <c r="J885" s="8"/>
      <c r="K885" s="8"/>
      <c r="L885" s="8"/>
      <c r="M885" s="8"/>
      <c r="N885" s="8"/>
      <c r="O885" s="8"/>
      <c r="P885" s="8"/>
      <c r="Q885" s="8"/>
    </row>
    <row r="886" spans="2:17" s="6" customFormat="1">
      <c r="B886" s="7"/>
      <c r="D886" s="8"/>
      <c r="E886" s="8"/>
      <c r="F886" s="8"/>
      <c r="G886" s="8"/>
      <c r="H886" s="8"/>
      <c r="I886" s="8"/>
      <c r="J886" s="8"/>
      <c r="K886" s="8"/>
      <c r="L886" s="8"/>
      <c r="M886" s="8"/>
      <c r="N886" s="8"/>
      <c r="O886" s="8"/>
      <c r="P886" s="8"/>
      <c r="Q886" s="8"/>
    </row>
    <row r="887" spans="2:17" s="6" customFormat="1">
      <c r="B887" s="7"/>
      <c r="D887" s="8"/>
      <c r="E887" s="8"/>
      <c r="F887" s="8"/>
      <c r="G887" s="8"/>
      <c r="H887" s="8"/>
      <c r="I887" s="8"/>
      <c r="J887" s="8"/>
      <c r="K887" s="8"/>
      <c r="L887" s="8"/>
      <c r="M887" s="8"/>
      <c r="N887" s="8"/>
      <c r="O887" s="8"/>
      <c r="P887" s="8"/>
      <c r="Q887" s="8"/>
    </row>
    <row r="888" spans="2:17" s="6" customFormat="1">
      <c r="B888" s="7"/>
      <c r="D888" s="8"/>
      <c r="E888" s="8"/>
      <c r="F888" s="8"/>
      <c r="G888" s="8"/>
      <c r="H888" s="8"/>
      <c r="I888" s="8"/>
      <c r="J888" s="8"/>
      <c r="K888" s="8"/>
      <c r="L888" s="8"/>
      <c r="M888" s="8"/>
      <c r="N888" s="8"/>
      <c r="O888" s="8"/>
      <c r="P888" s="8"/>
      <c r="Q888" s="8"/>
    </row>
    <row r="889" spans="2:17" s="6" customFormat="1">
      <c r="B889" s="7"/>
      <c r="D889" s="8"/>
      <c r="E889" s="8"/>
      <c r="F889" s="8"/>
      <c r="G889" s="8"/>
      <c r="H889" s="8"/>
      <c r="I889" s="8"/>
      <c r="J889" s="8"/>
      <c r="K889" s="8"/>
      <c r="L889" s="8"/>
      <c r="M889" s="8"/>
      <c r="N889" s="8"/>
      <c r="O889" s="8"/>
      <c r="P889" s="8"/>
      <c r="Q889" s="8"/>
    </row>
    <row r="890" spans="2:17" s="6" customFormat="1">
      <c r="B890" s="7"/>
      <c r="D890" s="8"/>
      <c r="E890" s="8"/>
      <c r="F890" s="8"/>
      <c r="G890" s="8"/>
      <c r="H890" s="8"/>
      <c r="I890" s="8"/>
      <c r="J890" s="8"/>
      <c r="K890" s="8"/>
      <c r="L890" s="8"/>
      <c r="M890" s="8"/>
      <c r="N890" s="8"/>
      <c r="O890" s="8"/>
      <c r="P890" s="8"/>
      <c r="Q890" s="8"/>
    </row>
    <row r="891" spans="2:17" s="6" customFormat="1">
      <c r="B891" s="7"/>
      <c r="D891" s="8"/>
      <c r="E891" s="8"/>
      <c r="F891" s="8"/>
      <c r="G891" s="8"/>
      <c r="H891" s="8"/>
      <c r="I891" s="8"/>
      <c r="J891" s="8"/>
      <c r="K891" s="8"/>
      <c r="L891" s="8"/>
      <c r="M891" s="8"/>
      <c r="N891" s="8"/>
      <c r="O891" s="8"/>
      <c r="P891" s="8"/>
      <c r="Q891" s="8"/>
    </row>
    <row r="892" spans="2:17" s="6" customFormat="1">
      <c r="B892" s="7"/>
      <c r="D892" s="8"/>
      <c r="E892" s="8"/>
      <c r="F892" s="8"/>
      <c r="G892" s="8"/>
      <c r="H892" s="8"/>
      <c r="I892" s="8"/>
      <c r="J892" s="8"/>
      <c r="K892" s="8"/>
      <c r="L892" s="8"/>
      <c r="M892" s="8"/>
      <c r="N892" s="8"/>
      <c r="O892" s="8"/>
      <c r="P892" s="8"/>
      <c r="Q892" s="8"/>
    </row>
    <row r="893" spans="2:17" s="6" customFormat="1">
      <c r="B893" s="7"/>
      <c r="D893" s="8"/>
      <c r="E893" s="8"/>
      <c r="F893" s="8"/>
      <c r="G893" s="8"/>
      <c r="H893" s="8"/>
      <c r="I893" s="8"/>
      <c r="J893" s="8"/>
      <c r="K893" s="8"/>
      <c r="L893" s="8"/>
      <c r="M893" s="8"/>
      <c r="N893" s="8"/>
      <c r="O893" s="8"/>
      <c r="P893" s="8"/>
      <c r="Q893" s="8"/>
    </row>
    <row r="894" spans="2:17" s="6" customFormat="1">
      <c r="B894" s="7"/>
      <c r="D894" s="8"/>
      <c r="E894" s="8"/>
      <c r="F894" s="8"/>
      <c r="G894" s="8"/>
      <c r="H894" s="8"/>
      <c r="I894" s="8"/>
      <c r="J894" s="8"/>
      <c r="K894" s="8"/>
      <c r="L894" s="8"/>
      <c r="M894" s="8"/>
      <c r="N894" s="8"/>
      <c r="O894" s="8"/>
      <c r="P894" s="8"/>
      <c r="Q894" s="8"/>
    </row>
    <row r="895" spans="2:17" s="6" customFormat="1">
      <c r="B895" s="7"/>
      <c r="D895" s="8"/>
      <c r="E895" s="8"/>
      <c r="F895" s="8"/>
      <c r="G895" s="8"/>
      <c r="H895" s="8"/>
      <c r="I895" s="8"/>
      <c r="J895" s="8"/>
      <c r="K895" s="8"/>
      <c r="L895" s="8"/>
      <c r="M895" s="8"/>
      <c r="N895" s="8"/>
      <c r="O895" s="8"/>
      <c r="P895" s="8"/>
      <c r="Q895" s="8"/>
    </row>
    <row r="896" spans="2:17" s="6" customFormat="1">
      <c r="B896" s="7"/>
      <c r="D896" s="8"/>
      <c r="E896" s="8"/>
      <c r="F896" s="8"/>
      <c r="G896" s="8"/>
      <c r="H896" s="8"/>
      <c r="I896" s="8"/>
      <c r="J896" s="8"/>
      <c r="K896" s="8"/>
      <c r="L896" s="8"/>
      <c r="M896" s="8"/>
      <c r="N896" s="8"/>
      <c r="O896" s="8"/>
      <c r="P896" s="8"/>
      <c r="Q896" s="8"/>
    </row>
    <row r="897" spans="2:17" s="6" customFormat="1">
      <c r="B897" s="7"/>
      <c r="D897" s="8"/>
      <c r="E897" s="8"/>
      <c r="F897" s="8"/>
      <c r="G897" s="8"/>
      <c r="H897" s="8"/>
      <c r="I897" s="8"/>
      <c r="J897" s="8"/>
      <c r="K897" s="8"/>
      <c r="L897" s="8"/>
      <c r="M897" s="8"/>
      <c r="N897" s="8"/>
      <c r="O897" s="8"/>
      <c r="P897" s="8"/>
      <c r="Q897" s="8"/>
    </row>
    <row r="898" spans="2:17" s="6" customFormat="1">
      <c r="B898" s="7"/>
      <c r="D898" s="8"/>
      <c r="E898" s="8"/>
      <c r="F898" s="8"/>
      <c r="G898" s="8"/>
      <c r="H898" s="8"/>
      <c r="I898" s="8"/>
      <c r="J898" s="8"/>
      <c r="K898" s="8"/>
      <c r="L898" s="8"/>
      <c r="M898" s="8"/>
      <c r="N898" s="8"/>
      <c r="O898" s="8"/>
      <c r="P898" s="8"/>
      <c r="Q898" s="8"/>
    </row>
    <row r="899" spans="2:17" s="6" customFormat="1">
      <c r="B899" s="7"/>
      <c r="D899" s="8"/>
      <c r="E899" s="8"/>
      <c r="F899" s="8"/>
      <c r="G899" s="8"/>
      <c r="H899" s="8"/>
      <c r="I899" s="8"/>
      <c r="J899" s="8"/>
      <c r="K899" s="8"/>
      <c r="L899" s="8"/>
      <c r="M899" s="8"/>
      <c r="N899" s="8"/>
      <c r="O899" s="8"/>
      <c r="P899" s="8"/>
      <c r="Q899" s="8"/>
    </row>
    <row r="900" spans="2:17" s="6" customFormat="1">
      <c r="B900" s="7"/>
      <c r="D900" s="8"/>
      <c r="E900" s="8"/>
      <c r="F900" s="8"/>
      <c r="G900" s="8"/>
      <c r="H900" s="8"/>
      <c r="I900" s="8"/>
      <c r="J900" s="8"/>
      <c r="K900" s="8"/>
      <c r="L900" s="8"/>
      <c r="M900" s="8"/>
      <c r="N900" s="8"/>
      <c r="O900" s="8"/>
      <c r="P900" s="8"/>
      <c r="Q900" s="8"/>
    </row>
    <row r="901" spans="2:17" s="6" customFormat="1">
      <c r="B901" s="7"/>
      <c r="D901" s="8"/>
      <c r="E901" s="8"/>
      <c r="F901" s="8"/>
      <c r="G901" s="8"/>
      <c r="H901" s="8"/>
      <c r="I901" s="8"/>
      <c r="J901" s="8"/>
      <c r="K901" s="8"/>
      <c r="L901" s="8"/>
      <c r="M901" s="8"/>
      <c r="N901" s="8"/>
      <c r="O901" s="8"/>
      <c r="P901" s="8"/>
      <c r="Q901" s="8"/>
    </row>
    <row r="902" spans="2:17" s="6" customFormat="1">
      <c r="B902" s="7"/>
      <c r="D902" s="8"/>
      <c r="E902" s="8"/>
      <c r="F902" s="8"/>
      <c r="G902" s="8"/>
      <c r="H902" s="8"/>
      <c r="I902" s="8"/>
      <c r="J902" s="8"/>
      <c r="K902" s="8"/>
      <c r="L902" s="8"/>
      <c r="M902" s="8"/>
      <c r="N902" s="8"/>
      <c r="O902" s="8"/>
      <c r="P902" s="8"/>
      <c r="Q902" s="8"/>
    </row>
    <row r="903" spans="2:17" s="6" customFormat="1">
      <c r="B903" s="7"/>
      <c r="D903" s="8"/>
      <c r="E903" s="8"/>
      <c r="F903" s="8"/>
      <c r="G903" s="8"/>
      <c r="H903" s="8"/>
      <c r="I903" s="8"/>
      <c r="J903" s="8"/>
      <c r="K903" s="8"/>
      <c r="L903" s="8"/>
      <c r="M903" s="8"/>
      <c r="N903" s="8"/>
      <c r="O903" s="8"/>
      <c r="P903" s="8"/>
      <c r="Q903" s="8"/>
    </row>
    <row r="904" spans="2:17" s="6" customFormat="1">
      <c r="B904" s="7"/>
      <c r="D904" s="8"/>
      <c r="E904" s="8"/>
      <c r="F904" s="8"/>
      <c r="G904" s="8"/>
      <c r="H904" s="8"/>
      <c r="I904" s="8"/>
      <c r="J904" s="8"/>
      <c r="K904" s="8"/>
      <c r="L904" s="8"/>
      <c r="M904" s="8"/>
      <c r="N904" s="8"/>
      <c r="O904" s="8"/>
      <c r="P904" s="8"/>
      <c r="Q904" s="8"/>
    </row>
    <row r="905" spans="2:17" s="6" customFormat="1">
      <c r="B905" s="7"/>
      <c r="D905" s="8"/>
      <c r="E905" s="8"/>
      <c r="F905" s="8"/>
      <c r="G905" s="8"/>
      <c r="H905" s="8"/>
      <c r="I905" s="8"/>
      <c r="J905" s="8"/>
      <c r="K905" s="8"/>
      <c r="L905" s="8"/>
      <c r="M905" s="8"/>
      <c r="N905" s="8"/>
      <c r="O905" s="8"/>
      <c r="P905" s="8"/>
      <c r="Q905" s="8"/>
    </row>
    <row r="906" spans="2:17" s="6" customFormat="1">
      <c r="B906" s="7"/>
      <c r="D906" s="8"/>
      <c r="E906" s="8"/>
      <c r="F906" s="8"/>
      <c r="G906" s="8"/>
      <c r="H906" s="8"/>
      <c r="I906" s="8"/>
      <c r="J906" s="8"/>
      <c r="K906" s="8"/>
      <c r="L906" s="8"/>
      <c r="M906" s="8"/>
      <c r="N906" s="8"/>
      <c r="O906" s="8"/>
      <c r="P906" s="8"/>
      <c r="Q906" s="8"/>
    </row>
    <row r="907" spans="2:17" s="6" customFormat="1">
      <c r="B907" s="7"/>
      <c r="D907" s="8"/>
      <c r="E907" s="8"/>
      <c r="F907" s="8"/>
      <c r="G907" s="8"/>
      <c r="H907" s="8"/>
      <c r="I907" s="8"/>
      <c r="J907" s="8"/>
      <c r="K907" s="8"/>
      <c r="L907" s="8"/>
      <c r="M907" s="8"/>
      <c r="N907" s="8"/>
      <c r="O907" s="8"/>
      <c r="P907" s="8"/>
      <c r="Q907" s="8"/>
    </row>
    <row r="908" spans="2:17" s="6" customFormat="1">
      <c r="B908" s="7"/>
      <c r="D908" s="8"/>
      <c r="E908" s="8"/>
      <c r="F908" s="8"/>
      <c r="G908" s="8"/>
      <c r="H908" s="8"/>
      <c r="I908" s="8"/>
      <c r="J908" s="8"/>
      <c r="K908" s="8"/>
      <c r="L908" s="8"/>
      <c r="M908" s="8"/>
      <c r="N908" s="8"/>
      <c r="O908" s="8"/>
      <c r="P908" s="8"/>
      <c r="Q908" s="8"/>
    </row>
    <row r="909" spans="2:17" s="6" customFormat="1">
      <c r="B909" s="7"/>
      <c r="D909" s="8"/>
      <c r="E909" s="8"/>
      <c r="F909" s="8"/>
      <c r="G909" s="8"/>
      <c r="H909" s="8"/>
      <c r="I909" s="8"/>
      <c r="J909" s="8"/>
      <c r="K909" s="8"/>
      <c r="L909" s="8"/>
      <c r="M909" s="8"/>
      <c r="N909" s="8"/>
      <c r="O909" s="8"/>
      <c r="P909" s="8"/>
      <c r="Q909" s="8"/>
    </row>
    <row r="910" spans="2:17" s="6" customFormat="1">
      <c r="B910" s="7"/>
      <c r="D910" s="8"/>
      <c r="E910" s="8"/>
      <c r="F910" s="8"/>
      <c r="G910" s="8"/>
      <c r="H910" s="8"/>
      <c r="I910" s="8"/>
      <c r="J910" s="8"/>
      <c r="K910" s="8"/>
      <c r="L910" s="8"/>
      <c r="M910" s="8"/>
      <c r="N910" s="8"/>
      <c r="O910" s="8"/>
      <c r="P910" s="8"/>
      <c r="Q910" s="8"/>
    </row>
    <row r="911" spans="2:17" s="6" customFormat="1">
      <c r="B911" s="7"/>
      <c r="D911" s="8"/>
      <c r="E911" s="8"/>
      <c r="F911" s="8"/>
      <c r="G911" s="8"/>
      <c r="H911" s="8"/>
      <c r="I911" s="8"/>
      <c r="J911" s="8"/>
      <c r="K911" s="8"/>
      <c r="L911" s="8"/>
      <c r="M911" s="8"/>
      <c r="N911" s="8"/>
      <c r="O911" s="8"/>
      <c r="P911" s="8"/>
      <c r="Q911" s="8"/>
    </row>
    <row r="912" spans="2:17" s="6" customFormat="1">
      <c r="B912" s="7"/>
      <c r="D912" s="8"/>
      <c r="E912" s="8"/>
      <c r="F912" s="8"/>
      <c r="G912" s="8"/>
      <c r="H912" s="8"/>
      <c r="I912" s="8"/>
      <c r="J912" s="8"/>
      <c r="K912" s="8"/>
      <c r="L912" s="8"/>
      <c r="M912" s="8"/>
      <c r="N912" s="8"/>
      <c r="O912" s="8"/>
      <c r="P912" s="8"/>
      <c r="Q912" s="8"/>
    </row>
    <row r="913" spans="2:17" s="6" customFormat="1">
      <c r="B913" s="7"/>
      <c r="D913" s="8"/>
      <c r="E913" s="8"/>
      <c r="F913" s="8"/>
      <c r="G913" s="8"/>
      <c r="H913" s="8"/>
      <c r="I913" s="8"/>
      <c r="J913" s="8"/>
      <c r="K913" s="8"/>
      <c r="L913" s="8"/>
      <c r="M913" s="8"/>
      <c r="N913" s="8"/>
      <c r="O913" s="8"/>
      <c r="P913" s="8"/>
      <c r="Q913" s="8"/>
    </row>
    <row r="914" spans="2:17" s="6" customFormat="1">
      <c r="B914" s="7"/>
      <c r="D914" s="8"/>
      <c r="E914" s="8"/>
      <c r="F914" s="8"/>
      <c r="G914" s="8"/>
      <c r="H914" s="8"/>
      <c r="I914" s="8"/>
      <c r="J914" s="8"/>
      <c r="K914" s="8"/>
      <c r="L914" s="8"/>
      <c r="M914" s="8"/>
      <c r="N914" s="8"/>
      <c r="O914" s="8"/>
      <c r="P914" s="8"/>
      <c r="Q914" s="8"/>
    </row>
    <row r="915" spans="2:17" s="6" customFormat="1">
      <c r="B915" s="7"/>
      <c r="D915" s="8"/>
      <c r="E915" s="8"/>
      <c r="F915" s="8"/>
      <c r="G915" s="8"/>
      <c r="H915" s="8"/>
      <c r="I915" s="8"/>
      <c r="J915" s="8"/>
      <c r="K915" s="8"/>
      <c r="L915" s="8"/>
      <c r="M915" s="8"/>
      <c r="N915" s="8"/>
      <c r="O915" s="8"/>
      <c r="P915" s="8"/>
      <c r="Q915" s="8"/>
    </row>
    <row r="916" spans="2:17" s="6" customFormat="1">
      <c r="B916" s="7"/>
      <c r="D916" s="8"/>
      <c r="E916" s="8"/>
      <c r="F916" s="8"/>
      <c r="G916" s="8"/>
      <c r="H916" s="8"/>
      <c r="I916" s="8"/>
      <c r="J916" s="8"/>
      <c r="K916" s="8"/>
      <c r="L916" s="8"/>
      <c r="M916" s="8"/>
      <c r="N916" s="8"/>
      <c r="O916" s="8"/>
      <c r="P916" s="8"/>
      <c r="Q916" s="8"/>
    </row>
    <row r="917" spans="2:17" s="6" customFormat="1">
      <c r="B917" s="7"/>
      <c r="D917" s="8"/>
      <c r="E917" s="8"/>
      <c r="F917" s="8"/>
      <c r="G917" s="8"/>
      <c r="H917" s="8"/>
      <c r="I917" s="8"/>
      <c r="J917" s="8"/>
      <c r="K917" s="8"/>
      <c r="L917" s="8"/>
      <c r="M917" s="8"/>
      <c r="N917" s="8"/>
      <c r="O917" s="8"/>
      <c r="P917" s="8"/>
      <c r="Q917" s="8"/>
    </row>
    <row r="918" spans="2:17" s="6" customFormat="1">
      <c r="B918" s="7"/>
      <c r="D918" s="8"/>
      <c r="E918" s="8"/>
      <c r="F918" s="8"/>
      <c r="G918" s="8"/>
      <c r="H918" s="8"/>
      <c r="I918" s="8"/>
      <c r="J918" s="8"/>
      <c r="K918" s="8"/>
      <c r="L918" s="8"/>
      <c r="M918" s="8"/>
      <c r="N918" s="8"/>
      <c r="O918" s="8"/>
      <c r="P918" s="8"/>
      <c r="Q918" s="8"/>
    </row>
    <row r="919" spans="2:17" s="6" customFormat="1">
      <c r="B919" s="7"/>
      <c r="D919" s="8"/>
      <c r="E919" s="8"/>
      <c r="F919" s="8"/>
      <c r="G919" s="8"/>
      <c r="H919" s="8"/>
      <c r="I919" s="8"/>
      <c r="J919" s="8"/>
      <c r="K919" s="8"/>
      <c r="L919" s="8"/>
      <c r="M919" s="8"/>
      <c r="N919" s="8"/>
      <c r="O919" s="8"/>
      <c r="P919" s="8"/>
      <c r="Q919" s="8"/>
    </row>
    <row r="920" spans="2:17" s="6" customFormat="1">
      <c r="B920" s="7"/>
      <c r="D920" s="8"/>
      <c r="E920" s="8"/>
      <c r="F920" s="8"/>
      <c r="G920" s="8"/>
      <c r="H920" s="8"/>
      <c r="I920" s="8"/>
      <c r="J920" s="8"/>
      <c r="K920" s="8"/>
      <c r="L920" s="8"/>
      <c r="M920" s="8"/>
      <c r="N920" s="8"/>
      <c r="O920" s="8"/>
      <c r="P920" s="8"/>
      <c r="Q920" s="8"/>
    </row>
    <row r="921" spans="2:17" s="6" customFormat="1">
      <c r="B921" s="7"/>
      <c r="D921" s="8"/>
      <c r="E921" s="8"/>
      <c r="F921" s="8"/>
      <c r="G921" s="8"/>
      <c r="H921" s="8"/>
      <c r="I921" s="8"/>
      <c r="J921" s="8"/>
      <c r="K921" s="8"/>
      <c r="L921" s="8"/>
      <c r="M921" s="8"/>
      <c r="N921" s="8"/>
      <c r="O921" s="8"/>
      <c r="P921" s="8"/>
      <c r="Q921" s="8"/>
    </row>
    <row r="922" spans="2:17" s="6" customFormat="1">
      <c r="B922" s="7"/>
      <c r="D922" s="8"/>
      <c r="E922" s="8"/>
      <c r="F922" s="8"/>
      <c r="G922" s="8"/>
      <c r="H922" s="8"/>
      <c r="I922" s="8"/>
      <c r="J922" s="8"/>
      <c r="K922" s="8"/>
      <c r="L922" s="8"/>
      <c r="M922" s="8"/>
      <c r="N922" s="8"/>
      <c r="O922" s="8"/>
      <c r="P922" s="8"/>
      <c r="Q922" s="8"/>
    </row>
    <row r="923" spans="2:17" s="6" customFormat="1">
      <c r="B923" s="7"/>
      <c r="D923" s="8"/>
      <c r="E923" s="8"/>
      <c r="F923" s="8"/>
      <c r="G923" s="8"/>
      <c r="H923" s="8"/>
      <c r="I923" s="8"/>
      <c r="J923" s="8"/>
      <c r="K923" s="8"/>
      <c r="L923" s="8"/>
      <c r="M923" s="8"/>
      <c r="N923" s="8"/>
      <c r="O923" s="8"/>
      <c r="P923" s="8"/>
      <c r="Q923" s="8"/>
    </row>
    <row r="924" spans="2:17" s="6" customFormat="1">
      <c r="B924" s="7"/>
      <c r="D924" s="8"/>
      <c r="E924" s="8"/>
      <c r="F924" s="8"/>
      <c r="G924" s="8"/>
      <c r="H924" s="8"/>
      <c r="I924" s="8"/>
      <c r="J924" s="8"/>
      <c r="K924" s="8"/>
      <c r="L924" s="8"/>
      <c r="M924" s="8"/>
      <c r="N924" s="8"/>
      <c r="O924" s="8"/>
      <c r="P924" s="8"/>
      <c r="Q924" s="8"/>
    </row>
    <row r="925" spans="2:17" s="6" customFormat="1">
      <c r="B925" s="7"/>
      <c r="D925" s="8"/>
      <c r="E925" s="8"/>
      <c r="F925" s="8"/>
      <c r="G925" s="8"/>
      <c r="H925" s="8"/>
      <c r="I925" s="8"/>
      <c r="J925" s="8"/>
      <c r="K925" s="8"/>
      <c r="L925" s="8"/>
      <c r="M925" s="8"/>
      <c r="N925" s="8"/>
      <c r="O925" s="8"/>
      <c r="P925" s="8"/>
      <c r="Q925" s="8"/>
    </row>
    <row r="926" spans="2:17" s="6" customFormat="1">
      <c r="B926" s="7"/>
      <c r="D926" s="8"/>
      <c r="E926" s="8"/>
      <c r="F926" s="8"/>
      <c r="G926" s="8"/>
      <c r="H926" s="8"/>
      <c r="I926" s="8"/>
      <c r="J926" s="8"/>
      <c r="K926" s="8"/>
      <c r="L926" s="8"/>
      <c r="M926" s="8"/>
      <c r="N926" s="8"/>
      <c r="O926" s="8"/>
      <c r="P926" s="8"/>
      <c r="Q926" s="8"/>
    </row>
    <row r="927" spans="2:17" s="6" customFormat="1">
      <c r="B927" s="7"/>
      <c r="D927" s="8"/>
      <c r="E927" s="8"/>
      <c r="F927" s="8"/>
      <c r="G927" s="8"/>
      <c r="H927" s="8"/>
      <c r="I927" s="8"/>
      <c r="J927" s="8"/>
      <c r="K927" s="8"/>
      <c r="L927" s="8"/>
      <c r="M927" s="8"/>
      <c r="N927" s="8"/>
      <c r="O927" s="8"/>
      <c r="P927" s="8"/>
      <c r="Q927" s="8"/>
    </row>
    <row r="928" spans="2:17" s="6" customFormat="1">
      <c r="B928" s="7"/>
      <c r="D928" s="8"/>
      <c r="E928" s="8"/>
      <c r="F928" s="8"/>
      <c r="G928" s="8"/>
      <c r="H928" s="8"/>
      <c r="I928" s="8"/>
      <c r="J928" s="8"/>
      <c r="K928" s="8"/>
      <c r="L928" s="8"/>
      <c r="M928" s="8"/>
      <c r="N928" s="8"/>
      <c r="O928" s="8"/>
      <c r="P928" s="8"/>
      <c r="Q928" s="8"/>
    </row>
    <row r="929" spans="2:17" s="6" customFormat="1">
      <c r="B929" s="7"/>
      <c r="D929" s="8"/>
      <c r="E929" s="8"/>
      <c r="F929" s="8"/>
      <c r="G929" s="8"/>
      <c r="H929" s="8"/>
      <c r="I929" s="8"/>
      <c r="J929" s="8"/>
      <c r="K929" s="8"/>
      <c r="L929" s="8"/>
      <c r="M929" s="8"/>
      <c r="N929" s="8"/>
      <c r="O929" s="8"/>
      <c r="P929" s="8"/>
      <c r="Q929" s="8"/>
    </row>
    <row r="930" spans="2:17" s="6" customFormat="1">
      <c r="B930" s="7"/>
      <c r="D930" s="8"/>
      <c r="E930" s="8"/>
      <c r="F930" s="8"/>
      <c r="G930" s="8"/>
      <c r="H930" s="8"/>
      <c r="I930" s="8"/>
      <c r="J930" s="8"/>
      <c r="K930" s="8"/>
      <c r="L930" s="8"/>
      <c r="M930" s="8"/>
      <c r="N930" s="8"/>
      <c r="O930" s="8"/>
      <c r="P930" s="8"/>
      <c r="Q930" s="8"/>
    </row>
    <row r="931" spans="2:17" s="6" customFormat="1">
      <c r="B931" s="7"/>
      <c r="D931" s="8"/>
      <c r="E931" s="8"/>
      <c r="F931" s="8"/>
      <c r="G931" s="8"/>
      <c r="H931" s="8"/>
      <c r="I931" s="8"/>
      <c r="J931" s="8"/>
      <c r="K931" s="8"/>
      <c r="L931" s="8"/>
      <c r="M931" s="8"/>
      <c r="N931" s="8"/>
      <c r="O931" s="8"/>
      <c r="P931" s="8"/>
      <c r="Q931" s="8"/>
    </row>
    <row r="932" spans="2:17" s="6" customFormat="1">
      <c r="B932" s="7"/>
      <c r="D932" s="8"/>
      <c r="E932" s="8"/>
      <c r="F932" s="8"/>
      <c r="G932" s="8"/>
      <c r="H932" s="8"/>
      <c r="I932" s="8"/>
      <c r="J932" s="8"/>
      <c r="K932" s="8"/>
      <c r="L932" s="8"/>
      <c r="M932" s="8"/>
      <c r="N932" s="8"/>
      <c r="O932" s="8"/>
      <c r="P932" s="8"/>
      <c r="Q932" s="8"/>
    </row>
    <row r="933" spans="2:17" s="6" customFormat="1">
      <c r="B933" s="7"/>
      <c r="D933" s="8"/>
      <c r="E933" s="8"/>
      <c r="F933" s="8"/>
      <c r="G933" s="8"/>
      <c r="H933" s="8"/>
      <c r="I933" s="8"/>
      <c r="J933" s="8"/>
      <c r="K933" s="8"/>
      <c r="L933" s="8"/>
      <c r="M933" s="8"/>
      <c r="N933" s="8"/>
      <c r="O933" s="8"/>
      <c r="P933" s="8"/>
      <c r="Q933" s="8"/>
    </row>
    <row r="934" spans="2:17" s="6" customFormat="1">
      <c r="B934" s="7"/>
      <c r="D934" s="8"/>
      <c r="E934" s="8"/>
      <c r="F934" s="8"/>
      <c r="G934" s="8"/>
      <c r="H934" s="8"/>
      <c r="I934" s="8"/>
      <c r="J934" s="8"/>
      <c r="K934" s="8"/>
      <c r="L934" s="8"/>
      <c r="M934" s="8"/>
      <c r="N934" s="8"/>
      <c r="O934" s="8"/>
      <c r="P934" s="8"/>
      <c r="Q934" s="8"/>
    </row>
    <row r="935" spans="2:17" s="6" customFormat="1">
      <c r="B935" s="7"/>
      <c r="D935" s="8"/>
      <c r="E935" s="8"/>
      <c r="F935" s="8"/>
      <c r="G935" s="8"/>
      <c r="H935" s="8"/>
      <c r="I935" s="8"/>
      <c r="J935" s="8"/>
      <c r="K935" s="8"/>
      <c r="L935" s="8"/>
      <c r="M935" s="8"/>
      <c r="N935" s="8"/>
      <c r="O935" s="8"/>
      <c r="P935" s="8"/>
      <c r="Q935" s="8"/>
    </row>
    <row r="936" spans="2:17" s="6" customFormat="1">
      <c r="B936" s="7"/>
      <c r="D936" s="8"/>
      <c r="E936" s="8"/>
      <c r="F936" s="8"/>
      <c r="G936" s="8"/>
      <c r="H936" s="8"/>
      <c r="I936" s="8"/>
      <c r="J936" s="8"/>
      <c r="K936" s="8"/>
      <c r="L936" s="8"/>
      <c r="M936" s="8"/>
      <c r="N936" s="8"/>
      <c r="O936" s="8"/>
      <c r="P936" s="8"/>
      <c r="Q936" s="8"/>
    </row>
    <row r="937" spans="2:17" s="6" customFormat="1">
      <c r="B937" s="7"/>
      <c r="D937" s="8"/>
      <c r="E937" s="8"/>
      <c r="F937" s="8"/>
      <c r="G937" s="8"/>
      <c r="H937" s="8"/>
      <c r="I937" s="8"/>
      <c r="J937" s="8"/>
      <c r="K937" s="8"/>
      <c r="L937" s="8"/>
      <c r="M937" s="8"/>
      <c r="N937" s="8"/>
      <c r="O937" s="8"/>
      <c r="P937" s="8"/>
      <c r="Q937" s="8"/>
    </row>
    <row r="938" spans="2:17" s="6" customFormat="1">
      <c r="B938" s="7"/>
      <c r="D938" s="8"/>
      <c r="E938" s="8"/>
      <c r="F938" s="8"/>
      <c r="G938" s="8"/>
      <c r="H938" s="8"/>
      <c r="I938" s="8"/>
      <c r="J938" s="8"/>
      <c r="K938" s="8"/>
      <c r="L938" s="8"/>
      <c r="M938" s="8"/>
      <c r="N938" s="8"/>
      <c r="O938" s="8"/>
      <c r="P938" s="8"/>
      <c r="Q938" s="8"/>
    </row>
    <row r="939" spans="2:17" s="6" customFormat="1">
      <c r="B939" s="7"/>
      <c r="D939" s="8"/>
      <c r="E939" s="8"/>
      <c r="F939" s="8"/>
      <c r="G939" s="8"/>
      <c r="H939" s="8"/>
      <c r="I939" s="8"/>
      <c r="J939" s="8"/>
      <c r="K939" s="8"/>
      <c r="L939" s="8"/>
      <c r="M939" s="8"/>
      <c r="N939" s="8"/>
      <c r="O939" s="8"/>
      <c r="P939" s="8"/>
      <c r="Q939" s="8"/>
    </row>
    <row r="940" spans="2:17" s="6" customFormat="1">
      <c r="B940" s="7"/>
      <c r="D940" s="8"/>
      <c r="E940" s="8"/>
      <c r="F940" s="8"/>
      <c r="G940" s="8"/>
      <c r="H940" s="8"/>
      <c r="I940" s="8"/>
      <c r="J940" s="8"/>
      <c r="K940" s="8"/>
      <c r="L940" s="8"/>
      <c r="M940" s="8"/>
      <c r="N940" s="8"/>
      <c r="O940" s="8"/>
      <c r="P940" s="8"/>
      <c r="Q940" s="8"/>
    </row>
    <row r="941" spans="2:17" s="6" customFormat="1">
      <c r="B941" s="7"/>
      <c r="D941" s="8"/>
      <c r="E941" s="8"/>
      <c r="F941" s="8"/>
      <c r="G941" s="8"/>
      <c r="H941" s="8"/>
      <c r="I941" s="8"/>
      <c r="J941" s="8"/>
      <c r="K941" s="8"/>
      <c r="L941" s="8"/>
      <c r="M941" s="8"/>
      <c r="N941" s="8"/>
      <c r="O941" s="8"/>
      <c r="P941" s="8"/>
      <c r="Q941" s="8"/>
    </row>
    <row r="942" spans="2:17" s="6" customFormat="1">
      <c r="B942" s="7"/>
      <c r="D942" s="8"/>
      <c r="E942" s="8"/>
      <c r="F942" s="8"/>
      <c r="G942" s="8"/>
      <c r="H942" s="8"/>
      <c r="I942" s="8"/>
      <c r="J942" s="8"/>
      <c r="K942" s="8"/>
      <c r="L942" s="8"/>
      <c r="M942" s="8"/>
      <c r="N942" s="8"/>
      <c r="O942" s="8"/>
      <c r="P942" s="8"/>
      <c r="Q942" s="8"/>
    </row>
    <row r="943" spans="2:17" s="6" customFormat="1">
      <c r="B943" s="7"/>
      <c r="D943" s="8"/>
      <c r="E943" s="8"/>
      <c r="F943" s="8"/>
      <c r="G943" s="8"/>
      <c r="H943" s="8"/>
      <c r="I943" s="8"/>
      <c r="J943" s="8"/>
      <c r="K943" s="8"/>
      <c r="L943" s="8"/>
      <c r="M943" s="8"/>
      <c r="N943" s="8"/>
      <c r="O943" s="8"/>
      <c r="P943" s="8"/>
      <c r="Q943" s="8"/>
    </row>
    <row r="944" spans="2:17" s="6" customFormat="1">
      <c r="B944" s="7"/>
      <c r="D944" s="8"/>
      <c r="E944" s="8"/>
      <c r="F944" s="8"/>
      <c r="G944" s="8"/>
      <c r="H944" s="8"/>
      <c r="I944" s="8"/>
      <c r="J944" s="8"/>
      <c r="K944" s="8"/>
      <c r="L944" s="8"/>
      <c r="M944" s="8"/>
      <c r="N944" s="8"/>
      <c r="O944" s="8"/>
      <c r="P944" s="8"/>
      <c r="Q944" s="8"/>
    </row>
    <row r="945" spans="2:17" s="6" customFormat="1">
      <c r="B945" s="7"/>
      <c r="D945" s="8"/>
      <c r="E945" s="8"/>
      <c r="F945" s="8"/>
      <c r="G945" s="8"/>
      <c r="H945" s="8"/>
      <c r="I945" s="8"/>
      <c r="J945" s="8"/>
      <c r="K945" s="8"/>
      <c r="L945" s="8"/>
      <c r="M945" s="8"/>
      <c r="N945" s="8"/>
      <c r="O945" s="8"/>
      <c r="P945" s="8"/>
      <c r="Q945" s="8"/>
    </row>
    <row r="946" spans="2:17" s="6" customFormat="1">
      <c r="B946" s="7"/>
      <c r="D946" s="8"/>
      <c r="E946" s="8"/>
      <c r="F946" s="8"/>
      <c r="G946" s="8"/>
      <c r="H946" s="8"/>
      <c r="I946" s="8"/>
      <c r="J946" s="8"/>
      <c r="K946" s="8"/>
      <c r="L946" s="8"/>
      <c r="M946" s="8"/>
      <c r="N946" s="8"/>
      <c r="O946" s="8"/>
      <c r="P946" s="8"/>
      <c r="Q946" s="8"/>
    </row>
    <row r="947" spans="2:17" s="6" customFormat="1">
      <c r="B947" s="7"/>
      <c r="D947" s="8"/>
      <c r="E947" s="8"/>
      <c r="F947" s="8"/>
      <c r="G947" s="8"/>
      <c r="H947" s="8"/>
      <c r="I947" s="8"/>
      <c r="J947" s="8"/>
      <c r="K947" s="8"/>
      <c r="L947" s="8"/>
      <c r="M947" s="8"/>
      <c r="N947" s="8"/>
      <c r="O947" s="8"/>
      <c r="P947" s="8"/>
      <c r="Q947" s="8"/>
    </row>
    <row r="948" spans="2:17" s="6" customFormat="1">
      <c r="B948" s="7"/>
      <c r="D948" s="8"/>
      <c r="E948" s="8"/>
      <c r="F948" s="8"/>
      <c r="G948" s="8"/>
      <c r="H948" s="8"/>
      <c r="I948" s="8"/>
      <c r="J948" s="8"/>
      <c r="K948" s="8"/>
      <c r="L948" s="8"/>
      <c r="M948" s="8"/>
      <c r="N948" s="8"/>
      <c r="O948" s="8"/>
      <c r="P948" s="8"/>
      <c r="Q948" s="8"/>
    </row>
    <row r="949" spans="2:17" s="6" customFormat="1">
      <c r="B949" s="7"/>
      <c r="D949" s="8"/>
      <c r="E949" s="8"/>
      <c r="F949" s="8"/>
      <c r="G949" s="8"/>
      <c r="H949" s="8"/>
      <c r="I949" s="8"/>
      <c r="J949" s="8"/>
      <c r="K949" s="8"/>
      <c r="L949" s="8"/>
      <c r="M949" s="8"/>
      <c r="N949" s="8"/>
      <c r="O949" s="8"/>
      <c r="P949" s="8"/>
      <c r="Q949" s="8"/>
    </row>
    <row r="950" spans="2:17" s="6" customFormat="1">
      <c r="B950" s="7"/>
      <c r="D950" s="8"/>
      <c r="E950" s="8"/>
      <c r="F950" s="8"/>
      <c r="G950" s="8"/>
      <c r="H950" s="8"/>
      <c r="I950" s="8"/>
      <c r="J950" s="8"/>
      <c r="K950" s="8"/>
      <c r="L950" s="8"/>
      <c r="M950" s="8"/>
      <c r="N950" s="8"/>
      <c r="O950" s="8"/>
      <c r="P950" s="8"/>
      <c r="Q950" s="8"/>
    </row>
    <row r="951" spans="2:17" s="6" customFormat="1">
      <c r="B951" s="7"/>
      <c r="D951" s="8"/>
      <c r="E951" s="8"/>
      <c r="F951" s="8"/>
      <c r="G951" s="8"/>
      <c r="H951" s="8"/>
      <c r="I951" s="8"/>
      <c r="J951" s="8"/>
      <c r="K951" s="8"/>
      <c r="L951" s="8"/>
      <c r="M951" s="8"/>
      <c r="N951" s="8"/>
      <c r="O951" s="8"/>
      <c r="P951" s="8"/>
      <c r="Q951" s="8"/>
    </row>
    <row r="952" spans="2:17" s="6" customFormat="1">
      <c r="B952" s="7"/>
      <c r="D952" s="8"/>
      <c r="E952" s="8"/>
      <c r="F952" s="8"/>
      <c r="G952" s="8"/>
      <c r="H952" s="8"/>
      <c r="I952" s="8"/>
      <c r="J952" s="8"/>
      <c r="K952" s="8"/>
      <c r="L952" s="8"/>
      <c r="M952" s="8"/>
      <c r="N952" s="8"/>
      <c r="O952" s="8"/>
      <c r="P952" s="8"/>
      <c r="Q952" s="8"/>
    </row>
    <row r="953" spans="2:17" s="6" customFormat="1">
      <c r="B953" s="7"/>
      <c r="D953" s="8"/>
      <c r="E953" s="8"/>
      <c r="F953" s="8"/>
      <c r="G953" s="8"/>
      <c r="H953" s="8"/>
      <c r="I953" s="8"/>
      <c r="J953" s="8"/>
      <c r="K953" s="8"/>
      <c r="L953" s="8"/>
      <c r="M953" s="8"/>
      <c r="N953" s="8"/>
      <c r="O953" s="8"/>
      <c r="P953" s="8"/>
      <c r="Q953" s="8"/>
    </row>
    <row r="954" spans="2:17" s="6" customFormat="1">
      <c r="B954" s="7"/>
      <c r="D954" s="8"/>
      <c r="E954" s="8"/>
      <c r="F954" s="8"/>
      <c r="G954" s="8"/>
      <c r="H954" s="8"/>
      <c r="I954" s="8"/>
      <c r="J954" s="8"/>
      <c r="K954" s="8"/>
      <c r="L954" s="8"/>
      <c r="M954" s="8"/>
      <c r="N954" s="8"/>
      <c r="O954" s="8"/>
      <c r="P954" s="8"/>
      <c r="Q954" s="8"/>
    </row>
    <row r="955" spans="2:17" s="6" customFormat="1">
      <c r="B955" s="7"/>
      <c r="D955" s="8"/>
      <c r="E955" s="8"/>
      <c r="F955" s="8"/>
      <c r="G955" s="8"/>
      <c r="H955" s="8"/>
      <c r="I955" s="8"/>
      <c r="J955" s="8"/>
      <c r="K955" s="8"/>
      <c r="L955" s="8"/>
      <c r="M955" s="8"/>
      <c r="N955" s="8"/>
      <c r="O955" s="8"/>
      <c r="P955" s="8"/>
      <c r="Q955" s="8"/>
    </row>
    <row r="956" spans="2:17" s="6" customFormat="1">
      <c r="B956" s="7"/>
      <c r="D956" s="8"/>
      <c r="E956" s="8"/>
      <c r="F956" s="8"/>
      <c r="G956" s="8"/>
      <c r="H956" s="8"/>
      <c r="I956" s="8"/>
      <c r="J956" s="8"/>
      <c r="K956" s="8"/>
      <c r="L956" s="8"/>
      <c r="M956" s="8"/>
      <c r="N956" s="8"/>
      <c r="O956" s="8"/>
      <c r="P956" s="8"/>
      <c r="Q956" s="8"/>
    </row>
    <row r="957" spans="2:17" s="6" customFormat="1">
      <c r="B957" s="7"/>
      <c r="D957" s="8"/>
      <c r="E957" s="8"/>
      <c r="F957" s="8"/>
      <c r="G957" s="8"/>
      <c r="H957" s="8"/>
      <c r="I957" s="8"/>
      <c r="J957" s="8"/>
      <c r="K957" s="8"/>
      <c r="L957" s="8"/>
      <c r="M957" s="8"/>
      <c r="N957" s="8"/>
      <c r="O957" s="8"/>
      <c r="P957" s="8"/>
      <c r="Q957" s="8"/>
    </row>
    <row r="958" spans="2:17" s="6" customFormat="1">
      <c r="B958" s="7"/>
      <c r="D958" s="8"/>
      <c r="E958" s="8"/>
      <c r="F958" s="8"/>
      <c r="G958" s="8"/>
      <c r="H958" s="8"/>
      <c r="I958" s="8"/>
      <c r="J958" s="8"/>
      <c r="K958" s="8"/>
      <c r="L958" s="8"/>
      <c r="M958" s="8"/>
      <c r="N958" s="8"/>
      <c r="O958" s="8"/>
      <c r="P958" s="8"/>
      <c r="Q958" s="8"/>
    </row>
    <row r="959" spans="2:17" s="6" customFormat="1">
      <c r="B959" s="7"/>
      <c r="D959" s="8"/>
      <c r="E959" s="8"/>
      <c r="F959" s="8"/>
      <c r="G959" s="8"/>
      <c r="H959" s="8"/>
      <c r="I959" s="8"/>
      <c r="J959" s="8"/>
      <c r="K959" s="8"/>
      <c r="L959" s="8"/>
      <c r="M959" s="8"/>
      <c r="N959" s="8"/>
      <c r="O959" s="8"/>
      <c r="P959" s="8"/>
      <c r="Q959" s="8"/>
    </row>
    <row r="960" spans="2:17" s="6" customFormat="1">
      <c r="B960" s="7"/>
      <c r="D960" s="8"/>
      <c r="E960" s="8"/>
      <c r="F960" s="8"/>
      <c r="G960" s="8"/>
      <c r="H960" s="8"/>
      <c r="I960" s="8"/>
      <c r="J960" s="8"/>
      <c r="K960" s="8"/>
      <c r="L960" s="8"/>
      <c r="M960" s="8"/>
      <c r="N960" s="8"/>
      <c r="O960" s="8"/>
      <c r="P960" s="8"/>
      <c r="Q960" s="8"/>
    </row>
    <row r="961" spans="2:17" s="6" customFormat="1">
      <c r="B961" s="7"/>
      <c r="D961" s="8"/>
      <c r="E961" s="8"/>
      <c r="F961" s="8"/>
      <c r="G961" s="8"/>
      <c r="H961" s="8"/>
      <c r="I961" s="8"/>
      <c r="J961" s="8"/>
      <c r="K961" s="8"/>
      <c r="L961" s="8"/>
      <c r="M961" s="8"/>
      <c r="N961" s="8"/>
      <c r="O961" s="8"/>
      <c r="P961" s="8"/>
      <c r="Q961" s="8"/>
    </row>
    <row r="962" spans="2:17" s="6" customFormat="1">
      <c r="B962" s="7"/>
      <c r="D962" s="8"/>
      <c r="E962" s="8"/>
      <c r="F962" s="8"/>
      <c r="G962" s="8"/>
      <c r="H962" s="8"/>
      <c r="I962" s="8"/>
      <c r="J962" s="8"/>
      <c r="K962" s="8"/>
      <c r="L962" s="8"/>
      <c r="M962" s="8"/>
      <c r="N962" s="8"/>
      <c r="O962" s="8"/>
      <c r="P962" s="8"/>
      <c r="Q962" s="8"/>
    </row>
    <row r="963" spans="2:17" s="6" customFormat="1">
      <c r="B963" s="7"/>
      <c r="D963" s="8"/>
      <c r="E963" s="8"/>
      <c r="F963" s="8"/>
      <c r="G963" s="8"/>
      <c r="H963" s="8"/>
      <c r="I963" s="8"/>
      <c r="J963" s="8"/>
      <c r="K963" s="8"/>
      <c r="L963" s="8"/>
      <c r="M963" s="8"/>
      <c r="N963" s="8"/>
      <c r="O963" s="8"/>
      <c r="P963" s="8"/>
      <c r="Q963" s="8"/>
    </row>
    <row r="964" spans="2:17" s="6" customFormat="1">
      <c r="B964" s="7"/>
      <c r="D964" s="8"/>
      <c r="E964" s="8"/>
      <c r="F964" s="8"/>
      <c r="G964" s="8"/>
      <c r="H964" s="8"/>
      <c r="I964" s="8"/>
      <c r="J964" s="8"/>
      <c r="K964" s="8"/>
      <c r="L964" s="8"/>
      <c r="M964" s="8"/>
      <c r="N964" s="8"/>
      <c r="O964" s="8"/>
      <c r="P964" s="8"/>
      <c r="Q964" s="8"/>
    </row>
    <row r="965" spans="2:17" s="6" customFormat="1">
      <c r="B965" s="7"/>
      <c r="D965" s="8"/>
      <c r="E965" s="8"/>
      <c r="F965" s="8"/>
      <c r="G965" s="8"/>
      <c r="H965" s="8"/>
      <c r="I965" s="8"/>
      <c r="J965" s="8"/>
      <c r="K965" s="8"/>
      <c r="L965" s="8"/>
      <c r="M965" s="8"/>
      <c r="N965" s="8"/>
      <c r="O965" s="8"/>
      <c r="P965" s="8"/>
      <c r="Q965" s="8"/>
    </row>
    <row r="966" spans="2:17" s="6" customFormat="1">
      <c r="B966" s="7"/>
      <c r="D966" s="8"/>
      <c r="E966" s="8"/>
      <c r="F966" s="8"/>
      <c r="G966" s="8"/>
      <c r="H966" s="8"/>
      <c r="I966" s="8"/>
      <c r="J966" s="8"/>
      <c r="K966" s="8"/>
      <c r="L966" s="8"/>
      <c r="M966" s="8"/>
      <c r="N966" s="8"/>
      <c r="O966" s="8"/>
      <c r="P966" s="8"/>
      <c r="Q966" s="8"/>
    </row>
    <row r="967" spans="2:17" s="6" customFormat="1">
      <c r="B967" s="7"/>
      <c r="D967" s="8"/>
      <c r="E967" s="8"/>
      <c r="F967" s="8"/>
      <c r="G967" s="8"/>
      <c r="H967" s="8"/>
      <c r="I967" s="8"/>
      <c r="J967" s="8"/>
      <c r="K967" s="8"/>
      <c r="L967" s="8"/>
      <c r="M967" s="8"/>
      <c r="N967" s="8"/>
      <c r="O967" s="8"/>
      <c r="P967" s="8"/>
      <c r="Q967" s="8"/>
    </row>
    <row r="968" spans="2:17" s="6" customFormat="1">
      <c r="B968" s="7"/>
      <c r="D968" s="8"/>
      <c r="E968" s="8"/>
      <c r="F968" s="8"/>
      <c r="G968" s="8"/>
      <c r="H968" s="8"/>
      <c r="I968" s="8"/>
      <c r="J968" s="8"/>
      <c r="K968" s="8"/>
      <c r="L968" s="8"/>
      <c r="M968" s="8"/>
      <c r="N968" s="8"/>
      <c r="O968" s="8"/>
      <c r="P968" s="8"/>
      <c r="Q968" s="8"/>
    </row>
    <row r="969" spans="2:17" s="6" customFormat="1">
      <c r="B969" s="7"/>
      <c r="D969" s="8"/>
      <c r="E969" s="8"/>
      <c r="F969" s="8"/>
      <c r="G969" s="8"/>
      <c r="H969" s="8"/>
      <c r="I969" s="8"/>
      <c r="J969" s="8"/>
      <c r="K969" s="8"/>
      <c r="L969" s="8"/>
      <c r="M969" s="8"/>
      <c r="N969" s="8"/>
      <c r="O969" s="8"/>
      <c r="P969" s="8"/>
      <c r="Q969" s="8"/>
    </row>
    <row r="970" spans="2:17" s="6" customFormat="1">
      <c r="B970" s="7"/>
      <c r="D970" s="8"/>
      <c r="E970" s="8"/>
      <c r="F970" s="8"/>
      <c r="G970" s="8"/>
      <c r="H970" s="8"/>
      <c r="I970" s="8"/>
      <c r="J970" s="8"/>
      <c r="K970" s="8"/>
      <c r="L970" s="8"/>
      <c r="M970" s="8"/>
      <c r="N970" s="8"/>
      <c r="O970" s="8"/>
      <c r="P970" s="8"/>
      <c r="Q970" s="8"/>
    </row>
    <row r="971" spans="2:17" s="6" customFormat="1">
      <c r="B971" s="7"/>
      <c r="D971" s="8"/>
      <c r="E971" s="8"/>
      <c r="F971" s="8"/>
      <c r="G971" s="8"/>
      <c r="H971" s="8"/>
      <c r="I971" s="8"/>
      <c r="J971" s="8"/>
      <c r="K971" s="8"/>
      <c r="L971" s="8"/>
      <c r="M971" s="8"/>
      <c r="N971" s="8"/>
      <c r="O971" s="8"/>
      <c r="P971" s="8"/>
      <c r="Q971" s="8"/>
    </row>
    <row r="972" spans="2:17" s="6" customFormat="1">
      <c r="B972" s="7"/>
      <c r="D972" s="8"/>
      <c r="E972" s="8"/>
      <c r="F972" s="8"/>
      <c r="G972" s="8"/>
      <c r="H972" s="8"/>
      <c r="I972" s="8"/>
      <c r="J972" s="8"/>
      <c r="K972" s="8"/>
      <c r="L972" s="8"/>
      <c r="M972" s="8"/>
      <c r="N972" s="8"/>
      <c r="O972" s="8"/>
      <c r="P972" s="8"/>
      <c r="Q972" s="8"/>
    </row>
    <row r="973" spans="2:17" s="6" customFormat="1">
      <c r="B973" s="7"/>
      <c r="D973" s="8"/>
      <c r="E973" s="8"/>
      <c r="F973" s="8"/>
      <c r="G973" s="8"/>
      <c r="H973" s="8"/>
      <c r="I973" s="8"/>
      <c r="J973" s="8"/>
      <c r="K973" s="8"/>
      <c r="L973" s="8"/>
      <c r="M973" s="8"/>
      <c r="N973" s="8"/>
      <c r="O973" s="8"/>
      <c r="P973" s="8"/>
      <c r="Q973" s="8"/>
    </row>
    <row r="974" spans="2:17" s="6" customFormat="1">
      <c r="B974" s="7"/>
      <c r="D974" s="8"/>
      <c r="E974" s="8"/>
      <c r="F974" s="8"/>
      <c r="G974" s="8"/>
      <c r="H974" s="8"/>
      <c r="I974" s="8"/>
      <c r="J974" s="8"/>
      <c r="K974" s="8"/>
      <c r="L974" s="8"/>
      <c r="M974" s="8"/>
      <c r="N974" s="8"/>
      <c r="O974" s="8"/>
      <c r="P974" s="8"/>
      <c r="Q974" s="8"/>
    </row>
    <row r="975" spans="2:17" s="6" customFormat="1">
      <c r="B975" s="7"/>
      <c r="D975" s="8"/>
      <c r="E975" s="8"/>
      <c r="F975" s="8"/>
      <c r="G975" s="8"/>
      <c r="H975" s="8"/>
      <c r="I975" s="8"/>
      <c r="J975" s="8"/>
      <c r="K975" s="8"/>
      <c r="L975" s="8"/>
      <c r="M975" s="8"/>
      <c r="N975" s="8"/>
      <c r="O975" s="8"/>
      <c r="P975" s="8"/>
      <c r="Q975" s="8"/>
    </row>
    <row r="976" spans="2:17" s="6" customFormat="1">
      <c r="B976" s="7"/>
      <c r="D976" s="8"/>
      <c r="E976" s="8"/>
      <c r="F976" s="8"/>
      <c r="G976" s="8"/>
      <c r="H976" s="8"/>
      <c r="I976" s="8"/>
      <c r="J976" s="8"/>
      <c r="K976" s="8"/>
      <c r="L976" s="8"/>
      <c r="M976" s="8"/>
      <c r="N976" s="8"/>
      <c r="O976" s="8"/>
      <c r="P976" s="8"/>
      <c r="Q976" s="8"/>
    </row>
    <row r="977" spans="2:17" s="6" customFormat="1">
      <c r="B977" s="7"/>
      <c r="D977" s="8"/>
      <c r="E977" s="8"/>
      <c r="F977" s="8"/>
      <c r="G977" s="8"/>
      <c r="H977" s="8"/>
      <c r="I977" s="8"/>
      <c r="J977" s="8"/>
      <c r="K977" s="8"/>
      <c r="L977" s="8"/>
      <c r="M977" s="8"/>
      <c r="N977" s="8"/>
      <c r="O977" s="8"/>
      <c r="P977" s="8"/>
      <c r="Q977" s="8"/>
    </row>
    <row r="978" spans="2:17" s="6" customFormat="1">
      <c r="B978" s="7"/>
      <c r="D978" s="8"/>
      <c r="E978" s="8"/>
      <c r="F978" s="8"/>
      <c r="G978" s="8"/>
      <c r="H978" s="8"/>
      <c r="I978" s="8"/>
      <c r="J978" s="8"/>
      <c r="K978" s="8"/>
      <c r="L978" s="8"/>
      <c r="M978" s="8"/>
      <c r="N978" s="8"/>
      <c r="O978" s="8"/>
      <c r="P978" s="8"/>
      <c r="Q978" s="8"/>
    </row>
    <row r="979" spans="2:17" s="6" customFormat="1">
      <c r="B979" s="7"/>
      <c r="D979" s="8"/>
      <c r="E979" s="8"/>
      <c r="F979" s="8"/>
      <c r="G979" s="8"/>
      <c r="H979" s="8"/>
      <c r="I979" s="8"/>
      <c r="J979" s="8"/>
      <c r="K979" s="8"/>
      <c r="L979" s="8"/>
      <c r="M979" s="8"/>
      <c r="N979" s="8"/>
      <c r="O979" s="8"/>
      <c r="P979" s="8"/>
      <c r="Q979" s="8"/>
    </row>
    <row r="980" spans="2:17" s="6" customFormat="1">
      <c r="B980" s="7"/>
      <c r="D980" s="8"/>
      <c r="E980" s="8"/>
      <c r="F980" s="8"/>
      <c r="G980" s="8"/>
      <c r="H980" s="8"/>
      <c r="I980" s="8"/>
      <c r="J980" s="8"/>
      <c r="K980" s="8"/>
      <c r="L980" s="8"/>
      <c r="M980" s="8"/>
      <c r="N980" s="8"/>
      <c r="O980" s="8"/>
      <c r="P980" s="8"/>
      <c r="Q980" s="8"/>
    </row>
    <row r="981" spans="2:17" s="6" customFormat="1">
      <c r="B981" s="7"/>
      <c r="D981" s="8"/>
      <c r="E981" s="8"/>
      <c r="F981" s="8"/>
      <c r="G981" s="8"/>
      <c r="H981" s="8"/>
      <c r="I981" s="8"/>
      <c r="J981" s="8"/>
      <c r="K981" s="8"/>
      <c r="L981" s="8"/>
      <c r="M981" s="8"/>
      <c r="N981" s="8"/>
      <c r="O981" s="8"/>
      <c r="P981" s="8"/>
      <c r="Q981" s="8"/>
    </row>
    <row r="982" spans="2:17" s="6" customFormat="1">
      <c r="B982" s="7"/>
      <c r="D982" s="8"/>
      <c r="E982" s="8"/>
      <c r="F982" s="8"/>
      <c r="G982" s="8"/>
      <c r="H982" s="8"/>
      <c r="I982" s="8"/>
      <c r="J982" s="8"/>
      <c r="K982" s="8"/>
      <c r="L982" s="8"/>
      <c r="M982" s="8"/>
      <c r="N982" s="8"/>
      <c r="O982" s="8"/>
      <c r="P982" s="8"/>
      <c r="Q982" s="8"/>
    </row>
    <row r="983" spans="2:17" s="6" customFormat="1">
      <c r="B983" s="7"/>
      <c r="D983" s="8"/>
      <c r="E983" s="8"/>
      <c r="F983" s="8"/>
      <c r="G983" s="8"/>
      <c r="H983" s="8"/>
      <c r="I983" s="8"/>
      <c r="J983" s="8"/>
      <c r="K983" s="8"/>
      <c r="L983" s="8"/>
      <c r="M983" s="8"/>
      <c r="N983" s="8"/>
      <c r="O983" s="8"/>
      <c r="P983" s="8"/>
      <c r="Q983" s="8"/>
    </row>
    <row r="984" spans="2:17" s="6" customFormat="1">
      <c r="B984" s="7"/>
      <c r="D984" s="8"/>
      <c r="E984" s="8"/>
      <c r="F984" s="8"/>
      <c r="G984" s="8"/>
      <c r="H984" s="8"/>
      <c r="I984" s="8"/>
      <c r="J984" s="8"/>
      <c r="K984" s="8"/>
      <c r="L984" s="8"/>
      <c r="M984" s="8"/>
      <c r="N984" s="8"/>
      <c r="O984" s="8"/>
      <c r="P984" s="8"/>
      <c r="Q984" s="8"/>
    </row>
    <row r="985" spans="2:17" s="6" customFormat="1">
      <c r="B985" s="7"/>
      <c r="D985" s="8"/>
      <c r="E985" s="8"/>
      <c r="F985" s="8"/>
      <c r="G985" s="8"/>
      <c r="H985" s="8"/>
      <c r="I985" s="8"/>
      <c r="J985" s="8"/>
      <c r="K985" s="8"/>
      <c r="L985" s="8"/>
      <c r="M985" s="8"/>
      <c r="N985" s="8"/>
      <c r="O985" s="8"/>
      <c r="P985" s="8"/>
      <c r="Q985" s="8"/>
    </row>
    <row r="986" spans="2:17" s="6" customFormat="1">
      <c r="B986" s="7"/>
      <c r="D986" s="8"/>
      <c r="E986" s="8"/>
      <c r="F986" s="8"/>
      <c r="G986" s="8"/>
      <c r="H986" s="8"/>
      <c r="I986" s="8"/>
      <c r="J986" s="8"/>
      <c r="K986" s="8"/>
      <c r="L986" s="8"/>
      <c r="M986" s="8"/>
      <c r="N986" s="8"/>
      <c r="O986" s="8"/>
      <c r="P986" s="8"/>
      <c r="Q986" s="8"/>
    </row>
    <row r="987" spans="2:17" s="6" customFormat="1">
      <c r="B987" s="7"/>
      <c r="D987" s="8"/>
      <c r="E987" s="8"/>
      <c r="F987" s="8"/>
      <c r="G987" s="8"/>
      <c r="H987" s="8"/>
      <c r="I987" s="8"/>
      <c r="J987" s="8"/>
      <c r="K987" s="8"/>
      <c r="L987" s="8"/>
      <c r="M987" s="8"/>
      <c r="N987" s="8"/>
      <c r="O987" s="8"/>
      <c r="P987" s="8"/>
      <c r="Q987" s="8"/>
    </row>
    <row r="988" spans="2:17" s="6" customFormat="1">
      <c r="B988" s="7"/>
      <c r="D988" s="8"/>
      <c r="E988" s="8"/>
      <c r="F988" s="8"/>
      <c r="G988" s="8"/>
      <c r="H988" s="8"/>
      <c r="I988" s="8"/>
      <c r="J988" s="8"/>
      <c r="K988" s="8"/>
      <c r="L988" s="8"/>
      <c r="M988" s="8"/>
      <c r="N988" s="8"/>
      <c r="O988" s="8"/>
      <c r="P988" s="8"/>
      <c r="Q988" s="8"/>
    </row>
    <row r="989" spans="2:17" s="6" customFormat="1">
      <c r="B989" s="7"/>
      <c r="D989" s="8"/>
      <c r="E989" s="8"/>
      <c r="F989" s="8"/>
      <c r="G989" s="8"/>
      <c r="H989" s="8"/>
      <c r="I989" s="8"/>
      <c r="J989" s="8"/>
      <c r="K989" s="8"/>
      <c r="L989" s="8"/>
      <c r="M989" s="8"/>
      <c r="N989" s="8"/>
      <c r="O989" s="8"/>
      <c r="P989" s="8"/>
      <c r="Q989" s="8"/>
    </row>
    <row r="990" spans="2:17" s="6" customFormat="1">
      <c r="B990" s="7"/>
      <c r="D990" s="8"/>
      <c r="E990" s="8"/>
      <c r="F990" s="8"/>
      <c r="G990" s="8"/>
      <c r="H990" s="8"/>
      <c r="I990" s="8"/>
      <c r="J990" s="8"/>
      <c r="K990" s="8"/>
      <c r="L990" s="8"/>
      <c r="M990" s="8"/>
      <c r="N990" s="8"/>
      <c r="O990" s="8"/>
      <c r="P990" s="8"/>
      <c r="Q990" s="8"/>
    </row>
    <row r="991" spans="2:17" s="6" customFormat="1">
      <c r="B991" s="7"/>
      <c r="D991" s="8"/>
      <c r="E991" s="8"/>
      <c r="F991" s="8"/>
      <c r="G991" s="8"/>
      <c r="H991" s="8"/>
      <c r="I991" s="8"/>
      <c r="J991" s="8"/>
      <c r="K991" s="8"/>
      <c r="L991" s="8"/>
      <c r="M991" s="8"/>
      <c r="N991" s="8"/>
      <c r="O991" s="8"/>
      <c r="P991" s="8"/>
      <c r="Q991" s="8"/>
    </row>
    <row r="992" spans="2:17" s="6" customFormat="1">
      <c r="B992" s="7"/>
      <c r="D992" s="8"/>
      <c r="E992" s="8"/>
      <c r="F992" s="8"/>
      <c r="G992" s="8"/>
      <c r="H992" s="8"/>
      <c r="I992" s="8"/>
      <c r="J992" s="8"/>
      <c r="K992" s="8"/>
      <c r="L992" s="8"/>
      <c r="M992" s="8"/>
      <c r="N992" s="8"/>
      <c r="O992" s="8"/>
      <c r="P992" s="8"/>
      <c r="Q992" s="8"/>
    </row>
    <row r="993" spans="2:17" s="6" customFormat="1">
      <c r="B993" s="7"/>
      <c r="D993" s="8"/>
      <c r="E993" s="8"/>
      <c r="F993" s="8"/>
      <c r="G993" s="8"/>
      <c r="H993" s="8"/>
      <c r="I993" s="8"/>
      <c r="J993" s="8"/>
      <c r="K993" s="8"/>
      <c r="L993" s="8"/>
      <c r="M993" s="8"/>
      <c r="N993" s="8"/>
      <c r="O993" s="8"/>
      <c r="P993" s="8"/>
      <c r="Q993" s="8"/>
    </row>
    <row r="994" spans="2:17" s="6" customFormat="1">
      <c r="B994" s="7"/>
      <c r="D994" s="8"/>
      <c r="E994" s="8"/>
      <c r="F994" s="8"/>
      <c r="G994" s="8"/>
      <c r="H994" s="8"/>
      <c r="I994" s="8"/>
      <c r="J994" s="8"/>
      <c r="K994" s="8"/>
      <c r="L994" s="8"/>
      <c r="M994" s="8"/>
      <c r="N994" s="8"/>
      <c r="O994" s="8"/>
      <c r="P994" s="8"/>
      <c r="Q994" s="8"/>
    </row>
    <row r="995" spans="2:17" s="6" customFormat="1">
      <c r="B995" s="7"/>
      <c r="D995" s="8"/>
      <c r="E995" s="8"/>
      <c r="F995" s="8"/>
      <c r="G995" s="8"/>
      <c r="H995" s="8"/>
      <c r="I995" s="8"/>
      <c r="J995" s="8"/>
      <c r="K995" s="8"/>
      <c r="L995" s="8"/>
      <c r="M995" s="8"/>
      <c r="N995" s="8"/>
      <c r="O995" s="8"/>
      <c r="P995" s="8"/>
      <c r="Q995" s="8"/>
    </row>
    <row r="996" spans="2:17" s="6" customFormat="1">
      <c r="B996" s="7"/>
      <c r="D996" s="8"/>
      <c r="E996" s="8"/>
      <c r="F996" s="8"/>
      <c r="G996" s="8"/>
      <c r="H996" s="8"/>
      <c r="I996" s="8"/>
      <c r="J996" s="8"/>
      <c r="K996" s="8"/>
      <c r="L996" s="8"/>
      <c r="M996" s="8"/>
      <c r="N996" s="8"/>
      <c r="O996" s="8"/>
      <c r="P996" s="8"/>
      <c r="Q996" s="8"/>
    </row>
    <row r="997" spans="2:17" s="6" customFormat="1">
      <c r="B997" s="7"/>
      <c r="D997" s="8"/>
      <c r="E997" s="8"/>
      <c r="F997" s="8"/>
      <c r="G997" s="8"/>
      <c r="H997" s="8"/>
      <c r="I997" s="8"/>
      <c r="J997" s="8"/>
      <c r="K997" s="8"/>
      <c r="L997" s="8"/>
      <c r="M997" s="8"/>
      <c r="N997" s="8"/>
      <c r="O997" s="8"/>
      <c r="P997" s="8"/>
      <c r="Q997" s="8"/>
    </row>
    <row r="998" spans="2:17" s="6" customFormat="1">
      <c r="B998" s="7"/>
      <c r="D998" s="8"/>
      <c r="E998" s="8"/>
      <c r="F998" s="8"/>
      <c r="G998" s="8"/>
      <c r="H998" s="8"/>
      <c r="I998" s="8"/>
      <c r="J998" s="8"/>
      <c r="K998" s="8"/>
      <c r="L998" s="8"/>
      <c r="M998" s="8"/>
      <c r="N998" s="8"/>
      <c r="O998" s="8"/>
      <c r="P998" s="8"/>
      <c r="Q998" s="8"/>
    </row>
    <row r="999" spans="2:17" s="6" customFormat="1">
      <c r="B999" s="7"/>
      <c r="D999" s="8"/>
      <c r="E999" s="8"/>
      <c r="F999" s="8"/>
      <c r="G999" s="8"/>
      <c r="H999" s="8"/>
      <c r="I999" s="8"/>
      <c r="J999" s="8"/>
      <c r="K999" s="8"/>
      <c r="L999" s="8"/>
      <c r="M999" s="8"/>
      <c r="N999" s="8"/>
      <c r="O999" s="8"/>
      <c r="P999" s="8"/>
      <c r="Q999" s="8"/>
    </row>
    <row r="1000" spans="2:17" s="6" customFormat="1">
      <c r="B1000" s="7"/>
      <c r="D1000" s="8"/>
      <c r="E1000" s="8"/>
      <c r="F1000" s="8"/>
      <c r="G1000" s="8"/>
      <c r="H1000" s="8"/>
      <c r="I1000" s="8"/>
      <c r="J1000" s="8"/>
      <c r="K1000" s="8"/>
      <c r="L1000" s="8"/>
      <c r="M1000" s="8"/>
      <c r="N1000" s="8"/>
      <c r="O1000" s="8"/>
      <c r="P1000" s="8"/>
      <c r="Q1000" s="8"/>
    </row>
    <row r="1001" spans="2:17" s="6" customFormat="1">
      <c r="B1001" s="7"/>
      <c r="D1001" s="8"/>
      <c r="E1001" s="8"/>
      <c r="F1001" s="8"/>
      <c r="G1001" s="8"/>
      <c r="H1001" s="8"/>
      <c r="I1001" s="8"/>
      <c r="J1001" s="8"/>
      <c r="K1001" s="8"/>
      <c r="L1001" s="8"/>
      <c r="M1001" s="8"/>
      <c r="N1001" s="8"/>
      <c r="O1001" s="8"/>
      <c r="P1001" s="8"/>
      <c r="Q1001" s="8"/>
    </row>
    <row r="1002" spans="2:17" s="6" customFormat="1">
      <c r="B1002" s="7"/>
      <c r="D1002" s="8"/>
      <c r="E1002" s="8"/>
      <c r="F1002" s="8"/>
      <c r="G1002" s="8"/>
      <c r="H1002" s="8"/>
      <c r="I1002" s="8"/>
      <c r="J1002" s="8"/>
      <c r="K1002" s="8"/>
      <c r="L1002" s="8"/>
      <c r="M1002" s="8"/>
      <c r="N1002" s="8"/>
      <c r="O1002" s="8"/>
      <c r="P1002" s="8"/>
      <c r="Q1002" s="8"/>
    </row>
    <row r="1003" spans="2:17" s="6" customFormat="1">
      <c r="B1003" s="7"/>
      <c r="D1003" s="8"/>
      <c r="E1003" s="8"/>
      <c r="F1003" s="8"/>
      <c r="G1003" s="8"/>
      <c r="H1003" s="8"/>
      <c r="I1003" s="8"/>
      <c r="J1003" s="8"/>
      <c r="K1003" s="8"/>
      <c r="L1003" s="8"/>
      <c r="M1003" s="8"/>
      <c r="N1003" s="8"/>
      <c r="O1003" s="8"/>
      <c r="P1003" s="8"/>
      <c r="Q1003" s="8"/>
    </row>
    <row r="1004" spans="2:17" s="6" customFormat="1">
      <c r="B1004" s="7"/>
      <c r="D1004" s="8"/>
      <c r="E1004" s="8"/>
      <c r="F1004" s="8"/>
      <c r="G1004" s="8"/>
      <c r="H1004" s="8"/>
      <c r="I1004" s="8"/>
      <c r="J1004" s="8"/>
      <c r="K1004" s="8"/>
      <c r="L1004" s="8"/>
      <c r="M1004" s="8"/>
      <c r="N1004" s="8"/>
      <c r="O1004" s="8"/>
      <c r="P1004" s="8"/>
      <c r="Q1004" s="8"/>
    </row>
    <row r="1005" spans="2:17" s="6" customFormat="1">
      <c r="B1005" s="7"/>
      <c r="D1005" s="8"/>
      <c r="E1005" s="8"/>
      <c r="F1005" s="8"/>
      <c r="G1005" s="8"/>
      <c r="H1005" s="8"/>
      <c r="I1005" s="8"/>
      <c r="J1005" s="8"/>
      <c r="K1005" s="8"/>
      <c r="L1005" s="8"/>
      <c r="M1005" s="8"/>
      <c r="N1005" s="8"/>
      <c r="O1005" s="8"/>
      <c r="P1005" s="8"/>
      <c r="Q1005" s="8"/>
    </row>
    <row r="1006" spans="2:17" s="6" customFormat="1">
      <c r="B1006" s="7"/>
      <c r="D1006" s="8"/>
      <c r="E1006" s="8"/>
      <c r="F1006" s="8"/>
      <c r="G1006" s="8"/>
      <c r="H1006" s="8"/>
      <c r="I1006" s="8"/>
      <c r="J1006" s="8"/>
      <c r="K1006" s="8"/>
      <c r="L1006" s="8"/>
      <c r="M1006" s="8"/>
      <c r="N1006" s="8"/>
      <c r="O1006" s="8"/>
      <c r="P1006" s="8"/>
      <c r="Q1006" s="8"/>
    </row>
    <row r="1007" spans="2:17" s="6" customFormat="1">
      <c r="B1007" s="7"/>
      <c r="D1007" s="8"/>
      <c r="E1007" s="8"/>
      <c r="F1007" s="8"/>
      <c r="G1007" s="8"/>
      <c r="H1007" s="8"/>
      <c r="I1007" s="8"/>
      <c r="J1007" s="8"/>
      <c r="K1007" s="8"/>
      <c r="L1007" s="8"/>
      <c r="M1007" s="8"/>
      <c r="N1007" s="8"/>
      <c r="O1007" s="8"/>
      <c r="P1007" s="8"/>
      <c r="Q1007" s="8"/>
    </row>
    <row r="1008" spans="2:17" s="6" customFormat="1">
      <c r="B1008" s="7"/>
      <c r="D1008" s="8"/>
      <c r="E1008" s="8"/>
      <c r="F1008" s="8"/>
      <c r="G1008" s="8"/>
      <c r="H1008" s="8"/>
      <c r="I1008" s="8"/>
      <c r="J1008" s="8"/>
      <c r="K1008" s="8"/>
      <c r="L1008" s="8"/>
      <c r="M1008" s="8"/>
      <c r="N1008" s="8"/>
      <c r="O1008" s="8"/>
      <c r="P1008" s="8"/>
      <c r="Q1008" s="8"/>
    </row>
    <row r="1009" spans="2:17" s="6" customFormat="1">
      <c r="B1009" s="7"/>
      <c r="D1009" s="8"/>
      <c r="E1009" s="8"/>
      <c r="F1009" s="8"/>
      <c r="G1009" s="8"/>
      <c r="H1009" s="8"/>
      <c r="I1009" s="8"/>
      <c r="J1009" s="8"/>
      <c r="K1009" s="8"/>
      <c r="L1009" s="8"/>
      <c r="M1009" s="8"/>
      <c r="N1009" s="8"/>
      <c r="O1009" s="8"/>
      <c r="P1009" s="8"/>
      <c r="Q1009" s="8"/>
    </row>
    <row r="1010" spans="2:17" s="6" customFormat="1">
      <c r="B1010" s="7"/>
      <c r="D1010" s="8"/>
      <c r="E1010" s="8"/>
      <c r="F1010" s="8"/>
      <c r="G1010" s="8"/>
      <c r="H1010" s="8"/>
      <c r="I1010" s="8"/>
      <c r="J1010" s="8"/>
      <c r="K1010" s="8"/>
      <c r="L1010" s="8"/>
      <c r="M1010" s="8"/>
      <c r="N1010" s="8"/>
      <c r="O1010" s="8"/>
      <c r="P1010" s="8"/>
      <c r="Q1010" s="8"/>
    </row>
    <row r="1011" spans="2:17" s="6" customFormat="1">
      <c r="B1011" s="7"/>
      <c r="D1011" s="8"/>
      <c r="E1011" s="8"/>
      <c r="F1011" s="8"/>
      <c r="G1011" s="8"/>
      <c r="H1011" s="8"/>
      <c r="I1011" s="8"/>
      <c r="J1011" s="8"/>
      <c r="K1011" s="8"/>
      <c r="L1011" s="8"/>
      <c r="M1011" s="8"/>
      <c r="N1011" s="8"/>
      <c r="O1011" s="8"/>
      <c r="P1011" s="8"/>
      <c r="Q1011" s="8"/>
    </row>
    <row r="1012" spans="2:17" s="6" customFormat="1">
      <c r="B1012" s="7"/>
      <c r="D1012" s="8"/>
      <c r="E1012" s="8"/>
      <c r="F1012" s="8"/>
      <c r="G1012" s="8"/>
      <c r="H1012" s="8"/>
      <c r="I1012" s="8"/>
      <c r="J1012" s="8"/>
      <c r="K1012" s="8"/>
      <c r="L1012" s="8"/>
      <c r="M1012" s="8"/>
      <c r="N1012" s="8"/>
      <c r="O1012" s="8"/>
      <c r="P1012" s="8"/>
      <c r="Q1012" s="8"/>
    </row>
    <row r="1013" spans="2:17" s="6" customFormat="1">
      <c r="B1013" s="7"/>
      <c r="D1013" s="8"/>
      <c r="E1013" s="8"/>
      <c r="F1013" s="8"/>
      <c r="G1013" s="8"/>
      <c r="H1013" s="8"/>
      <c r="I1013" s="8"/>
      <c r="J1013" s="8"/>
      <c r="K1013" s="8"/>
      <c r="L1013" s="8"/>
      <c r="M1013" s="8"/>
      <c r="N1013" s="8"/>
      <c r="O1013" s="8"/>
      <c r="P1013" s="8"/>
      <c r="Q1013" s="8"/>
    </row>
    <row r="1014" spans="2:17" s="6" customFormat="1">
      <c r="B1014" s="7"/>
      <c r="D1014" s="8"/>
      <c r="E1014" s="8"/>
      <c r="F1014" s="8"/>
      <c r="G1014" s="8"/>
      <c r="H1014" s="8"/>
      <c r="I1014" s="8"/>
      <c r="J1014" s="8"/>
      <c r="K1014" s="8"/>
      <c r="L1014" s="8"/>
      <c r="M1014" s="8"/>
      <c r="N1014" s="8"/>
      <c r="O1014" s="8"/>
      <c r="P1014" s="8"/>
      <c r="Q1014" s="8"/>
    </row>
    <row r="1015" spans="2:17" s="6" customFormat="1">
      <c r="B1015" s="7"/>
      <c r="D1015" s="8"/>
      <c r="E1015" s="8"/>
      <c r="F1015" s="8"/>
      <c r="G1015" s="8"/>
      <c r="H1015" s="8"/>
      <c r="I1015" s="8"/>
      <c r="J1015" s="8"/>
      <c r="K1015" s="8"/>
      <c r="L1015" s="8"/>
      <c r="M1015" s="8"/>
      <c r="N1015" s="8"/>
      <c r="O1015" s="8"/>
      <c r="P1015" s="8"/>
      <c r="Q1015" s="8"/>
    </row>
    <row r="1016" spans="2:17" s="6" customFormat="1">
      <c r="B1016" s="7"/>
      <c r="D1016" s="8"/>
      <c r="E1016" s="8"/>
      <c r="F1016" s="8"/>
      <c r="G1016" s="8"/>
      <c r="H1016" s="8"/>
      <c r="I1016" s="8"/>
      <c r="J1016" s="8"/>
      <c r="K1016" s="8"/>
      <c r="L1016" s="8"/>
      <c r="M1016" s="8"/>
      <c r="N1016" s="8"/>
      <c r="O1016" s="8"/>
      <c r="P1016" s="8"/>
      <c r="Q1016" s="8"/>
    </row>
    <row r="1017" spans="2:17" s="6" customFormat="1">
      <c r="B1017" s="7"/>
      <c r="D1017" s="8"/>
      <c r="E1017" s="8"/>
      <c r="F1017" s="8"/>
      <c r="G1017" s="8"/>
      <c r="H1017" s="8"/>
      <c r="I1017" s="8"/>
      <c r="J1017" s="8"/>
      <c r="K1017" s="8"/>
      <c r="L1017" s="8"/>
      <c r="M1017" s="8"/>
      <c r="N1017" s="8"/>
      <c r="O1017" s="8"/>
      <c r="P1017" s="8"/>
      <c r="Q1017" s="8"/>
    </row>
    <row r="1018" spans="2:17" s="6" customFormat="1">
      <c r="B1018" s="7"/>
      <c r="D1018" s="8"/>
      <c r="E1018" s="8"/>
      <c r="F1018" s="8"/>
      <c r="G1018" s="8"/>
      <c r="H1018" s="8"/>
      <c r="I1018" s="8"/>
      <c r="J1018" s="8"/>
      <c r="K1018" s="8"/>
      <c r="L1018" s="8"/>
      <c r="M1018" s="8"/>
      <c r="N1018" s="8"/>
      <c r="O1018" s="8"/>
      <c r="P1018" s="8"/>
      <c r="Q1018" s="8"/>
    </row>
    <row r="1019" spans="2:17" s="6" customFormat="1">
      <c r="B1019" s="7"/>
      <c r="D1019" s="8"/>
      <c r="E1019" s="8"/>
      <c r="F1019" s="8"/>
      <c r="G1019" s="8"/>
      <c r="H1019" s="8"/>
      <c r="I1019" s="8"/>
      <c r="J1019" s="8"/>
      <c r="K1019" s="8"/>
      <c r="L1019" s="8"/>
      <c r="M1019" s="8"/>
      <c r="N1019" s="8"/>
      <c r="O1019" s="8"/>
      <c r="P1019" s="8"/>
      <c r="Q1019" s="8"/>
    </row>
    <row r="1020" spans="2:17" s="6" customFormat="1">
      <c r="B1020" s="7"/>
      <c r="D1020" s="8"/>
      <c r="E1020" s="8"/>
      <c r="F1020" s="8"/>
      <c r="G1020" s="8"/>
      <c r="H1020" s="8"/>
      <c r="I1020" s="8"/>
      <c r="J1020" s="8"/>
      <c r="K1020" s="8"/>
      <c r="L1020" s="8"/>
      <c r="M1020" s="8"/>
      <c r="N1020" s="8"/>
      <c r="O1020" s="8"/>
      <c r="P1020" s="8"/>
      <c r="Q1020" s="8"/>
    </row>
    <row r="1021" spans="2:17" s="6" customFormat="1">
      <c r="B1021" s="7"/>
      <c r="D1021" s="8"/>
      <c r="E1021" s="8"/>
      <c r="F1021" s="8"/>
      <c r="G1021" s="8"/>
      <c r="H1021" s="8"/>
      <c r="I1021" s="8"/>
      <c r="J1021" s="8"/>
      <c r="K1021" s="8"/>
      <c r="L1021" s="8"/>
      <c r="M1021" s="8"/>
      <c r="N1021" s="8"/>
      <c r="O1021" s="8"/>
      <c r="P1021" s="8"/>
      <c r="Q1021" s="8"/>
    </row>
    <row r="1022" spans="2:17" s="6" customFormat="1">
      <c r="B1022" s="7"/>
      <c r="D1022" s="8"/>
      <c r="E1022" s="8"/>
      <c r="F1022" s="8"/>
      <c r="G1022" s="8"/>
      <c r="H1022" s="8"/>
      <c r="I1022" s="8"/>
      <c r="J1022" s="8"/>
      <c r="K1022" s="8"/>
      <c r="L1022" s="8"/>
      <c r="M1022" s="8"/>
      <c r="N1022" s="8"/>
      <c r="O1022" s="8"/>
      <c r="P1022" s="8"/>
      <c r="Q1022" s="8"/>
    </row>
    <row r="1023" spans="2:17" s="6" customFormat="1">
      <c r="B1023" s="7"/>
      <c r="D1023" s="8"/>
      <c r="E1023" s="8"/>
      <c r="F1023" s="8"/>
      <c r="G1023" s="8"/>
      <c r="H1023" s="8"/>
      <c r="I1023" s="8"/>
      <c r="J1023" s="8"/>
      <c r="K1023" s="8"/>
      <c r="L1023" s="8"/>
      <c r="M1023" s="8"/>
      <c r="N1023" s="8"/>
      <c r="O1023" s="8"/>
      <c r="P1023" s="8"/>
      <c r="Q1023" s="8"/>
    </row>
    <row r="1024" spans="2:17" s="6" customFormat="1">
      <c r="B1024" s="7"/>
      <c r="D1024" s="8"/>
      <c r="E1024" s="8"/>
      <c r="F1024" s="8"/>
      <c r="G1024" s="8"/>
      <c r="H1024" s="8"/>
      <c r="I1024" s="8"/>
      <c r="J1024" s="8"/>
      <c r="K1024" s="8"/>
      <c r="L1024" s="8"/>
      <c r="M1024" s="8"/>
      <c r="N1024" s="8"/>
      <c r="O1024" s="8"/>
      <c r="P1024" s="8"/>
      <c r="Q1024" s="8"/>
    </row>
    <row r="1025" spans="2:17" s="6" customFormat="1">
      <c r="B1025" s="7"/>
      <c r="D1025" s="8"/>
      <c r="E1025" s="8"/>
      <c r="F1025" s="8"/>
      <c r="G1025" s="8"/>
      <c r="H1025" s="8"/>
      <c r="I1025" s="8"/>
      <c r="J1025" s="8"/>
      <c r="K1025" s="8"/>
      <c r="L1025" s="8"/>
      <c r="M1025" s="8"/>
      <c r="N1025" s="8"/>
      <c r="O1025" s="8"/>
      <c r="P1025" s="8"/>
      <c r="Q1025" s="8"/>
    </row>
    <row r="1026" spans="2:17" s="6" customFormat="1">
      <c r="B1026" s="7"/>
      <c r="D1026" s="8"/>
      <c r="E1026" s="8"/>
      <c r="F1026" s="8"/>
      <c r="G1026" s="8"/>
      <c r="H1026" s="8"/>
      <c r="I1026" s="8"/>
      <c r="J1026" s="8"/>
      <c r="K1026" s="8"/>
      <c r="L1026" s="8"/>
      <c r="M1026" s="8"/>
      <c r="N1026" s="8"/>
      <c r="O1026" s="8"/>
      <c r="P1026" s="8"/>
      <c r="Q1026" s="8"/>
    </row>
    <row r="1027" spans="2:17" s="6" customFormat="1">
      <c r="B1027" s="7"/>
      <c r="D1027" s="8"/>
      <c r="E1027" s="8"/>
      <c r="F1027" s="8"/>
      <c r="G1027" s="8"/>
      <c r="H1027" s="8"/>
      <c r="I1027" s="8"/>
      <c r="J1027" s="8"/>
      <c r="K1027" s="8"/>
      <c r="L1027" s="8"/>
      <c r="M1027" s="8"/>
      <c r="N1027" s="8"/>
      <c r="O1027" s="8"/>
      <c r="P1027" s="8"/>
      <c r="Q1027" s="8"/>
    </row>
    <row r="1028" spans="2:17" s="6" customFormat="1">
      <c r="B1028" s="7"/>
      <c r="D1028" s="8"/>
      <c r="E1028" s="8"/>
      <c r="F1028" s="8"/>
      <c r="G1028" s="8"/>
      <c r="H1028" s="8"/>
      <c r="I1028" s="8"/>
      <c r="J1028" s="8"/>
      <c r="K1028" s="8"/>
      <c r="L1028" s="8"/>
      <c r="M1028" s="8"/>
      <c r="N1028" s="8"/>
      <c r="O1028" s="8"/>
      <c r="P1028" s="8"/>
      <c r="Q1028" s="8"/>
    </row>
    <row r="1029" spans="2:17" s="6" customFormat="1">
      <c r="B1029" s="7"/>
      <c r="D1029" s="8"/>
      <c r="E1029" s="8"/>
      <c r="F1029" s="8"/>
      <c r="G1029" s="8"/>
      <c r="H1029" s="8"/>
      <c r="I1029" s="8"/>
      <c r="J1029" s="8"/>
      <c r="K1029" s="8"/>
      <c r="L1029" s="8"/>
      <c r="M1029" s="8"/>
      <c r="N1029" s="8"/>
      <c r="O1029" s="8"/>
      <c r="P1029" s="8"/>
      <c r="Q1029" s="8"/>
    </row>
    <row r="1030" spans="2:17" s="6" customFormat="1">
      <c r="B1030" s="7"/>
      <c r="D1030" s="8"/>
      <c r="E1030" s="8"/>
      <c r="F1030" s="8"/>
      <c r="G1030" s="8"/>
      <c r="H1030" s="8"/>
      <c r="I1030" s="8"/>
      <c r="J1030" s="8"/>
      <c r="K1030" s="8"/>
      <c r="L1030" s="8"/>
      <c r="M1030" s="8"/>
      <c r="N1030" s="8"/>
      <c r="O1030" s="8"/>
      <c r="P1030" s="8"/>
      <c r="Q1030" s="8"/>
    </row>
    <row r="1031" spans="2:17" s="6" customFormat="1">
      <c r="B1031" s="7"/>
      <c r="D1031" s="8"/>
      <c r="E1031" s="8"/>
      <c r="F1031" s="8"/>
      <c r="G1031" s="8"/>
      <c r="H1031" s="8"/>
      <c r="I1031" s="8"/>
      <c r="J1031" s="8"/>
      <c r="K1031" s="8"/>
      <c r="L1031" s="8"/>
      <c r="M1031" s="8"/>
      <c r="N1031" s="8"/>
      <c r="O1031" s="8"/>
      <c r="P1031" s="8"/>
      <c r="Q1031" s="8"/>
    </row>
    <row r="1032" spans="2:17" s="6" customFormat="1">
      <c r="B1032" s="7"/>
      <c r="D1032" s="8"/>
      <c r="E1032" s="8"/>
      <c r="F1032" s="8"/>
      <c r="G1032" s="8"/>
      <c r="H1032" s="8"/>
      <c r="I1032" s="8"/>
      <c r="J1032" s="8"/>
      <c r="K1032" s="8"/>
      <c r="L1032" s="8"/>
      <c r="M1032" s="8"/>
      <c r="N1032" s="8"/>
      <c r="O1032" s="8"/>
      <c r="P1032" s="8"/>
      <c r="Q1032" s="8"/>
    </row>
    <row r="1033" spans="2:17" s="6" customFormat="1">
      <c r="B1033" s="7"/>
      <c r="D1033" s="8"/>
      <c r="E1033" s="8"/>
      <c r="F1033" s="8"/>
      <c r="G1033" s="8"/>
      <c r="H1033" s="8"/>
      <c r="I1033" s="8"/>
      <c r="J1033" s="8"/>
      <c r="K1033" s="8"/>
      <c r="L1033" s="8"/>
      <c r="M1033" s="8"/>
      <c r="N1033" s="8"/>
      <c r="O1033" s="8"/>
      <c r="P1033" s="8"/>
      <c r="Q1033" s="8"/>
    </row>
    <row r="1034" spans="2:17" s="6" customFormat="1">
      <c r="B1034" s="7"/>
      <c r="D1034" s="8"/>
      <c r="E1034" s="8"/>
      <c r="F1034" s="8"/>
      <c r="G1034" s="8"/>
      <c r="H1034" s="8"/>
      <c r="I1034" s="8"/>
      <c r="J1034" s="8"/>
      <c r="K1034" s="8"/>
      <c r="L1034" s="8"/>
      <c r="M1034" s="8"/>
      <c r="N1034" s="8"/>
      <c r="O1034" s="8"/>
      <c r="P1034" s="8"/>
      <c r="Q1034" s="8"/>
    </row>
    <row r="1035" spans="2:17" s="6" customFormat="1">
      <c r="B1035" s="7"/>
      <c r="D1035" s="8"/>
      <c r="E1035" s="8"/>
      <c r="F1035" s="8"/>
      <c r="G1035" s="8"/>
      <c r="H1035" s="8"/>
      <c r="I1035" s="8"/>
      <c r="J1035" s="8"/>
      <c r="K1035" s="8"/>
      <c r="L1035" s="8"/>
      <c r="M1035" s="8"/>
      <c r="N1035" s="8"/>
      <c r="O1035" s="8"/>
      <c r="P1035" s="8"/>
      <c r="Q1035" s="8"/>
    </row>
    <row r="1036" spans="2:17" s="6" customFormat="1">
      <c r="B1036" s="7"/>
      <c r="D1036" s="8"/>
      <c r="E1036" s="8"/>
      <c r="F1036" s="8"/>
      <c r="G1036" s="8"/>
      <c r="H1036" s="8"/>
      <c r="I1036" s="8"/>
      <c r="J1036" s="8"/>
      <c r="K1036" s="8"/>
      <c r="L1036" s="8"/>
      <c r="M1036" s="8"/>
      <c r="N1036" s="8"/>
      <c r="O1036" s="8"/>
      <c r="P1036" s="8"/>
      <c r="Q1036" s="8"/>
    </row>
    <row r="1037" spans="2:17" s="6" customFormat="1">
      <c r="B1037" s="7"/>
      <c r="D1037" s="8"/>
      <c r="E1037" s="8"/>
      <c r="F1037" s="8"/>
      <c r="G1037" s="8"/>
      <c r="H1037" s="8"/>
      <c r="I1037" s="8"/>
      <c r="J1037" s="8"/>
      <c r="K1037" s="8"/>
      <c r="L1037" s="8"/>
      <c r="M1037" s="8"/>
      <c r="N1037" s="8"/>
      <c r="O1037" s="8"/>
      <c r="P1037" s="8"/>
      <c r="Q1037" s="8"/>
    </row>
    <row r="1038" spans="2:17" s="6" customFormat="1">
      <c r="B1038" s="7"/>
      <c r="D1038" s="8"/>
      <c r="E1038" s="8"/>
      <c r="F1038" s="8"/>
      <c r="G1038" s="8"/>
      <c r="H1038" s="8"/>
      <c r="I1038" s="8"/>
      <c r="J1038" s="8"/>
      <c r="K1038" s="8"/>
      <c r="L1038" s="8"/>
      <c r="M1038" s="8"/>
      <c r="N1038" s="8"/>
      <c r="O1038" s="8"/>
      <c r="P1038" s="8"/>
      <c r="Q1038" s="8"/>
    </row>
    <row r="1039" spans="2:17" s="6" customFormat="1">
      <c r="B1039" s="7"/>
      <c r="D1039" s="8"/>
      <c r="E1039" s="8"/>
      <c r="F1039" s="8"/>
      <c r="G1039" s="8"/>
      <c r="H1039" s="8"/>
      <c r="I1039" s="8"/>
      <c r="J1039" s="8"/>
      <c r="K1039" s="8"/>
      <c r="L1039" s="8"/>
      <c r="M1039" s="8"/>
      <c r="N1039" s="8"/>
      <c r="O1039" s="8"/>
      <c r="P1039" s="8"/>
      <c r="Q1039" s="8"/>
    </row>
    <row r="1040" spans="2:17" s="6" customFormat="1">
      <c r="B1040" s="7"/>
      <c r="D1040" s="8"/>
      <c r="E1040" s="8"/>
      <c r="F1040" s="8"/>
      <c r="G1040" s="8"/>
      <c r="H1040" s="8"/>
      <c r="I1040" s="8"/>
      <c r="J1040" s="8"/>
      <c r="K1040" s="8"/>
      <c r="L1040" s="8"/>
      <c r="M1040" s="8"/>
      <c r="N1040" s="8"/>
      <c r="O1040" s="8"/>
      <c r="P1040" s="8"/>
      <c r="Q1040" s="8"/>
    </row>
    <row r="1041" spans="2:17" s="6" customFormat="1">
      <c r="B1041" s="7"/>
      <c r="D1041" s="8"/>
      <c r="E1041" s="8"/>
      <c r="F1041" s="8"/>
      <c r="G1041" s="8"/>
      <c r="H1041" s="8"/>
      <c r="I1041" s="8"/>
      <c r="J1041" s="8"/>
      <c r="K1041" s="8"/>
      <c r="L1041" s="8"/>
      <c r="M1041" s="8"/>
      <c r="N1041" s="8"/>
      <c r="O1041" s="8"/>
      <c r="P1041" s="8"/>
      <c r="Q1041" s="8"/>
    </row>
    <row r="1042" spans="2:17" s="6" customFormat="1">
      <c r="B1042" s="7"/>
      <c r="D1042" s="8"/>
      <c r="E1042" s="8"/>
      <c r="F1042" s="8"/>
      <c r="G1042" s="8"/>
      <c r="H1042" s="8"/>
      <c r="I1042" s="8"/>
      <c r="J1042" s="8"/>
      <c r="K1042" s="8"/>
      <c r="L1042" s="8"/>
      <c r="M1042" s="8"/>
      <c r="N1042" s="8"/>
      <c r="O1042" s="8"/>
      <c r="P1042" s="8"/>
      <c r="Q1042" s="8"/>
    </row>
    <row r="1043" spans="2:17" s="6" customFormat="1">
      <c r="B1043" s="7"/>
      <c r="D1043" s="8"/>
      <c r="E1043" s="8"/>
      <c r="F1043" s="8"/>
      <c r="G1043" s="8"/>
      <c r="H1043" s="8"/>
      <c r="I1043" s="8"/>
      <c r="J1043" s="8"/>
      <c r="K1043" s="8"/>
      <c r="L1043" s="8"/>
      <c r="M1043" s="8"/>
      <c r="N1043" s="8"/>
      <c r="O1043" s="8"/>
      <c r="P1043" s="8"/>
      <c r="Q1043" s="8"/>
    </row>
    <row r="1044" spans="2:17" s="6" customFormat="1">
      <c r="B1044" s="7"/>
      <c r="D1044" s="8"/>
      <c r="E1044" s="8"/>
      <c r="F1044" s="8"/>
      <c r="G1044" s="8"/>
      <c r="H1044" s="8"/>
      <c r="I1044" s="8"/>
      <c r="J1044" s="8"/>
      <c r="K1044" s="8"/>
      <c r="L1044" s="8"/>
      <c r="M1044" s="8"/>
      <c r="N1044" s="8"/>
      <c r="O1044" s="8"/>
      <c r="P1044" s="8"/>
      <c r="Q1044" s="8"/>
    </row>
    <row r="1045" spans="2:17" s="6" customFormat="1">
      <c r="B1045" s="7"/>
      <c r="D1045" s="8"/>
      <c r="E1045" s="8"/>
      <c r="F1045" s="8"/>
      <c r="G1045" s="8"/>
      <c r="H1045" s="8"/>
      <c r="I1045" s="8"/>
      <c r="J1045" s="8"/>
      <c r="K1045" s="8"/>
      <c r="L1045" s="8"/>
      <c r="M1045" s="8"/>
      <c r="N1045" s="8"/>
      <c r="O1045" s="8"/>
      <c r="P1045" s="8"/>
      <c r="Q1045" s="8"/>
    </row>
    <row r="1046" spans="2:17" s="6" customFormat="1">
      <c r="B1046" s="7"/>
      <c r="D1046" s="8"/>
      <c r="E1046" s="8"/>
      <c r="F1046" s="8"/>
      <c r="G1046" s="8"/>
      <c r="H1046" s="8"/>
      <c r="I1046" s="8"/>
      <c r="J1046" s="8"/>
      <c r="K1046" s="8"/>
      <c r="L1046" s="8"/>
      <c r="M1046" s="8"/>
      <c r="N1046" s="8"/>
      <c r="O1046" s="8"/>
      <c r="P1046" s="8"/>
      <c r="Q1046" s="8"/>
    </row>
    <row r="1047" spans="2:17" s="6" customFormat="1">
      <c r="B1047" s="7"/>
      <c r="D1047" s="8"/>
      <c r="E1047" s="8"/>
      <c r="F1047" s="8"/>
      <c r="G1047" s="8"/>
      <c r="H1047" s="8"/>
      <c r="I1047" s="8"/>
      <c r="J1047" s="8"/>
      <c r="K1047" s="8"/>
      <c r="L1047" s="8"/>
      <c r="M1047" s="8"/>
      <c r="N1047" s="8"/>
      <c r="O1047" s="8"/>
      <c r="P1047" s="8"/>
      <c r="Q1047" s="8"/>
    </row>
    <row r="1048" spans="2:17" s="6" customFormat="1">
      <c r="B1048" s="7"/>
      <c r="D1048" s="8"/>
      <c r="E1048" s="8"/>
      <c r="F1048" s="8"/>
      <c r="G1048" s="8"/>
      <c r="H1048" s="8"/>
      <c r="I1048" s="8"/>
      <c r="J1048" s="8"/>
      <c r="K1048" s="8"/>
      <c r="L1048" s="8"/>
      <c r="M1048" s="8"/>
      <c r="N1048" s="8"/>
      <c r="O1048" s="8"/>
      <c r="P1048" s="8"/>
      <c r="Q1048" s="8"/>
    </row>
    <row r="1049" spans="2:17" s="6" customFormat="1">
      <c r="B1049" s="7"/>
      <c r="D1049" s="8"/>
      <c r="E1049" s="8"/>
      <c r="F1049" s="8"/>
      <c r="G1049" s="8"/>
      <c r="H1049" s="8"/>
      <c r="I1049" s="8"/>
      <c r="J1049" s="8"/>
      <c r="K1049" s="8"/>
      <c r="L1049" s="8"/>
      <c r="M1049" s="8"/>
      <c r="N1049" s="8"/>
      <c r="O1049" s="8"/>
      <c r="P1049" s="8"/>
      <c r="Q1049" s="8"/>
    </row>
    <row r="1050" spans="2:17" s="6" customFormat="1">
      <c r="B1050" s="7"/>
      <c r="D1050" s="8"/>
      <c r="E1050" s="8"/>
      <c r="F1050" s="8"/>
      <c r="G1050" s="8"/>
      <c r="H1050" s="8"/>
      <c r="I1050" s="8"/>
      <c r="J1050" s="8"/>
      <c r="K1050" s="8"/>
      <c r="L1050" s="8"/>
      <c r="M1050" s="8"/>
      <c r="N1050" s="8"/>
      <c r="O1050" s="8"/>
      <c r="P1050" s="8"/>
      <c r="Q1050" s="8"/>
    </row>
    <row r="1051" spans="2:17" s="6" customFormat="1">
      <c r="B1051" s="7"/>
      <c r="D1051" s="8"/>
      <c r="E1051" s="8"/>
      <c r="F1051" s="8"/>
      <c r="G1051" s="8"/>
      <c r="H1051" s="8"/>
      <c r="I1051" s="8"/>
      <c r="J1051" s="8"/>
      <c r="K1051" s="8"/>
      <c r="L1051" s="8"/>
      <c r="M1051" s="8"/>
      <c r="N1051" s="8"/>
      <c r="O1051" s="8"/>
      <c r="P1051" s="8"/>
      <c r="Q1051" s="8"/>
    </row>
    <row r="1052" spans="2:17" s="6" customFormat="1">
      <c r="B1052" s="7"/>
      <c r="D1052" s="8"/>
      <c r="E1052" s="8"/>
      <c r="F1052" s="8"/>
      <c r="G1052" s="8"/>
      <c r="H1052" s="8"/>
      <c r="I1052" s="8"/>
      <c r="J1052" s="8"/>
      <c r="K1052" s="8"/>
      <c r="L1052" s="8"/>
      <c r="M1052" s="8"/>
      <c r="N1052" s="8"/>
      <c r="O1052" s="8"/>
      <c r="P1052" s="8"/>
      <c r="Q1052" s="8"/>
    </row>
    <row r="1053" spans="2:17" s="6" customFormat="1">
      <c r="B1053" s="7"/>
      <c r="D1053" s="8"/>
      <c r="E1053" s="8"/>
      <c r="F1053" s="8"/>
      <c r="G1053" s="8"/>
      <c r="H1053" s="8"/>
      <c r="I1053" s="8"/>
      <c r="J1053" s="8"/>
      <c r="K1053" s="8"/>
      <c r="L1053" s="8"/>
      <c r="M1053" s="8"/>
      <c r="N1053" s="8"/>
      <c r="O1053" s="8"/>
      <c r="P1053" s="8"/>
      <c r="Q1053" s="8"/>
    </row>
    <row r="1054" spans="2:17" s="6" customFormat="1">
      <c r="B1054" s="7"/>
      <c r="D1054" s="8"/>
      <c r="E1054" s="8"/>
      <c r="F1054" s="8"/>
      <c r="G1054" s="8"/>
      <c r="H1054" s="8"/>
      <c r="I1054" s="8"/>
      <c r="J1054" s="8"/>
      <c r="K1054" s="8"/>
      <c r="L1054" s="8"/>
      <c r="M1054" s="8"/>
      <c r="N1054" s="8"/>
      <c r="O1054" s="8"/>
      <c r="P1054" s="8"/>
      <c r="Q1054" s="8"/>
    </row>
    <row r="1055" spans="2:17" s="6" customFormat="1">
      <c r="B1055" s="7"/>
      <c r="D1055" s="8"/>
      <c r="E1055" s="8"/>
      <c r="F1055" s="8"/>
      <c r="G1055" s="8"/>
      <c r="H1055" s="8"/>
      <c r="I1055" s="8"/>
      <c r="J1055" s="8"/>
      <c r="K1055" s="8"/>
      <c r="L1055" s="8"/>
      <c r="M1055" s="8"/>
      <c r="N1055" s="8"/>
      <c r="O1055" s="8"/>
      <c r="P1055" s="8"/>
      <c r="Q1055" s="8"/>
    </row>
    <row r="1056" spans="2:17" s="6" customFormat="1">
      <c r="B1056" s="7"/>
      <c r="D1056" s="8"/>
      <c r="E1056" s="8"/>
      <c r="F1056" s="8"/>
      <c r="G1056" s="8"/>
      <c r="H1056" s="8"/>
      <c r="I1056" s="8"/>
      <c r="J1056" s="8"/>
      <c r="K1056" s="8"/>
      <c r="L1056" s="8"/>
      <c r="M1056" s="8"/>
      <c r="N1056" s="8"/>
      <c r="O1056" s="8"/>
      <c r="P1056" s="8"/>
      <c r="Q1056" s="8"/>
    </row>
    <row r="1057" spans="2:17" s="6" customFormat="1">
      <c r="B1057" s="7"/>
      <c r="D1057" s="8"/>
      <c r="E1057" s="8"/>
      <c r="F1057" s="8"/>
      <c r="G1057" s="8"/>
      <c r="H1057" s="8"/>
      <c r="I1057" s="8"/>
      <c r="J1057" s="8"/>
      <c r="K1057" s="8"/>
      <c r="L1057" s="8"/>
      <c r="M1057" s="8"/>
      <c r="N1057" s="8"/>
      <c r="O1057" s="8"/>
      <c r="P1057" s="8"/>
      <c r="Q1057" s="8"/>
    </row>
    <row r="1058" spans="2:17" s="6" customFormat="1">
      <c r="B1058" s="7"/>
      <c r="D1058" s="8"/>
      <c r="E1058" s="8"/>
      <c r="F1058" s="8"/>
      <c r="G1058" s="8"/>
      <c r="H1058" s="8"/>
      <c r="I1058" s="8"/>
      <c r="J1058" s="8"/>
      <c r="K1058" s="8"/>
      <c r="L1058" s="8"/>
      <c r="M1058" s="8"/>
      <c r="N1058" s="8"/>
      <c r="O1058" s="8"/>
      <c r="P1058" s="8"/>
      <c r="Q1058" s="8"/>
    </row>
    <row r="1059" spans="2:17" s="6" customFormat="1">
      <c r="B1059" s="7"/>
      <c r="D1059" s="8"/>
      <c r="E1059" s="8"/>
      <c r="F1059" s="8"/>
      <c r="G1059" s="8"/>
      <c r="H1059" s="8"/>
      <c r="I1059" s="8"/>
      <c r="J1059" s="8"/>
      <c r="K1059" s="8"/>
      <c r="L1059" s="8"/>
      <c r="M1059" s="8"/>
      <c r="N1059" s="8"/>
      <c r="O1059" s="8"/>
      <c r="P1059" s="8"/>
      <c r="Q1059" s="8"/>
    </row>
    <row r="1060" spans="2:17" s="6" customFormat="1">
      <c r="B1060" s="7"/>
      <c r="D1060" s="8"/>
      <c r="E1060" s="8"/>
      <c r="F1060" s="8"/>
      <c r="G1060" s="8"/>
      <c r="H1060" s="8"/>
      <c r="I1060" s="8"/>
      <c r="J1060" s="8"/>
      <c r="K1060" s="8"/>
      <c r="L1060" s="8"/>
      <c r="M1060" s="8"/>
      <c r="N1060" s="8"/>
      <c r="O1060" s="8"/>
      <c r="P1060" s="8"/>
      <c r="Q1060" s="8"/>
    </row>
    <row r="1061" spans="2:17" s="6" customFormat="1">
      <c r="B1061" s="7"/>
      <c r="D1061" s="8"/>
      <c r="E1061" s="8"/>
      <c r="F1061" s="8"/>
      <c r="G1061" s="8"/>
      <c r="H1061" s="8"/>
      <c r="I1061" s="8"/>
      <c r="J1061" s="8"/>
      <c r="K1061" s="8"/>
      <c r="L1061" s="8"/>
      <c r="M1061" s="8"/>
      <c r="N1061" s="8"/>
      <c r="O1061" s="8"/>
      <c r="P1061" s="8"/>
      <c r="Q1061" s="8"/>
    </row>
    <row r="1062" spans="2:17" s="6" customFormat="1">
      <c r="B1062" s="7"/>
      <c r="D1062" s="8"/>
      <c r="E1062" s="8"/>
      <c r="F1062" s="8"/>
      <c r="G1062" s="8"/>
      <c r="H1062" s="8"/>
      <c r="I1062" s="8"/>
      <c r="J1062" s="8"/>
      <c r="K1062" s="8"/>
      <c r="L1062" s="8"/>
      <c r="M1062" s="8"/>
      <c r="N1062" s="8"/>
      <c r="O1062" s="8"/>
      <c r="P1062" s="8"/>
      <c r="Q1062" s="8"/>
    </row>
    <row r="1063" spans="2:17" s="6" customFormat="1">
      <c r="B1063" s="7"/>
      <c r="D1063" s="8"/>
      <c r="E1063" s="8"/>
      <c r="F1063" s="8"/>
      <c r="G1063" s="8"/>
      <c r="H1063" s="8"/>
      <c r="I1063" s="8"/>
      <c r="J1063" s="8"/>
      <c r="K1063" s="8"/>
      <c r="L1063" s="8"/>
      <c r="M1063" s="8"/>
      <c r="N1063" s="8"/>
      <c r="O1063" s="8"/>
      <c r="P1063" s="8"/>
      <c r="Q1063" s="8"/>
    </row>
    <row r="1064" spans="2:17" s="6" customFormat="1">
      <c r="B1064" s="7"/>
      <c r="D1064" s="8"/>
      <c r="E1064" s="8"/>
      <c r="F1064" s="8"/>
      <c r="G1064" s="8"/>
      <c r="H1064" s="8"/>
      <c r="I1064" s="8"/>
      <c r="J1064" s="8"/>
      <c r="K1064" s="8"/>
      <c r="L1064" s="8"/>
      <c r="M1064" s="8"/>
      <c r="N1064" s="8"/>
      <c r="O1064" s="8"/>
      <c r="P1064" s="8"/>
      <c r="Q1064" s="8"/>
    </row>
    <row r="1065" spans="2:17" s="6" customFormat="1">
      <c r="B1065" s="7"/>
      <c r="D1065" s="8"/>
      <c r="E1065" s="8"/>
      <c r="F1065" s="8"/>
      <c r="G1065" s="8"/>
      <c r="H1065" s="8"/>
      <c r="I1065" s="8"/>
      <c r="J1065" s="8"/>
      <c r="K1065" s="8"/>
      <c r="L1065" s="8"/>
      <c r="M1065" s="8"/>
      <c r="N1065" s="8"/>
      <c r="O1065" s="8"/>
      <c r="P1065" s="8"/>
      <c r="Q1065" s="8"/>
    </row>
    <row r="1066" spans="2:17" s="6" customFormat="1">
      <c r="B1066" s="7"/>
      <c r="D1066" s="8"/>
      <c r="E1066" s="8"/>
      <c r="F1066" s="8"/>
      <c r="G1066" s="8"/>
      <c r="H1066" s="8"/>
      <c r="I1066" s="8"/>
      <c r="J1066" s="8"/>
      <c r="K1066" s="8"/>
      <c r="L1066" s="8"/>
      <c r="M1066" s="8"/>
      <c r="N1066" s="8"/>
      <c r="O1066" s="8"/>
      <c r="P1066" s="8"/>
      <c r="Q1066" s="8"/>
    </row>
    <row r="1067" spans="2:17" s="6" customFormat="1">
      <c r="B1067" s="7"/>
      <c r="D1067" s="8"/>
      <c r="E1067" s="8"/>
      <c r="F1067" s="8"/>
      <c r="G1067" s="8"/>
      <c r="H1067" s="8"/>
      <c r="I1067" s="8"/>
      <c r="J1067" s="8"/>
      <c r="K1067" s="8"/>
      <c r="L1067" s="8"/>
      <c r="M1067" s="8"/>
      <c r="N1067" s="8"/>
      <c r="O1067" s="8"/>
      <c r="P1067" s="8"/>
      <c r="Q1067" s="8"/>
    </row>
    <row r="1068" spans="2:17" s="6" customFormat="1">
      <c r="B1068" s="7"/>
      <c r="D1068" s="8"/>
      <c r="E1068" s="8"/>
      <c r="F1068" s="8"/>
      <c r="G1068" s="8"/>
      <c r="H1068" s="8"/>
      <c r="I1068" s="8"/>
      <c r="J1068" s="8"/>
      <c r="K1068" s="8"/>
      <c r="L1068" s="8"/>
      <c r="M1068" s="8"/>
      <c r="N1068" s="8"/>
      <c r="O1068" s="8"/>
      <c r="P1068" s="8"/>
      <c r="Q1068" s="8"/>
    </row>
    <row r="1069" spans="2:17" s="6" customFormat="1">
      <c r="B1069" s="7"/>
      <c r="D1069" s="8"/>
      <c r="E1069" s="8"/>
      <c r="F1069" s="8"/>
      <c r="G1069" s="8"/>
      <c r="H1069" s="8"/>
      <c r="I1069" s="8"/>
      <c r="J1069" s="8"/>
      <c r="K1069" s="8"/>
      <c r="L1069" s="8"/>
      <c r="M1069" s="8"/>
      <c r="N1069" s="8"/>
      <c r="O1069" s="8"/>
      <c r="P1069" s="8"/>
      <c r="Q1069" s="8"/>
    </row>
    <row r="1070" spans="2:17" s="6" customFormat="1">
      <c r="B1070" s="7"/>
      <c r="D1070" s="8"/>
      <c r="E1070" s="8"/>
      <c r="F1070" s="8"/>
      <c r="G1070" s="8"/>
      <c r="H1070" s="8"/>
      <c r="I1070" s="8"/>
      <c r="J1070" s="8"/>
      <c r="K1070" s="8"/>
      <c r="L1070" s="8"/>
      <c r="M1070" s="8"/>
      <c r="N1070" s="8"/>
      <c r="O1070" s="8"/>
      <c r="P1070" s="8"/>
      <c r="Q1070" s="8"/>
    </row>
    <row r="1071" spans="2:17" s="6" customFormat="1">
      <c r="B1071" s="7"/>
      <c r="D1071" s="8"/>
      <c r="E1071" s="8"/>
      <c r="F1071" s="8"/>
      <c r="G1071" s="8"/>
      <c r="H1071" s="8"/>
      <c r="I1071" s="8"/>
      <c r="J1071" s="8"/>
      <c r="K1071" s="8"/>
      <c r="L1071" s="8"/>
      <c r="M1071" s="8"/>
      <c r="N1071" s="8"/>
      <c r="O1071" s="8"/>
      <c r="P1071" s="8"/>
      <c r="Q1071" s="8"/>
    </row>
    <row r="1072" spans="2:17" s="6" customFormat="1">
      <c r="B1072" s="7"/>
      <c r="D1072" s="8"/>
      <c r="E1072" s="8"/>
      <c r="F1072" s="8"/>
      <c r="G1072" s="8"/>
      <c r="H1072" s="8"/>
      <c r="I1072" s="8"/>
      <c r="J1072" s="8"/>
      <c r="K1072" s="8"/>
      <c r="L1072" s="8"/>
      <c r="M1072" s="8"/>
      <c r="N1072" s="8"/>
      <c r="O1072" s="8"/>
      <c r="P1072" s="8"/>
      <c r="Q1072" s="8"/>
    </row>
    <row r="1073" spans="2:17" s="6" customFormat="1">
      <c r="B1073" s="7"/>
      <c r="D1073" s="8"/>
      <c r="E1073" s="8"/>
      <c r="F1073" s="8"/>
      <c r="G1073" s="8"/>
      <c r="H1073" s="8"/>
      <c r="I1073" s="8"/>
      <c r="J1073" s="8"/>
      <c r="K1073" s="8"/>
      <c r="L1073" s="8"/>
      <c r="M1073" s="8"/>
      <c r="N1073" s="8"/>
      <c r="O1073" s="8"/>
      <c r="P1073" s="8"/>
      <c r="Q1073" s="8"/>
    </row>
    <row r="1074" spans="2:17" s="6" customFormat="1">
      <c r="B1074" s="7"/>
      <c r="D1074" s="8"/>
      <c r="E1074" s="8"/>
      <c r="F1074" s="8"/>
      <c r="G1074" s="8"/>
      <c r="H1074" s="8"/>
      <c r="I1074" s="8"/>
      <c r="J1074" s="8"/>
      <c r="K1074" s="8"/>
      <c r="L1074" s="8"/>
      <c r="M1074" s="8"/>
      <c r="N1074" s="8"/>
      <c r="O1074" s="8"/>
      <c r="P1074" s="8"/>
      <c r="Q1074" s="8"/>
    </row>
    <row r="1075" spans="2:17" s="6" customFormat="1">
      <c r="B1075" s="7"/>
      <c r="D1075" s="8"/>
      <c r="E1075" s="8"/>
      <c r="F1075" s="8"/>
      <c r="G1075" s="8"/>
      <c r="H1075" s="8"/>
      <c r="I1075" s="8"/>
      <c r="J1075" s="8"/>
      <c r="K1075" s="8"/>
      <c r="L1075" s="8"/>
      <c r="M1075" s="8"/>
      <c r="N1075" s="8"/>
      <c r="O1075" s="8"/>
      <c r="P1075" s="8"/>
      <c r="Q1075" s="8"/>
    </row>
    <row r="1076" spans="2:17" s="6" customFormat="1">
      <c r="B1076" s="7"/>
      <c r="D1076" s="8"/>
      <c r="E1076" s="8"/>
      <c r="F1076" s="8"/>
      <c r="G1076" s="8"/>
      <c r="H1076" s="8"/>
      <c r="I1076" s="8"/>
      <c r="J1076" s="8"/>
      <c r="K1076" s="8"/>
      <c r="L1076" s="8"/>
      <c r="M1076" s="8"/>
      <c r="N1076" s="8"/>
      <c r="O1076" s="8"/>
      <c r="P1076" s="8"/>
      <c r="Q1076" s="8"/>
    </row>
    <row r="1077" spans="2:17" s="6" customFormat="1">
      <c r="B1077" s="7"/>
      <c r="D1077" s="8"/>
      <c r="E1077" s="8"/>
      <c r="F1077" s="8"/>
      <c r="G1077" s="8"/>
      <c r="H1077" s="8"/>
      <c r="I1077" s="8"/>
      <c r="J1077" s="8"/>
      <c r="K1077" s="8"/>
      <c r="L1077" s="8"/>
      <c r="M1077" s="8"/>
      <c r="N1077" s="8"/>
      <c r="O1077" s="8"/>
      <c r="P1077" s="8"/>
      <c r="Q1077" s="8"/>
    </row>
    <row r="1078" spans="2:17" s="6" customFormat="1">
      <c r="B1078" s="7"/>
      <c r="D1078" s="8"/>
      <c r="E1078" s="8"/>
      <c r="F1078" s="8"/>
      <c r="G1078" s="8"/>
      <c r="H1078" s="8"/>
      <c r="I1078" s="8"/>
      <c r="J1078" s="8"/>
      <c r="K1078" s="8"/>
      <c r="L1078" s="8"/>
      <c r="M1078" s="8"/>
      <c r="N1078" s="8"/>
      <c r="O1078" s="8"/>
      <c r="P1078" s="8"/>
      <c r="Q1078" s="8"/>
    </row>
    <row r="1079" spans="2:17" s="6" customFormat="1">
      <c r="B1079" s="7"/>
      <c r="D1079" s="8"/>
      <c r="E1079" s="8"/>
      <c r="F1079" s="8"/>
      <c r="G1079" s="8"/>
      <c r="H1079" s="8"/>
      <c r="I1079" s="8"/>
      <c r="J1079" s="8"/>
      <c r="K1079" s="8"/>
      <c r="L1079" s="8"/>
      <c r="M1079" s="8"/>
      <c r="N1079" s="8"/>
      <c r="O1079" s="8"/>
      <c r="P1079" s="8"/>
      <c r="Q1079" s="8"/>
    </row>
    <row r="1080" spans="2:17" s="6" customFormat="1">
      <c r="B1080" s="7"/>
      <c r="D1080" s="8"/>
      <c r="E1080" s="8"/>
      <c r="F1080" s="8"/>
      <c r="G1080" s="8"/>
      <c r="H1080" s="8"/>
      <c r="I1080" s="8"/>
      <c r="J1080" s="8"/>
      <c r="K1080" s="8"/>
      <c r="L1080" s="8"/>
      <c r="M1080" s="8"/>
      <c r="N1080" s="8"/>
      <c r="O1080" s="8"/>
      <c r="P1080" s="8"/>
      <c r="Q1080" s="8"/>
    </row>
    <row r="1081" spans="2:17" s="6" customFormat="1">
      <c r="B1081" s="7"/>
      <c r="D1081" s="8"/>
      <c r="E1081" s="8"/>
      <c r="F1081" s="8"/>
      <c r="G1081" s="8"/>
      <c r="H1081" s="8"/>
      <c r="I1081" s="8"/>
      <c r="J1081" s="8"/>
      <c r="K1081" s="8"/>
      <c r="L1081" s="8"/>
      <c r="M1081" s="8"/>
      <c r="N1081" s="8"/>
      <c r="O1081" s="8"/>
      <c r="P1081" s="8"/>
      <c r="Q1081" s="8"/>
    </row>
    <row r="1082" spans="2:17" s="6" customFormat="1">
      <c r="B1082" s="7"/>
      <c r="D1082" s="8"/>
      <c r="E1082" s="8"/>
      <c r="F1082" s="8"/>
      <c r="G1082" s="8"/>
      <c r="H1082" s="8"/>
      <c r="I1082" s="8"/>
      <c r="J1082" s="8"/>
      <c r="K1082" s="8"/>
      <c r="L1082" s="8"/>
      <c r="M1082" s="8"/>
      <c r="N1082" s="8"/>
      <c r="O1082" s="8"/>
      <c r="P1082" s="8"/>
      <c r="Q1082" s="8"/>
    </row>
    <row r="1083" spans="2:17" s="6" customFormat="1">
      <c r="B1083" s="7"/>
      <c r="D1083" s="8"/>
      <c r="E1083" s="8"/>
      <c r="F1083" s="8"/>
      <c r="G1083" s="8"/>
      <c r="H1083" s="8"/>
      <c r="I1083" s="8"/>
      <c r="J1083" s="8"/>
      <c r="K1083" s="8"/>
      <c r="L1083" s="8"/>
      <c r="M1083" s="8"/>
      <c r="N1083" s="8"/>
      <c r="O1083" s="8"/>
      <c r="P1083" s="8"/>
      <c r="Q1083" s="8"/>
    </row>
    <row r="1084" spans="2:17" s="6" customFormat="1">
      <c r="B1084" s="7"/>
      <c r="D1084" s="8"/>
      <c r="E1084" s="8"/>
      <c r="F1084" s="8"/>
      <c r="G1084" s="8"/>
      <c r="H1084" s="8"/>
      <c r="I1084" s="8"/>
      <c r="J1084" s="8"/>
      <c r="K1084" s="8"/>
      <c r="L1084" s="8"/>
      <c r="M1084" s="8"/>
      <c r="N1084" s="8"/>
      <c r="O1084" s="8"/>
      <c r="P1084" s="8"/>
      <c r="Q1084" s="8"/>
    </row>
    <row r="1085" spans="2:17" s="6" customFormat="1">
      <c r="B1085" s="7"/>
      <c r="D1085" s="8"/>
      <c r="E1085" s="8"/>
      <c r="F1085" s="8"/>
      <c r="G1085" s="8"/>
      <c r="H1085" s="8"/>
      <c r="I1085" s="8"/>
      <c r="J1085" s="8"/>
      <c r="K1085" s="8"/>
      <c r="L1085" s="8"/>
      <c r="M1085" s="8"/>
      <c r="N1085" s="8"/>
      <c r="O1085" s="8"/>
      <c r="P1085" s="8"/>
      <c r="Q1085" s="8"/>
    </row>
    <row r="1086" spans="2:17" s="6" customFormat="1">
      <c r="B1086" s="7"/>
      <c r="D1086" s="8"/>
      <c r="E1086" s="8"/>
      <c r="F1086" s="8"/>
      <c r="G1086" s="8"/>
      <c r="H1086" s="8"/>
      <c r="I1086" s="8"/>
      <c r="J1086" s="8"/>
      <c r="K1086" s="8"/>
      <c r="L1086" s="8"/>
      <c r="M1086" s="8"/>
      <c r="N1086" s="8"/>
      <c r="O1086" s="8"/>
      <c r="P1086" s="8"/>
      <c r="Q1086" s="8"/>
    </row>
    <row r="1087" spans="2:17" s="6" customFormat="1">
      <c r="B1087" s="7"/>
      <c r="D1087" s="8"/>
      <c r="E1087" s="8"/>
      <c r="F1087" s="8"/>
      <c r="G1087" s="8"/>
      <c r="H1087" s="8"/>
      <c r="I1087" s="8"/>
      <c r="J1087" s="8"/>
      <c r="K1087" s="8"/>
      <c r="L1087" s="8"/>
      <c r="M1087" s="8"/>
      <c r="N1087" s="8"/>
      <c r="O1087" s="8"/>
      <c r="P1087" s="8"/>
      <c r="Q1087" s="8"/>
    </row>
    <row r="1088" spans="2:17" s="6" customFormat="1">
      <c r="B1088" s="7"/>
      <c r="D1088" s="8"/>
      <c r="E1088" s="8"/>
      <c r="F1088" s="8"/>
      <c r="G1088" s="8"/>
      <c r="H1088" s="8"/>
      <c r="I1088" s="8"/>
      <c r="J1088" s="8"/>
      <c r="K1088" s="8"/>
      <c r="L1088" s="8"/>
      <c r="M1088" s="8"/>
      <c r="N1088" s="8"/>
      <c r="O1088" s="8"/>
      <c r="P1088" s="8"/>
      <c r="Q1088" s="8"/>
    </row>
    <row r="1089" spans="2:17" s="6" customFormat="1">
      <c r="B1089" s="7"/>
      <c r="D1089" s="8"/>
      <c r="E1089" s="8"/>
      <c r="F1089" s="8"/>
      <c r="G1089" s="8"/>
      <c r="H1089" s="8"/>
      <c r="I1089" s="8"/>
      <c r="J1089" s="8"/>
      <c r="K1089" s="8"/>
      <c r="L1089" s="8"/>
      <c r="M1089" s="8"/>
      <c r="N1089" s="8"/>
      <c r="O1089" s="8"/>
      <c r="P1089" s="8"/>
      <c r="Q1089" s="8"/>
    </row>
    <row r="1090" spans="2:17" s="6" customFormat="1">
      <c r="B1090" s="7"/>
      <c r="D1090" s="8"/>
      <c r="E1090" s="8"/>
      <c r="F1090" s="8"/>
      <c r="G1090" s="8"/>
      <c r="H1090" s="8"/>
      <c r="I1090" s="8"/>
      <c r="J1090" s="8"/>
      <c r="K1090" s="8"/>
      <c r="L1090" s="8"/>
      <c r="M1090" s="8"/>
      <c r="N1090" s="8"/>
      <c r="O1090" s="8"/>
      <c r="P1090" s="8"/>
      <c r="Q1090" s="8"/>
    </row>
    <row r="1091" spans="2:17" s="6" customFormat="1">
      <c r="B1091" s="7"/>
      <c r="D1091" s="8"/>
      <c r="E1091" s="8"/>
      <c r="F1091" s="8"/>
      <c r="G1091" s="8"/>
      <c r="H1091" s="8"/>
      <c r="I1091" s="8"/>
      <c r="J1091" s="8"/>
      <c r="K1091" s="8"/>
      <c r="L1091" s="8"/>
      <c r="M1091" s="8"/>
      <c r="N1091" s="8"/>
      <c r="O1091" s="8"/>
      <c r="P1091" s="8"/>
      <c r="Q1091" s="8"/>
    </row>
    <row r="1092" spans="2:17" s="6" customFormat="1">
      <c r="B1092" s="7"/>
      <c r="D1092" s="8"/>
      <c r="E1092" s="8"/>
      <c r="F1092" s="8"/>
      <c r="G1092" s="8"/>
      <c r="H1092" s="8"/>
      <c r="I1092" s="8"/>
      <c r="J1092" s="8"/>
      <c r="K1092" s="8"/>
      <c r="L1092" s="8"/>
      <c r="M1092" s="8"/>
      <c r="N1092" s="8"/>
      <c r="O1092" s="8"/>
      <c r="P1092" s="8"/>
      <c r="Q1092" s="8"/>
    </row>
    <row r="1093" spans="2:17" s="6" customFormat="1">
      <c r="B1093" s="7"/>
      <c r="D1093" s="8"/>
      <c r="E1093" s="8"/>
      <c r="F1093" s="8"/>
      <c r="G1093" s="8"/>
      <c r="H1093" s="8"/>
      <c r="I1093" s="8"/>
      <c r="J1093" s="8"/>
      <c r="K1093" s="8"/>
      <c r="L1093" s="8"/>
      <c r="M1093" s="8"/>
      <c r="N1093" s="8"/>
      <c r="O1093" s="8"/>
      <c r="P1093" s="8"/>
      <c r="Q1093" s="8"/>
    </row>
    <row r="1094" spans="2:17" s="6" customFormat="1">
      <c r="B1094" s="7"/>
      <c r="D1094" s="8"/>
      <c r="E1094" s="8"/>
      <c r="F1094" s="8"/>
      <c r="G1094" s="8"/>
      <c r="H1094" s="8"/>
      <c r="I1094" s="8"/>
      <c r="J1094" s="8"/>
      <c r="K1094" s="8"/>
      <c r="L1094" s="8"/>
      <c r="M1094" s="8"/>
      <c r="N1094" s="8"/>
      <c r="O1094" s="8"/>
      <c r="P1094" s="8"/>
      <c r="Q1094" s="8"/>
    </row>
    <row r="1095" spans="2:17" s="6" customFormat="1">
      <c r="B1095" s="7"/>
      <c r="D1095" s="8"/>
      <c r="E1095" s="8"/>
      <c r="F1095" s="8"/>
      <c r="G1095" s="8"/>
      <c r="H1095" s="8"/>
      <c r="I1095" s="8"/>
      <c r="J1095" s="8"/>
      <c r="K1095" s="8"/>
      <c r="L1095" s="8"/>
      <c r="M1095" s="8"/>
      <c r="N1095" s="8"/>
      <c r="O1095" s="8"/>
      <c r="P1095" s="8"/>
      <c r="Q1095" s="8"/>
    </row>
    <row r="1096" spans="2:17" s="6" customFormat="1">
      <c r="B1096" s="7"/>
      <c r="D1096" s="8"/>
      <c r="E1096" s="8"/>
      <c r="F1096" s="8"/>
      <c r="G1096" s="8"/>
      <c r="H1096" s="8"/>
      <c r="I1096" s="8"/>
      <c r="J1096" s="8"/>
      <c r="K1096" s="8"/>
      <c r="L1096" s="8"/>
      <c r="M1096" s="8"/>
      <c r="N1096" s="8"/>
      <c r="O1096" s="8"/>
      <c r="P1096" s="8"/>
      <c r="Q1096" s="8"/>
    </row>
    <row r="1097" spans="2:17" s="6" customFormat="1">
      <c r="B1097" s="7"/>
      <c r="D1097" s="8"/>
      <c r="E1097" s="8"/>
      <c r="F1097" s="8"/>
      <c r="G1097" s="8"/>
      <c r="H1097" s="8"/>
      <c r="I1097" s="8"/>
      <c r="J1097" s="8"/>
      <c r="K1097" s="8"/>
      <c r="L1097" s="8"/>
      <c r="M1097" s="8"/>
      <c r="N1097" s="8"/>
      <c r="O1097" s="8"/>
      <c r="P1097" s="8"/>
      <c r="Q1097" s="8"/>
    </row>
    <row r="1098" spans="2:17" s="6" customFormat="1">
      <c r="B1098" s="7"/>
      <c r="D1098" s="8"/>
      <c r="E1098" s="8"/>
      <c r="F1098" s="8"/>
      <c r="G1098" s="8"/>
      <c r="H1098" s="8"/>
      <c r="I1098" s="8"/>
      <c r="J1098" s="8"/>
      <c r="K1098" s="8"/>
      <c r="L1098" s="8"/>
      <c r="M1098" s="8"/>
      <c r="N1098" s="8"/>
      <c r="O1098" s="8"/>
      <c r="P1098" s="8"/>
      <c r="Q1098" s="8"/>
    </row>
    <row r="1099" spans="2:17" s="6" customFormat="1">
      <c r="B1099" s="7"/>
      <c r="D1099" s="8"/>
      <c r="E1099" s="8"/>
      <c r="F1099" s="8"/>
      <c r="G1099" s="8"/>
      <c r="H1099" s="8"/>
      <c r="I1099" s="8"/>
      <c r="J1099" s="8"/>
      <c r="K1099" s="8"/>
      <c r="L1099" s="8"/>
      <c r="M1099" s="8"/>
      <c r="N1099" s="8"/>
      <c r="O1099" s="8"/>
      <c r="P1099" s="8"/>
      <c r="Q1099" s="8"/>
    </row>
    <row r="1100" spans="2:17" s="6" customFormat="1">
      <c r="B1100" s="7"/>
      <c r="D1100" s="8"/>
      <c r="E1100" s="8"/>
      <c r="F1100" s="8"/>
      <c r="G1100" s="8"/>
      <c r="H1100" s="8"/>
      <c r="I1100" s="8"/>
      <c r="J1100" s="8"/>
      <c r="K1100" s="8"/>
      <c r="L1100" s="8"/>
      <c r="M1100" s="8"/>
      <c r="N1100" s="8"/>
      <c r="O1100" s="8"/>
      <c r="P1100" s="8"/>
      <c r="Q1100" s="8"/>
    </row>
    <row r="1101" spans="2:17" s="6" customFormat="1">
      <c r="B1101" s="7"/>
      <c r="D1101" s="8"/>
      <c r="E1101" s="8"/>
      <c r="F1101" s="8"/>
      <c r="G1101" s="8"/>
      <c r="H1101" s="8"/>
      <c r="I1101" s="8"/>
      <c r="J1101" s="8"/>
      <c r="K1101" s="8"/>
      <c r="L1101" s="8"/>
      <c r="M1101" s="8"/>
      <c r="N1101" s="8"/>
      <c r="O1101" s="8"/>
      <c r="P1101" s="8"/>
      <c r="Q1101" s="8"/>
    </row>
    <row r="1102" spans="2:17" s="6" customFormat="1">
      <c r="B1102" s="7"/>
      <c r="D1102" s="8"/>
      <c r="E1102" s="8"/>
      <c r="F1102" s="8"/>
      <c r="G1102" s="8"/>
      <c r="H1102" s="8"/>
      <c r="I1102" s="8"/>
      <c r="J1102" s="8"/>
      <c r="K1102" s="8"/>
      <c r="L1102" s="8"/>
      <c r="M1102" s="8"/>
      <c r="N1102" s="8"/>
      <c r="O1102" s="8"/>
      <c r="P1102" s="8"/>
      <c r="Q1102" s="8"/>
    </row>
    <row r="1103" spans="2:17" s="6" customFormat="1">
      <c r="B1103" s="7"/>
      <c r="D1103" s="8"/>
      <c r="E1103" s="8"/>
      <c r="F1103" s="8"/>
      <c r="G1103" s="8"/>
      <c r="H1103" s="8"/>
      <c r="I1103" s="8"/>
      <c r="J1103" s="8"/>
      <c r="K1103" s="8"/>
      <c r="L1103" s="8"/>
      <c r="M1103" s="8"/>
      <c r="N1103" s="8"/>
      <c r="O1103" s="8"/>
      <c r="P1103" s="8"/>
      <c r="Q1103" s="8"/>
    </row>
    <row r="1104" spans="2:17" s="6" customFormat="1">
      <c r="B1104" s="7"/>
      <c r="D1104" s="8"/>
      <c r="E1104" s="8"/>
      <c r="F1104" s="8"/>
      <c r="G1104" s="8"/>
      <c r="H1104" s="8"/>
      <c r="I1104" s="8"/>
      <c r="J1104" s="8"/>
      <c r="K1104" s="8"/>
      <c r="L1104" s="8"/>
      <c r="M1104" s="8"/>
      <c r="N1104" s="8"/>
      <c r="O1104" s="8"/>
      <c r="P1104" s="8"/>
      <c r="Q1104" s="8"/>
    </row>
    <row r="1105" spans="2:17" s="6" customFormat="1">
      <c r="B1105" s="7"/>
      <c r="D1105" s="8"/>
      <c r="E1105" s="8"/>
      <c r="F1105" s="8"/>
      <c r="G1105" s="8"/>
      <c r="H1105" s="8"/>
      <c r="I1105" s="8"/>
      <c r="J1105" s="8"/>
      <c r="K1105" s="8"/>
      <c r="L1105" s="8"/>
      <c r="M1105" s="8"/>
      <c r="N1105" s="8"/>
      <c r="O1105" s="8"/>
      <c r="P1105" s="8"/>
      <c r="Q1105" s="8"/>
    </row>
    <row r="1106" spans="2:17" s="6" customFormat="1">
      <c r="B1106" s="7"/>
      <c r="D1106" s="8"/>
      <c r="E1106" s="8"/>
      <c r="F1106" s="8"/>
      <c r="G1106" s="8"/>
      <c r="H1106" s="8"/>
      <c r="I1106" s="8"/>
      <c r="J1106" s="8"/>
      <c r="K1106" s="8"/>
      <c r="L1106" s="8"/>
      <c r="M1106" s="8"/>
      <c r="N1106" s="8"/>
      <c r="O1106" s="8"/>
      <c r="P1106" s="8"/>
      <c r="Q1106" s="8"/>
    </row>
    <row r="1107" spans="2:17" s="6" customFormat="1">
      <c r="B1107" s="7"/>
      <c r="D1107" s="8"/>
      <c r="E1107" s="8"/>
      <c r="F1107" s="8"/>
      <c r="G1107" s="8"/>
      <c r="H1107" s="8"/>
      <c r="I1107" s="8"/>
      <c r="J1107" s="8"/>
      <c r="K1107" s="8"/>
      <c r="L1107" s="8"/>
      <c r="M1107" s="8"/>
      <c r="N1107" s="8"/>
      <c r="O1107" s="8"/>
      <c r="P1107" s="8"/>
      <c r="Q1107" s="8"/>
    </row>
    <row r="1108" spans="2:17" s="6" customFormat="1">
      <c r="B1108" s="7"/>
      <c r="D1108" s="8"/>
      <c r="E1108" s="8"/>
      <c r="F1108" s="8"/>
      <c r="G1108" s="8"/>
      <c r="H1108" s="8"/>
      <c r="I1108" s="8"/>
      <c r="J1108" s="8"/>
      <c r="K1108" s="8"/>
      <c r="L1108" s="8"/>
      <c r="M1108" s="8"/>
      <c r="N1108" s="8"/>
      <c r="O1108" s="8"/>
      <c r="P1108" s="8"/>
      <c r="Q1108" s="8"/>
    </row>
    <row r="1109" spans="2:17" s="6" customFormat="1">
      <c r="B1109" s="7"/>
      <c r="D1109" s="8"/>
      <c r="E1109" s="8"/>
      <c r="F1109" s="8"/>
      <c r="G1109" s="8"/>
      <c r="H1109" s="8"/>
      <c r="I1109" s="8"/>
      <c r="J1109" s="8"/>
      <c r="K1109" s="8"/>
      <c r="L1109" s="8"/>
      <c r="M1109" s="8"/>
      <c r="N1109" s="8"/>
      <c r="O1109" s="8"/>
      <c r="P1109" s="8"/>
      <c r="Q1109" s="8"/>
    </row>
    <row r="1110" spans="2:17" s="6" customFormat="1">
      <c r="B1110" s="7"/>
      <c r="D1110" s="8"/>
      <c r="E1110" s="8"/>
      <c r="F1110" s="8"/>
      <c r="G1110" s="8"/>
      <c r="H1110" s="8"/>
      <c r="I1110" s="8"/>
      <c r="J1110" s="8"/>
      <c r="K1110" s="8"/>
      <c r="L1110" s="8"/>
      <c r="M1110" s="8"/>
      <c r="N1110" s="8"/>
      <c r="O1110" s="8"/>
      <c r="P1110" s="8"/>
      <c r="Q1110" s="8"/>
    </row>
    <row r="1111" spans="2:17" s="6" customFormat="1">
      <c r="B1111" s="7"/>
      <c r="D1111" s="8"/>
      <c r="E1111" s="8"/>
      <c r="F1111" s="8"/>
      <c r="G1111" s="8"/>
      <c r="H1111" s="8"/>
      <c r="I1111" s="8"/>
      <c r="J1111" s="8"/>
      <c r="K1111" s="8"/>
      <c r="L1111" s="8"/>
      <c r="M1111" s="8"/>
      <c r="N1111" s="8"/>
      <c r="O1111" s="8"/>
      <c r="P1111" s="8"/>
      <c r="Q1111" s="8"/>
    </row>
    <row r="1112" spans="2:17" s="6" customFormat="1">
      <c r="B1112" s="7"/>
      <c r="D1112" s="8"/>
      <c r="E1112" s="8"/>
      <c r="F1112" s="8"/>
      <c r="G1112" s="8"/>
      <c r="H1112" s="8"/>
      <c r="I1112" s="8"/>
      <c r="J1112" s="8"/>
      <c r="K1112" s="8"/>
      <c r="L1112" s="8"/>
      <c r="M1112" s="8"/>
      <c r="N1112" s="8"/>
      <c r="O1112" s="8"/>
      <c r="P1112" s="8"/>
      <c r="Q1112" s="8"/>
    </row>
    <row r="1113" spans="2:17" s="6" customFormat="1">
      <c r="B1113" s="7"/>
      <c r="D1113" s="8"/>
      <c r="E1113" s="8"/>
      <c r="F1113" s="8"/>
      <c r="G1113" s="8"/>
      <c r="H1113" s="8"/>
      <c r="I1113" s="8"/>
      <c r="J1113" s="8"/>
      <c r="K1113" s="8"/>
      <c r="L1113" s="8"/>
      <c r="M1113" s="8"/>
      <c r="N1113" s="8"/>
      <c r="O1113" s="8"/>
      <c r="P1113" s="8"/>
      <c r="Q1113" s="8"/>
    </row>
    <row r="1114" spans="2:17" s="6" customFormat="1">
      <c r="B1114" s="7"/>
      <c r="D1114" s="8"/>
      <c r="E1114" s="8"/>
      <c r="F1114" s="8"/>
      <c r="G1114" s="8"/>
      <c r="H1114" s="8"/>
      <c r="I1114" s="8"/>
      <c r="J1114" s="8"/>
      <c r="K1114" s="8"/>
      <c r="L1114" s="8"/>
      <c r="M1114" s="8"/>
      <c r="N1114" s="8"/>
      <c r="O1114" s="8"/>
      <c r="P1114" s="8"/>
      <c r="Q1114" s="8"/>
    </row>
    <row r="1115" spans="2:17" s="6" customFormat="1">
      <c r="B1115" s="7"/>
      <c r="D1115" s="8"/>
      <c r="E1115" s="8"/>
      <c r="F1115" s="8"/>
      <c r="G1115" s="8"/>
      <c r="H1115" s="8"/>
      <c r="I1115" s="8"/>
      <c r="J1115" s="8"/>
      <c r="K1115" s="8"/>
      <c r="L1115" s="8"/>
      <c r="M1115" s="8"/>
      <c r="N1115" s="8"/>
      <c r="O1115" s="8"/>
      <c r="P1115" s="8"/>
      <c r="Q1115" s="8"/>
    </row>
    <row r="1116" spans="2:17" s="6" customFormat="1">
      <c r="B1116" s="7"/>
      <c r="D1116" s="8"/>
      <c r="E1116" s="8"/>
      <c r="F1116" s="8"/>
      <c r="G1116" s="8"/>
      <c r="H1116" s="8"/>
      <c r="I1116" s="8"/>
      <c r="J1116" s="8"/>
      <c r="K1116" s="8"/>
      <c r="L1116" s="8"/>
      <c r="M1116" s="8"/>
      <c r="N1116" s="8"/>
      <c r="O1116" s="8"/>
      <c r="P1116" s="8"/>
      <c r="Q1116" s="8"/>
    </row>
    <row r="1117" spans="2:17" s="6" customFormat="1">
      <c r="B1117" s="7"/>
      <c r="D1117" s="8"/>
      <c r="E1117" s="8"/>
      <c r="F1117" s="8"/>
      <c r="G1117" s="8"/>
      <c r="H1117" s="8"/>
      <c r="I1117" s="8"/>
      <c r="J1117" s="8"/>
      <c r="K1117" s="8"/>
      <c r="L1117" s="8"/>
      <c r="M1117" s="8"/>
      <c r="N1117" s="8"/>
      <c r="O1117" s="8"/>
      <c r="P1117" s="8"/>
      <c r="Q1117" s="8"/>
    </row>
    <row r="1118" spans="2:17" s="6" customFormat="1">
      <c r="B1118" s="7"/>
      <c r="D1118" s="8"/>
      <c r="E1118" s="8"/>
      <c r="F1118" s="8"/>
      <c r="G1118" s="8"/>
      <c r="H1118" s="8"/>
      <c r="I1118" s="8"/>
      <c r="J1118" s="8"/>
      <c r="K1118" s="8"/>
      <c r="L1118" s="8"/>
      <c r="M1118" s="8"/>
      <c r="N1118" s="8"/>
      <c r="O1118" s="8"/>
      <c r="P1118" s="8"/>
      <c r="Q1118" s="8"/>
    </row>
    <row r="1119" spans="2:17" s="6" customFormat="1">
      <c r="B1119" s="7"/>
      <c r="D1119" s="8"/>
      <c r="E1119" s="8"/>
      <c r="F1119" s="8"/>
      <c r="G1119" s="8"/>
      <c r="H1119" s="8"/>
      <c r="I1119" s="8"/>
      <c r="J1119" s="8"/>
      <c r="K1119" s="8"/>
      <c r="L1119" s="8"/>
      <c r="M1119" s="8"/>
      <c r="N1119" s="8"/>
      <c r="O1119" s="8"/>
      <c r="P1119" s="8"/>
      <c r="Q1119" s="8"/>
    </row>
    <row r="1120" spans="2:17" s="6" customFormat="1">
      <c r="B1120" s="7"/>
      <c r="D1120" s="8"/>
      <c r="E1120" s="8"/>
      <c r="F1120" s="8"/>
      <c r="G1120" s="8"/>
      <c r="H1120" s="8"/>
      <c r="I1120" s="8"/>
      <c r="J1120" s="8"/>
      <c r="K1120" s="8"/>
      <c r="L1120" s="8"/>
      <c r="M1120" s="8"/>
      <c r="N1120" s="8"/>
      <c r="O1120" s="8"/>
      <c r="P1120" s="8"/>
      <c r="Q1120" s="8"/>
    </row>
    <row r="1121" spans="2:17" s="6" customFormat="1">
      <c r="B1121" s="7"/>
      <c r="D1121" s="8"/>
      <c r="E1121" s="8"/>
      <c r="F1121" s="8"/>
      <c r="G1121" s="8"/>
      <c r="H1121" s="8"/>
      <c r="I1121" s="8"/>
      <c r="J1121" s="8"/>
      <c r="K1121" s="8"/>
      <c r="L1121" s="8"/>
      <c r="M1121" s="8"/>
      <c r="N1121" s="8"/>
      <c r="O1121" s="8"/>
      <c r="P1121" s="8"/>
      <c r="Q1121" s="8"/>
    </row>
    <row r="1122" spans="2:17" s="6" customFormat="1">
      <c r="B1122" s="7"/>
      <c r="D1122" s="8"/>
      <c r="E1122" s="8"/>
      <c r="F1122" s="8"/>
      <c r="G1122" s="8"/>
      <c r="H1122" s="8"/>
      <c r="I1122" s="8"/>
      <c r="J1122" s="8"/>
      <c r="K1122" s="8"/>
      <c r="L1122" s="8"/>
      <c r="M1122" s="8"/>
      <c r="N1122" s="8"/>
      <c r="O1122" s="8"/>
      <c r="P1122" s="8"/>
      <c r="Q1122" s="8"/>
    </row>
    <row r="1123" spans="2:17" s="6" customFormat="1">
      <c r="B1123" s="7"/>
      <c r="D1123" s="8"/>
      <c r="E1123" s="8"/>
      <c r="F1123" s="8"/>
      <c r="G1123" s="8"/>
      <c r="H1123" s="8"/>
      <c r="I1123" s="8"/>
      <c r="J1123" s="8"/>
      <c r="K1123" s="8"/>
      <c r="L1123" s="8"/>
      <c r="M1123" s="8"/>
      <c r="N1123" s="8"/>
      <c r="O1123" s="8"/>
      <c r="P1123" s="8"/>
      <c r="Q1123" s="8"/>
    </row>
    <row r="1124" spans="2:17" s="6" customFormat="1">
      <c r="B1124" s="7"/>
      <c r="D1124" s="8"/>
      <c r="E1124" s="8"/>
      <c r="F1124" s="8"/>
      <c r="G1124" s="8"/>
      <c r="H1124" s="8"/>
      <c r="I1124" s="8"/>
      <c r="J1124" s="8"/>
      <c r="K1124" s="8"/>
      <c r="L1124" s="8"/>
      <c r="M1124" s="8"/>
      <c r="N1124" s="8"/>
      <c r="O1124" s="8"/>
      <c r="P1124" s="8"/>
      <c r="Q1124" s="8"/>
    </row>
    <row r="1125" spans="2:17" s="6" customFormat="1">
      <c r="B1125" s="7"/>
      <c r="D1125" s="8"/>
      <c r="E1125" s="8"/>
      <c r="F1125" s="8"/>
      <c r="G1125" s="8"/>
      <c r="H1125" s="8"/>
      <c r="I1125" s="8"/>
      <c r="J1125" s="8"/>
      <c r="K1125" s="8"/>
      <c r="L1125" s="8"/>
      <c r="M1125" s="8"/>
      <c r="N1125" s="8"/>
      <c r="O1125" s="8"/>
      <c r="P1125" s="8"/>
      <c r="Q1125" s="8"/>
    </row>
    <row r="1126" spans="2:17" s="6" customFormat="1">
      <c r="B1126" s="7"/>
      <c r="D1126" s="8"/>
      <c r="E1126" s="8"/>
      <c r="F1126" s="8"/>
      <c r="G1126" s="8"/>
      <c r="H1126" s="8"/>
      <c r="I1126" s="8"/>
      <c r="J1126" s="8"/>
      <c r="K1126" s="8"/>
      <c r="L1126" s="8"/>
      <c r="M1126" s="8"/>
      <c r="N1126" s="8"/>
      <c r="O1126" s="8"/>
      <c r="P1126" s="8"/>
      <c r="Q1126" s="8"/>
    </row>
    <row r="1127" spans="2:17" s="6" customFormat="1">
      <c r="B1127" s="7"/>
      <c r="D1127" s="8"/>
      <c r="E1127" s="8"/>
      <c r="F1127" s="8"/>
      <c r="G1127" s="8"/>
      <c r="H1127" s="8"/>
      <c r="I1127" s="8"/>
      <c r="J1127" s="8"/>
      <c r="K1127" s="8"/>
      <c r="L1127" s="8"/>
      <c r="M1127" s="8"/>
      <c r="N1127" s="8"/>
      <c r="O1127" s="8"/>
      <c r="P1127" s="8"/>
      <c r="Q1127" s="8"/>
    </row>
    <row r="1128" spans="2:17" s="6" customFormat="1">
      <c r="B1128" s="7"/>
      <c r="D1128" s="8"/>
      <c r="E1128" s="8"/>
      <c r="F1128" s="8"/>
      <c r="G1128" s="8"/>
      <c r="H1128" s="8"/>
      <c r="I1128" s="8"/>
      <c r="J1128" s="8"/>
      <c r="K1128" s="8"/>
      <c r="L1128" s="8"/>
      <c r="M1128" s="8"/>
      <c r="N1128" s="8"/>
      <c r="O1128" s="8"/>
      <c r="P1128" s="8"/>
      <c r="Q1128" s="8"/>
    </row>
    <row r="1129" spans="2:17" s="6" customFormat="1">
      <c r="B1129" s="7"/>
      <c r="D1129" s="8"/>
      <c r="E1129" s="8"/>
      <c r="F1129" s="8"/>
      <c r="G1129" s="8"/>
      <c r="H1129" s="8"/>
      <c r="I1129" s="8"/>
      <c r="J1129" s="8"/>
      <c r="K1129" s="8"/>
      <c r="L1129" s="8"/>
      <c r="M1129" s="8"/>
      <c r="N1129" s="8"/>
      <c r="O1129" s="8"/>
      <c r="P1129" s="8"/>
      <c r="Q1129" s="8"/>
    </row>
    <row r="1130" spans="2:17" s="6" customFormat="1">
      <c r="B1130" s="7"/>
      <c r="D1130" s="8"/>
      <c r="E1130" s="8"/>
      <c r="F1130" s="8"/>
      <c r="G1130" s="8"/>
      <c r="H1130" s="8"/>
      <c r="I1130" s="8"/>
      <c r="J1130" s="8"/>
      <c r="K1130" s="8"/>
      <c r="L1130" s="8"/>
      <c r="M1130" s="8"/>
      <c r="N1130" s="8"/>
      <c r="O1130" s="8"/>
      <c r="P1130" s="8"/>
      <c r="Q1130" s="8"/>
    </row>
    <row r="1131" spans="2:17" s="6" customFormat="1">
      <c r="B1131" s="7"/>
      <c r="D1131" s="8"/>
      <c r="E1131" s="8"/>
      <c r="F1131" s="8"/>
      <c r="G1131" s="8"/>
      <c r="H1131" s="8"/>
      <c r="I1131" s="8"/>
      <c r="J1131" s="8"/>
      <c r="K1131" s="8"/>
      <c r="L1131" s="8"/>
      <c r="M1131" s="8"/>
      <c r="N1131" s="8"/>
      <c r="O1131" s="8"/>
      <c r="P1131" s="8"/>
      <c r="Q1131" s="8"/>
    </row>
    <row r="1132" spans="2:17" s="6" customFormat="1">
      <c r="B1132" s="7"/>
      <c r="D1132" s="8"/>
      <c r="E1132" s="8"/>
      <c r="F1132" s="8"/>
      <c r="G1132" s="8"/>
      <c r="H1132" s="8"/>
      <c r="I1132" s="8"/>
      <c r="J1132" s="8"/>
      <c r="K1132" s="8"/>
      <c r="L1132" s="8"/>
      <c r="M1132" s="8"/>
      <c r="N1132" s="8"/>
      <c r="O1132" s="8"/>
      <c r="P1132" s="8"/>
      <c r="Q1132" s="8"/>
    </row>
    <row r="1133" spans="2:17" s="6" customFormat="1">
      <c r="B1133" s="7"/>
      <c r="D1133" s="8"/>
      <c r="E1133" s="8"/>
      <c r="F1133" s="8"/>
      <c r="G1133" s="8"/>
      <c r="H1133" s="8"/>
      <c r="I1133" s="8"/>
      <c r="J1133" s="8"/>
      <c r="K1133" s="8"/>
      <c r="L1133" s="8"/>
      <c r="M1133" s="8"/>
      <c r="N1133" s="8"/>
      <c r="O1133" s="8"/>
      <c r="P1133" s="8"/>
      <c r="Q1133" s="8"/>
    </row>
    <row r="1134" spans="2:17" s="6" customFormat="1">
      <c r="B1134" s="7"/>
      <c r="D1134" s="8"/>
      <c r="E1134" s="8"/>
      <c r="F1134" s="8"/>
      <c r="G1134" s="8"/>
      <c r="H1134" s="8"/>
      <c r="I1134" s="8"/>
      <c r="J1134" s="8"/>
      <c r="K1134" s="8"/>
      <c r="L1134" s="8"/>
      <c r="M1134" s="8"/>
      <c r="N1134" s="8"/>
      <c r="O1134" s="8"/>
      <c r="P1134" s="8"/>
      <c r="Q1134" s="8"/>
    </row>
    <row r="1135" spans="2:17" s="6" customFormat="1">
      <c r="B1135" s="7"/>
      <c r="D1135" s="8"/>
      <c r="E1135" s="8"/>
      <c r="F1135" s="8"/>
      <c r="G1135" s="8"/>
      <c r="H1135" s="8"/>
      <c r="I1135" s="8"/>
      <c r="J1135" s="8"/>
      <c r="K1135" s="8"/>
      <c r="L1135" s="8"/>
      <c r="M1135" s="8"/>
      <c r="N1135" s="8"/>
      <c r="O1135" s="8"/>
      <c r="P1135" s="8"/>
      <c r="Q1135" s="8"/>
    </row>
    <row r="1136" spans="2:17" s="6" customFormat="1">
      <c r="B1136" s="7"/>
      <c r="D1136" s="8"/>
      <c r="E1136" s="8"/>
      <c r="F1136" s="8"/>
      <c r="G1136" s="8"/>
      <c r="H1136" s="8"/>
      <c r="I1136" s="8"/>
      <c r="J1136" s="8"/>
      <c r="K1136" s="8"/>
      <c r="L1136" s="8"/>
      <c r="M1136" s="8"/>
      <c r="N1136" s="8"/>
      <c r="O1136" s="8"/>
      <c r="P1136" s="8"/>
      <c r="Q1136" s="8"/>
    </row>
    <row r="1137" spans="2:17" s="6" customFormat="1">
      <c r="B1137" s="7"/>
      <c r="D1137" s="8"/>
      <c r="E1137" s="8"/>
      <c r="F1137" s="8"/>
      <c r="G1137" s="8"/>
      <c r="H1137" s="8"/>
      <c r="I1137" s="8"/>
      <c r="J1137" s="8"/>
      <c r="K1137" s="8"/>
      <c r="L1137" s="8"/>
      <c r="M1137" s="8"/>
      <c r="N1137" s="8"/>
      <c r="O1137" s="8"/>
      <c r="P1137" s="8"/>
      <c r="Q1137" s="8"/>
    </row>
    <row r="1138" spans="2:17" s="6" customFormat="1">
      <c r="B1138" s="7"/>
      <c r="D1138" s="8"/>
      <c r="E1138" s="8"/>
      <c r="F1138" s="8"/>
      <c r="G1138" s="8"/>
      <c r="H1138" s="8"/>
      <c r="I1138" s="8"/>
      <c r="J1138" s="8"/>
      <c r="K1138" s="8"/>
      <c r="L1138" s="8"/>
      <c r="M1138" s="8"/>
      <c r="N1138" s="8"/>
      <c r="O1138" s="8"/>
      <c r="P1138" s="8"/>
      <c r="Q1138" s="8"/>
    </row>
    <row r="1139" spans="2:17" s="6" customFormat="1">
      <c r="B1139" s="7"/>
      <c r="D1139" s="8"/>
      <c r="E1139" s="8"/>
      <c r="F1139" s="8"/>
      <c r="G1139" s="8"/>
      <c r="H1139" s="8"/>
      <c r="I1139" s="8"/>
      <c r="J1139" s="8"/>
      <c r="K1139" s="8"/>
      <c r="L1139" s="8"/>
      <c r="M1139" s="8"/>
      <c r="N1139" s="8"/>
      <c r="O1139" s="8"/>
      <c r="P1139" s="8"/>
      <c r="Q1139" s="8"/>
    </row>
    <row r="1140" spans="2:17" s="6" customFormat="1">
      <c r="B1140" s="7"/>
      <c r="D1140" s="8"/>
      <c r="E1140" s="8"/>
      <c r="F1140" s="8"/>
      <c r="G1140" s="8"/>
      <c r="H1140" s="8"/>
      <c r="I1140" s="8"/>
      <c r="J1140" s="8"/>
      <c r="K1140" s="8"/>
      <c r="L1140" s="8"/>
      <c r="M1140" s="8"/>
      <c r="N1140" s="8"/>
      <c r="O1140" s="8"/>
      <c r="P1140" s="8"/>
      <c r="Q1140" s="8"/>
    </row>
    <row r="1141" spans="2:17" s="6" customFormat="1">
      <c r="B1141" s="7"/>
      <c r="D1141" s="8"/>
      <c r="E1141" s="8"/>
      <c r="F1141" s="8"/>
      <c r="G1141" s="8"/>
      <c r="H1141" s="8"/>
      <c r="I1141" s="8"/>
      <c r="J1141" s="8"/>
      <c r="K1141" s="8"/>
      <c r="L1141" s="8"/>
      <c r="M1141" s="8"/>
      <c r="N1141" s="8"/>
      <c r="O1141" s="8"/>
      <c r="P1141" s="8"/>
      <c r="Q1141" s="8"/>
    </row>
    <row r="1142" spans="2:17" s="6" customFormat="1">
      <c r="B1142" s="7"/>
      <c r="D1142" s="8"/>
      <c r="E1142" s="8"/>
      <c r="F1142" s="8"/>
      <c r="G1142" s="8"/>
      <c r="H1142" s="8"/>
      <c r="I1142" s="8"/>
      <c r="J1142" s="8"/>
      <c r="K1142" s="8"/>
      <c r="L1142" s="8"/>
      <c r="M1142" s="8"/>
      <c r="N1142" s="8"/>
      <c r="O1142" s="8"/>
      <c r="P1142" s="8"/>
      <c r="Q1142" s="8"/>
    </row>
    <row r="1143" spans="2:17" s="6" customFormat="1">
      <c r="B1143" s="7"/>
      <c r="D1143" s="8"/>
      <c r="E1143" s="8"/>
      <c r="F1143" s="8"/>
      <c r="G1143" s="8"/>
      <c r="H1143" s="8"/>
      <c r="I1143" s="8"/>
      <c r="J1143" s="8"/>
      <c r="K1143" s="8"/>
      <c r="L1143" s="8"/>
      <c r="M1143" s="8"/>
      <c r="N1143" s="8"/>
      <c r="O1143" s="8"/>
      <c r="P1143" s="8"/>
      <c r="Q1143" s="8"/>
    </row>
    <row r="1144" spans="2:17" s="6" customFormat="1">
      <c r="B1144" s="7"/>
      <c r="D1144" s="8"/>
      <c r="E1144" s="8"/>
      <c r="F1144" s="8"/>
      <c r="G1144" s="8"/>
      <c r="H1144" s="8"/>
      <c r="I1144" s="8"/>
      <c r="J1144" s="8"/>
      <c r="K1144" s="8"/>
      <c r="L1144" s="8"/>
      <c r="M1144" s="8"/>
      <c r="N1144" s="8"/>
      <c r="O1144" s="8"/>
      <c r="P1144" s="8"/>
      <c r="Q1144" s="8"/>
    </row>
    <row r="1145" spans="2:17" s="6" customFormat="1">
      <c r="B1145" s="7"/>
      <c r="D1145" s="8"/>
      <c r="E1145" s="8"/>
      <c r="F1145" s="8"/>
      <c r="G1145" s="8"/>
      <c r="H1145" s="8"/>
      <c r="I1145" s="8"/>
      <c r="J1145" s="8"/>
      <c r="K1145" s="8"/>
      <c r="L1145" s="8"/>
      <c r="M1145" s="8"/>
      <c r="N1145" s="8"/>
      <c r="O1145" s="8"/>
      <c r="P1145" s="8"/>
      <c r="Q1145" s="8"/>
    </row>
    <row r="1146" spans="2:17" s="6" customFormat="1">
      <c r="B1146" s="7"/>
      <c r="D1146" s="8"/>
      <c r="E1146" s="8"/>
      <c r="F1146" s="8"/>
      <c r="G1146" s="8"/>
      <c r="H1146" s="8"/>
      <c r="I1146" s="8"/>
      <c r="J1146" s="8"/>
      <c r="K1146" s="8"/>
      <c r="L1146" s="8"/>
      <c r="M1146" s="8"/>
      <c r="N1146" s="8"/>
      <c r="O1146" s="8"/>
      <c r="P1146" s="8"/>
      <c r="Q1146" s="8"/>
    </row>
    <row r="1147" spans="2:17" s="6" customFormat="1">
      <c r="B1147" s="7"/>
      <c r="D1147" s="8"/>
      <c r="E1147" s="8"/>
      <c r="F1147" s="8"/>
      <c r="G1147" s="8"/>
      <c r="H1147" s="8"/>
      <c r="I1147" s="8"/>
      <c r="J1147" s="8"/>
      <c r="K1147" s="8"/>
      <c r="L1147" s="8"/>
      <c r="M1147" s="8"/>
      <c r="N1147" s="8"/>
      <c r="O1147" s="8"/>
      <c r="P1147" s="8"/>
      <c r="Q1147" s="8"/>
    </row>
    <row r="1148" spans="2:17" s="6" customFormat="1">
      <c r="B1148" s="7"/>
      <c r="D1148" s="8"/>
      <c r="E1148" s="8"/>
      <c r="F1148" s="8"/>
      <c r="G1148" s="8"/>
      <c r="H1148" s="8"/>
      <c r="I1148" s="8"/>
      <c r="J1148" s="8"/>
      <c r="K1148" s="8"/>
      <c r="L1148" s="8"/>
      <c r="M1148" s="8"/>
      <c r="N1148" s="8"/>
      <c r="O1148" s="8"/>
      <c r="P1148" s="8"/>
      <c r="Q1148" s="8"/>
    </row>
    <row r="1149" spans="2:17" s="6" customFormat="1">
      <c r="B1149" s="7"/>
      <c r="D1149" s="8"/>
      <c r="E1149" s="8"/>
      <c r="F1149" s="8"/>
      <c r="G1149" s="8"/>
      <c r="H1149" s="8"/>
      <c r="I1149" s="8"/>
      <c r="J1149" s="8"/>
      <c r="K1149" s="8"/>
      <c r="L1149" s="8"/>
      <c r="M1149" s="8"/>
      <c r="N1149" s="8"/>
      <c r="O1149" s="8"/>
      <c r="P1149" s="8"/>
      <c r="Q1149" s="8"/>
    </row>
    <row r="1150" spans="2:17" s="6" customFormat="1">
      <c r="B1150" s="7"/>
      <c r="D1150" s="8"/>
      <c r="E1150" s="8"/>
      <c r="F1150" s="8"/>
      <c r="G1150" s="8"/>
      <c r="H1150" s="8"/>
      <c r="I1150" s="8"/>
      <c r="J1150" s="8"/>
      <c r="K1150" s="8"/>
      <c r="L1150" s="8"/>
      <c r="M1150" s="8"/>
      <c r="N1150" s="8"/>
      <c r="O1150" s="8"/>
      <c r="P1150" s="8"/>
      <c r="Q1150" s="8"/>
    </row>
    <row r="1151" spans="2:17" s="6" customFormat="1">
      <c r="B1151" s="7"/>
      <c r="D1151" s="8"/>
      <c r="E1151" s="8"/>
      <c r="F1151" s="8"/>
      <c r="G1151" s="8"/>
      <c r="H1151" s="8"/>
      <c r="I1151" s="8"/>
      <c r="J1151" s="8"/>
      <c r="K1151" s="8"/>
      <c r="L1151" s="8"/>
      <c r="M1151" s="8"/>
      <c r="N1151" s="8"/>
      <c r="O1151" s="8"/>
      <c r="P1151" s="8"/>
      <c r="Q1151" s="8"/>
    </row>
    <row r="1152" spans="2:17" s="6" customFormat="1">
      <c r="B1152" s="7"/>
      <c r="D1152" s="8"/>
      <c r="E1152" s="8"/>
      <c r="F1152" s="8"/>
      <c r="G1152" s="8"/>
      <c r="H1152" s="8"/>
      <c r="I1152" s="8"/>
      <c r="J1152" s="8"/>
      <c r="K1152" s="8"/>
      <c r="L1152" s="8"/>
      <c r="M1152" s="8"/>
      <c r="N1152" s="8"/>
      <c r="O1152" s="8"/>
      <c r="P1152" s="8"/>
      <c r="Q1152" s="8"/>
    </row>
    <row r="1153" spans="2:17" s="6" customFormat="1">
      <c r="B1153" s="7"/>
      <c r="D1153" s="8"/>
      <c r="E1153" s="8"/>
      <c r="F1153" s="8"/>
      <c r="G1153" s="8"/>
      <c r="H1153" s="8"/>
      <c r="I1153" s="8"/>
      <c r="J1153" s="8"/>
      <c r="K1153" s="8"/>
      <c r="L1153" s="8"/>
      <c r="M1153" s="8"/>
      <c r="N1153" s="8"/>
      <c r="O1153" s="8"/>
      <c r="P1153" s="8"/>
      <c r="Q1153" s="8"/>
    </row>
    <row r="1154" spans="2:17" s="6" customFormat="1">
      <c r="B1154" s="7"/>
      <c r="D1154" s="8"/>
      <c r="E1154" s="8"/>
      <c r="F1154" s="8"/>
      <c r="G1154" s="8"/>
      <c r="H1154" s="8"/>
      <c r="I1154" s="8"/>
      <c r="J1154" s="8"/>
      <c r="K1154" s="8"/>
      <c r="L1154" s="8"/>
      <c r="M1154" s="8"/>
      <c r="N1154" s="8"/>
      <c r="O1154" s="8"/>
      <c r="P1154" s="8"/>
      <c r="Q1154" s="8"/>
    </row>
    <row r="1155" spans="2:17" s="6" customFormat="1">
      <c r="B1155" s="7"/>
      <c r="D1155" s="8"/>
      <c r="E1155" s="8"/>
      <c r="F1155" s="8"/>
      <c r="G1155" s="8"/>
      <c r="H1155" s="8"/>
      <c r="I1155" s="8"/>
      <c r="J1155" s="8"/>
      <c r="K1155" s="8"/>
      <c r="L1155" s="8"/>
      <c r="M1155" s="8"/>
      <c r="N1155" s="8"/>
      <c r="O1155" s="8"/>
      <c r="P1155" s="8"/>
      <c r="Q1155" s="8"/>
    </row>
    <row r="1156" spans="2:17" s="6" customFormat="1">
      <c r="B1156" s="7"/>
      <c r="D1156" s="8"/>
      <c r="E1156" s="8"/>
      <c r="F1156" s="8"/>
      <c r="G1156" s="8"/>
      <c r="H1156" s="8"/>
      <c r="I1156" s="8"/>
      <c r="J1156" s="8"/>
      <c r="K1156" s="8"/>
      <c r="L1156" s="8"/>
      <c r="M1156" s="8"/>
      <c r="N1156" s="8"/>
      <c r="O1156" s="8"/>
      <c r="P1156" s="8"/>
      <c r="Q1156" s="8"/>
    </row>
    <row r="1157" spans="2:17" s="6" customFormat="1">
      <c r="B1157" s="7"/>
      <c r="D1157" s="8"/>
      <c r="E1157" s="8"/>
      <c r="F1157" s="8"/>
      <c r="G1157" s="8"/>
      <c r="H1157" s="8"/>
      <c r="I1157" s="8"/>
      <c r="J1157" s="8"/>
      <c r="K1157" s="8"/>
      <c r="L1157" s="8"/>
      <c r="M1157" s="8"/>
      <c r="N1157" s="8"/>
      <c r="O1157" s="8"/>
      <c r="P1157" s="8"/>
      <c r="Q1157" s="8"/>
    </row>
    <row r="1158" spans="2:17" s="6" customFormat="1">
      <c r="B1158" s="7"/>
      <c r="D1158" s="8"/>
      <c r="E1158" s="8"/>
      <c r="F1158" s="8"/>
      <c r="G1158" s="8"/>
      <c r="H1158" s="8"/>
      <c r="I1158" s="8"/>
      <c r="J1158" s="8"/>
      <c r="K1158" s="8"/>
      <c r="L1158" s="8"/>
      <c r="M1158" s="8"/>
      <c r="N1158" s="8"/>
      <c r="O1158" s="8"/>
      <c r="P1158" s="8"/>
      <c r="Q1158" s="8"/>
    </row>
    <row r="1159" spans="2:17" s="6" customFormat="1">
      <c r="B1159" s="7"/>
      <c r="D1159" s="8"/>
      <c r="E1159" s="8"/>
      <c r="F1159" s="8"/>
      <c r="G1159" s="8"/>
      <c r="H1159" s="8"/>
      <c r="I1159" s="8"/>
      <c r="J1159" s="8"/>
      <c r="K1159" s="8"/>
      <c r="L1159" s="8"/>
      <c r="M1159" s="8"/>
      <c r="N1159" s="8"/>
      <c r="O1159" s="8"/>
      <c r="P1159" s="8"/>
      <c r="Q1159" s="8"/>
    </row>
    <row r="1160" spans="2:17" s="6" customFormat="1">
      <c r="B1160" s="7"/>
      <c r="D1160" s="8"/>
      <c r="E1160" s="8"/>
      <c r="F1160" s="8"/>
      <c r="G1160" s="8"/>
      <c r="H1160" s="8"/>
      <c r="I1160" s="8"/>
      <c r="J1160" s="8"/>
      <c r="K1160" s="8"/>
      <c r="L1160" s="8"/>
      <c r="M1160" s="8"/>
      <c r="N1160" s="8"/>
      <c r="O1160" s="8"/>
      <c r="P1160" s="8"/>
      <c r="Q1160" s="8"/>
    </row>
    <row r="1161" spans="2:17" s="6" customFormat="1">
      <c r="B1161" s="7"/>
      <c r="D1161" s="8"/>
      <c r="E1161" s="8"/>
      <c r="F1161" s="8"/>
      <c r="G1161" s="8"/>
      <c r="H1161" s="8"/>
      <c r="I1161" s="8"/>
      <c r="J1161" s="8"/>
      <c r="K1161" s="8"/>
      <c r="L1161" s="8"/>
      <c r="M1161" s="8"/>
      <c r="N1161" s="8"/>
      <c r="O1161" s="8"/>
      <c r="P1161" s="8"/>
      <c r="Q1161" s="8"/>
    </row>
    <row r="1162" spans="2:17" s="6" customFormat="1">
      <c r="B1162" s="7"/>
      <c r="D1162" s="8"/>
      <c r="E1162" s="8"/>
      <c r="F1162" s="8"/>
      <c r="G1162" s="8"/>
      <c r="H1162" s="8"/>
      <c r="I1162" s="8"/>
      <c r="J1162" s="8"/>
      <c r="K1162" s="8"/>
      <c r="L1162" s="8"/>
      <c r="M1162" s="8"/>
      <c r="N1162" s="8"/>
      <c r="O1162" s="8"/>
      <c r="P1162" s="8"/>
      <c r="Q1162" s="8"/>
    </row>
    <row r="1163" spans="2:17" s="6" customFormat="1">
      <c r="B1163" s="7"/>
      <c r="D1163" s="8"/>
      <c r="E1163" s="8"/>
      <c r="F1163" s="8"/>
      <c r="G1163" s="8"/>
      <c r="H1163" s="8"/>
      <c r="I1163" s="8"/>
      <c r="J1163" s="8"/>
      <c r="K1163" s="8"/>
      <c r="L1163" s="8"/>
      <c r="M1163" s="8"/>
      <c r="N1163" s="8"/>
      <c r="O1163" s="8"/>
      <c r="P1163" s="8"/>
      <c r="Q1163" s="8"/>
    </row>
    <row r="1164" spans="2:17" s="6" customFormat="1">
      <c r="B1164" s="7"/>
      <c r="D1164" s="8"/>
      <c r="E1164" s="8"/>
      <c r="F1164" s="8"/>
      <c r="G1164" s="8"/>
      <c r="H1164" s="8"/>
      <c r="I1164" s="8"/>
      <c r="J1164" s="8"/>
      <c r="K1164" s="8"/>
      <c r="L1164" s="8"/>
      <c r="M1164" s="8"/>
      <c r="N1164" s="8"/>
      <c r="O1164" s="8"/>
      <c r="P1164" s="8"/>
      <c r="Q1164" s="8"/>
    </row>
    <row r="1165" spans="2:17" s="6" customFormat="1">
      <c r="B1165" s="7"/>
      <c r="D1165" s="8"/>
      <c r="E1165" s="8"/>
      <c r="F1165" s="8"/>
      <c r="G1165" s="8"/>
      <c r="H1165" s="8"/>
      <c r="I1165" s="8"/>
      <c r="J1165" s="8"/>
      <c r="K1165" s="8"/>
      <c r="L1165" s="8"/>
      <c r="M1165" s="8"/>
      <c r="N1165" s="8"/>
      <c r="O1165" s="8"/>
      <c r="P1165" s="8"/>
      <c r="Q1165" s="8"/>
    </row>
    <row r="1166" spans="2:17" s="6" customFormat="1">
      <c r="B1166" s="7"/>
      <c r="D1166" s="8"/>
      <c r="E1166" s="8"/>
      <c r="F1166" s="8"/>
      <c r="G1166" s="8"/>
      <c r="H1166" s="8"/>
      <c r="I1166" s="8"/>
      <c r="J1166" s="8"/>
      <c r="K1166" s="8"/>
      <c r="L1166" s="8"/>
      <c r="M1166" s="8"/>
      <c r="N1166" s="8"/>
      <c r="O1166" s="8"/>
      <c r="P1166" s="8"/>
      <c r="Q1166" s="8"/>
    </row>
    <row r="1167" spans="2:17" s="6" customFormat="1">
      <c r="B1167" s="7"/>
      <c r="D1167" s="8"/>
      <c r="E1167" s="8"/>
      <c r="F1167" s="8"/>
      <c r="G1167" s="8"/>
      <c r="H1167" s="8"/>
      <c r="I1167" s="8"/>
      <c r="J1167" s="8"/>
      <c r="K1167" s="8"/>
      <c r="L1167" s="8"/>
      <c r="M1167" s="8"/>
      <c r="N1167" s="8"/>
      <c r="O1167" s="8"/>
      <c r="P1167" s="8"/>
      <c r="Q1167" s="8"/>
    </row>
    <row r="1168" spans="2:17" s="6" customFormat="1">
      <c r="B1168" s="7"/>
      <c r="D1168" s="8"/>
      <c r="E1168" s="8"/>
      <c r="F1168" s="8"/>
      <c r="G1168" s="8"/>
      <c r="H1168" s="8"/>
      <c r="I1168" s="8"/>
      <c r="J1168" s="8"/>
      <c r="K1168" s="8"/>
      <c r="L1168" s="8"/>
      <c r="M1168" s="8"/>
      <c r="N1168" s="8"/>
      <c r="O1168" s="8"/>
      <c r="P1168" s="8"/>
      <c r="Q1168" s="8"/>
    </row>
    <row r="1169" spans="2:17" s="6" customFormat="1">
      <c r="B1169" s="7"/>
      <c r="D1169" s="8"/>
      <c r="E1169" s="8"/>
      <c r="F1169" s="8"/>
      <c r="G1169" s="8"/>
      <c r="H1169" s="8"/>
      <c r="I1169" s="8"/>
      <c r="J1169" s="8"/>
      <c r="K1169" s="8"/>
      <c r="L1169" s="8"/>
      <c r="M1169" s="8"/>
      <c r="N1169" s="8"/>
      <c r="O1169" s="8"/>
      <c r="P1169" s="8"/>
      <c r="Q1169" s="8"/>
    </row>
    <row r="1170" spans="2:17" s="6" customFormat="1">
      <c r="B1170" s="7"/>
      <c r="D1170" s="8"/>
      <c r="E1170" s="8"/>
      <c r="F1170" s="8"/>
      <c r="G1170" s="8"/>
      <c r="H1170" s="8"/>
      <c r="I1170" s="8"/>
      <c r="J1170" s="8"/>
      <c r="K1170" s="8"/>
      <c r="L1170" s="8"/>
      <c r="M1170" s="8"/>
      <c r="N1170" s="8"/>
      <c r="O1170" s="8"/>
      <c r="P1170" s="8"/>
      <c r="Q1170" s="8"/>
    </row>
    <row r="1171" spans="2:17" s="6" customFormat="1">
      <c r="B1171" s="7"/>
      <c r="D1171" s="8"/>
      <c r="E1171" s="8"/>
      <c r="F1171" s="8"/>
      <c r="G1171" s="8"/>
      <c r="H1171" s="8"/>
      <c r="I1171" s="8"/>
      <c r="J1171" s="8"/>
      <c r="K1171" s="8"/>
      <c r="L1171" s="8"/>
      <c r="M1171" s="8"/>
      <c r="N1171" s="8"/>
      <c r="O1171" s="8"/>
      <c r="P1171" s="8"/>
      <c r="Q1171" s="8"/>
    </row>
    <row r="1172" spans="2:17" s="6" customFormat="1">
      <c r="B1172" s="7"/>
      <c r="D1172" s="8"/>
      <c r="E1172" s="8"/>
      <c r="F1172" s="8"/>
      <c r="G1172" s="8"/>
      <c r="H1172" s="8"/>
      <c r="I1172" s="8"/>
      <c r="J1172" s="8"/>
      <c r="K1172" s="8"/>
      <c r="L1172" s="8"/>
      <c r="M1172" s="8"/>
      <c r="N1172" s="8"/>
      <c r="O1172" s="8"/>
      <c r="P1172" s="8"/>
      <c r="Q1172" s="8"/>
    </row>
    <row r="1173" spans="2:17" s="6" customFormat="1">
      <c r="B1173" s="7"/>
      <c r="D1173" s="8"/>
      <c r="E1173" s="8"/>
      <c r="F1173" s="8"/>
      <c r="G1173" s="8"/>
      <c r="H1173" s="8"/>
      <c r="I1173" s="8"/>
      <c r="J1173" s="8"/>
      <c r="K1173" s="8"/>
      <c r="L1173" s="8"/>
      <c r="M1173" s="8"/>
      <c r="N1173" s="8"/>
      <c r="O1173" s="8"/>
      <c r="P1173" s="8"/>
      <c r="Q1173" s="8"/>
    </row>
    <row r="1174" spans="2:17" s="6" customFormat="1">
      <c r="B1174" s="7"/>
      <c r="D1174" s="8"/>
      <c r="E1174" s="8"/>
      <c r="F1174" s="8"/>
      <c r="G1174" s="8"/>
      <c r="H1174" s="8"/>
      <c r="I1174" s="8"/>
      <c r="J1174" s="8"/>
      <c r="K1174" s="8"/>
      <c r="L1174" s="8"/>
      <c r="M1174" s="8"/>
      <c r="N1174" s="8"/>
      <c r="O1174" s="8"/>
      <c r="P1174" s="8"/>
      <c r="Q1174" s="8"/>
    </row>
    <row r="1175" spans="2:17" s="6" customFormat="1">
      <c r="B1175" s="7"/>
      <c r="D1175" s="8"/>
      <c r="E1175" s="8"/>
      <c r="F1175" s="8"/>
      <c r="G1175" s="8"/>
      <c r="H1175" s="8"/>
      <c r="I1175" s="8"/>
      <c r="J1175" s="8"/>
      <c r="K1175" s="8"/>
      <c r="L1175" s="8"/>
      <c r="M1175" s="8"/>
      <c r="N1175" s="8"/>
      <c r="O1175" s="8"/>
      <c r="P1175" s="8"/>
      <c r="Q1175" s="8"/>
    </row>
    <row r="1176" spans="2:17" s="6" customFormat="1">
      <c r="B1176" s="7"/>
      <c r="D1176" s="8"/>
      <c r="E1176" s="8"/>
      <c r="F1176" s="8"/>
      <c r="G1176" s="8"/>
      <c r="H1176" s="8"/>
      <c r="I1176" s="8"/>
      <c r="J1176" s="8"/>
      <c r="K1176" s="8"/>
      <c r="L1176" s="8"/>
      <c r="M1176" s="8"/>
      <c r="N1176" s="8"/>
      <c r="O1176" s="8"/>
      <c r="P1176" s="8"/>
      <c r="Q1176" s="8"/>
    </row>
    <row r="1177" spans="2:17" s="6" customFormat="1">
      <c r="B1177" s="7"/>
      <c r="D1177" s="8"/>
      <c r="E1177" s="8"/>
      <c r="F1177" s="8"/>
      <c r="G1177" s="8"/>
      <c r="H1177" s="8"/>
      <c r="I1177" s="8"/>
      <c r="J1177" s="8"/>
      <c r="K1177" s="8"/>
      <c r="L1177" s="8"/>
      <c r="M1177" s="8"/>
      <c r="N1177" s="8"/>
      <c r="O1177" s="8"/>
      <c r="P1177" s="8"/>
      <c r="Q1177" s="8"/>
    </row>
    <row r="1178" spans="2:17" s="6" customFormat="1">
      <c r="B1178" s="7"/>
      <c r="D1178" s="8"/>
      <c r="E1178" s="8"/>
      <c r="F1178" s="8"/>
      <c r="G1178" s="8"/>
      <c r="H1178" s="8"/>
      <c r="I1178" s="8"/>
      <c r="J1178" s="8"/>
      <c r="K1178" s="8"/>
      <c r="L1178" s="8"/>
      <c r="M1178" s="8"/>
      <c r="N1178" s="8"/>
      <c r="O1178" s="8"/>
      <c r="P1178" s="8"/>
      <c r="Q1178" s="8"/>
    </row>
    <row r="1179" spans="2:17" s="6" customFormat="1">
      <c r="B1179" s="7"/>
      <c r="D1179" s="8"/>
      <c r="E1179" s="8"/>
      <c r="F1179" s="8"/>
      <c r="G1179" s="8"/>
      <c r="H1179" s="8"/>
      <c r="I1179" s="8"/>
      <c r="J1179" s="8"/>
      <c r="K1179" s="8"/>
      <c r="L1179" s="8"/>
      <c r="M1179" s="8"/>
      <c r="N1179" s="8"/>
      <c r="O1179" s="8"/>
      <c r="P1179" s="8"/>
      <c r="Q1179" s="8"/>
    </row>
    <row r="1180" spans="2:17" s="6" customFormat="1">
      <c r="B1180" s="7"/>
      <c r="D1180" s="8"/>
      <c r="E1180" s="8"/>
      <c r="F1180" s="8"/>
      <c r="G1180" s="8"/>
      <c r="H1180" s="8"/>
      <c r="I1180" s="8"/>
      <c r="J1180" s="8"/>
      <c r="K1180" s="8"/>
      <c r="L1180" s="8"/>
      <c r="M1180" s="8"/>
      <c r="N1180" s="8"/>
      <c r="O1180" s="8"/>
      <c r="P1180" s="8"/>
      <c r="Q1180" s="8"/>
    </row>
    <row r="1181" spans="2:17" s="6" customFormat="1">
      <c r="B1181" s="7"/>
      <c r="D1181" s="8"/>
      <c r="E1181" s="8"/>
      <c r="F1181" s="8"/>
      <c r="G1181" s="8"/>
      <c r="H1181" s="8"/>
      <c r="I1181" s="8"/>
      <c r="J1181" s="8"/>
      <c r="K1181" s="8"/>
      <c r="L1181" s="8"/>
      <c r="M1181" s="8"/>
      <c r="N1181" s="8"/>
      <c r="O1181" s="8"/>
      <c r="P1181" s="8"/>
      <c r="Q1181" s="8"/>
    </row>
    <row r="1182" spans="2:17" s="6" customFormat="1">
      <c r="B1182" s="7"/>
      <c r="D1182" s="8"/>
      <c r="E1182" s="8"/>
      <c r="F1182" s="8"/>
      <c r="G1182" s="8"/>
      <c r="H1182" s="8"/>
      <c r="I1182" s="8"/>
      <c r="J1182" s="8"/>
      <c r="K1182" s="8"/>
      <c r="L1182" s="8"/>
      <c r="M1182" s="8"/>
      <c r="N1182" s="8"/>
      <c r="O1182" s="8"/>
      <c r="P1182" s="8"/>
      <c r="Q1182" s="8"/>
    </row>
    <row r="1183" spans="2:17" s="6" customFormat="1">
      <c r="B1183" s="7"/>
      <c r="D1183" s="8"/>
      <c r="E1183" s="8"/>
      <c r="F1183" s="8"/>
      <c r="G1183" s="8"/>
      <c r="H1183" s="8"/>
      <c r="I1183" s="8"/>
      <c r="J1183" s="8"/>
      <c r="K1183" s="8"/>
      <c r="L1183" s="8"/>
      <c r="M1183" s="8"/>
      <c r="N1183" s="8"/>
      <c r="O1183" s="8"/>
      <c r="P1183" s="8"/>
      <c r="Q1183" s="8"/>
    </row>
    <row r="1184" spans="2:17" s="6" customFormat="1">
      <c r="B1184" s="7"/>
      <c r="D1184" s="8"/>
      <c r="E1184" s="8"/>
      <c r="F1184" s="8"/>
      <c r="G1184" s="8"/>
      <c r="H1184" s="8"/>
      <c r="I1184" s="8"/>
      <c r="J1184" s="8"/>
      <c r="K1184" s="8"/>
      <c r="L1184" s="8"/>
      <c r="M1184" s="8"/>
      <c r="N1184" s="8"/>
      <c r="O1184" s="8"/>
      <c r="P1184" s="8"/>
      <c r="Q1184" s="8"/>
    </row>
    <row r="1185" spans="2:17" s="6" customFormat="1">
      <c r="B1185" s="7"/>
      <c r="D1185" s="8"/>
      <c r="E1185" s="8"/>
      <c r="F1185" s="8"/>
      <c r="G1185" s="8"/>
      <c r="H1185" s="8"/>
      <c r="I1185" s="8"/>
      <c r="J1185" s="8"/>
      <c r="K1185" s="8"/>
      <c r="L1185" s="8"/>
      <c r="M1185" s="8"/>
      <c r="N1185" s="8"/>
      <c r="O1185" s="8"/>
      <c r="P1185" s="8"/>
      <c r="Q1185" s="8"/>
    </row>
    <row r="1186" spans="2:17" s="6" customFormat="1">
      <c r="B1186" s="7"/>
      <c r="D1186" s="8"/>
      <c r="E1186" s="8"/>
      <c r="F1186" s="8"/>
      <c r="G1186" s="8"/>
      <c r="H1186" s="8"/>
      <c r="I1186" s="8"/>
      <c r="J1186" s="8"/>
      <c r="K1186" s="8"/>
      <c r="L1186" s="8"/>
      <c r="M1186" s="8"/>
      <c r="N1186" s="8"/>
      <c r="O1186" s="8"/>
      <c r="P1186" s="8"/>
      <c r="Q1186" s="8"/>
    </row>
    <row r="1187" spans="2:17" s="6" customFormat="1">
      <c r="B1187" s="7"/>
      <c r="D1187" s="8"/>
      <c r="E1187" s="8"/>
      <c r="F1187" s="8"/>
      <c r="G1187" s="8"/>
      <c r="H1187" s="8"/>
      <c r="I1187" s="8"/>
      <c r="J1187" s="8"/>
      <c r="K1187" s="8"/>
      <c r="L1187" s="8"/>
      <c r="M1187" s="8"/>
      <c r="N1187" s="8"/>
      <c r="O1187" s="8"/>
      <c r="P1187" s="8"/>
      <c r="Q1187" s="8"/>
    </row>
    <row r="1188" spans="2:17" s="6" customFormat="1">
      <c r="B1188" s="7"/>
      <c r="D1188" s="8"/>
      <c r="E1188" s="8"/>
      <c r="F1188" s="8"/>
      <c r="G1188" s="8"/>
      <c r="H1188" s="8"/>
      <c r="I1188" s="8"/>
      <c r="J1188" s="8"/>
      <c r="K1188" s="8"/>
      <c r="L1188" s="8"/>
      <c r="M1188" s="8"/>
      <c r="N1188" s="8"/>
      <c r="O1188" s="8"/>
      <c r="P1188" s="8"/>
      <c r="Q1188" s="8"/>
    </row>
    <row r="1189" spans="2:17" s="6" customFormat="1">
      <c r="B1189" s="7"/>
      <c r="D1189" s="8"/>
      <c r="E1189" s="8"/>
      <c r="F1189" s="8"/>
      <c r="G1189" s="8"/>
      <c r="H1189" s="8"/>
      <c r="I1189" s="8"/>
      <c r="J1189" s="8"/>
      <c r="K1189" s="8"/>
      <c r="L1189" s="8"/>
      <c r="M1189" s="8"/>
      <c r="N1189" s="8"/>
      <c r="O1189" s="8"/>
      <c r="P1189" s="8"/>
      <c r="Q1189" s="8"/>
    </row>
    <row r="1190" spans="2:17" s="6" customFormat="1">
      <c r="B1190" s="7"/>
      <c r="D1190" s="8"/>
      <c r="E1190" s="8"/>
      <c r="F1190" s="8"/>
      <c r="G1190" s="8"/>
      <c r="H1190" s="8"/>
      <c r="I1190" s="8"/>
      <c r="J1190" s="8"/>
      <c r="K1190" s="8"/>
      <c r="L1190" s="8"/>
      <c r="M1190" s="8"/>
      <c r="N1190" s="8"/>
      <c r="O1190" s="8"/>
      <c r="P1190" s="8"/>
      <c r="Q1190" s="8"/>
    </row>
    <row r="1191" spans="2:17" s="6" customFormat="1">
      <c r="B1191" s="7"/>
      <c r="D1191" s="8"/>
      <c r="E1191" s="8"/>
      <c r="F1191" s="8"/>
      <c r="G1191" s="8"/>
      <c r="H1191" s="8"/>
      <c r="I1191" s="8"/>
      <c r="J1191" s="8"/>
      <c r="K1191" s="8"/>
      <c r="L1191" s="8"/>
      <c r="M1191" s="8"/>
      <c r="N1191" s="8"/>
      <c r="O1191" s="8"/>
      <c r="P1191" s="8"/>
      <c r="Q1191" s="8"/>
    </row>
    <row r="1192" spans="2:17" s="6" customFormat="1">
      <c r="B1192" s="7"/>
      <c r="D1192" s="8"/>
      <c r="E1192" s="8"/>
      <c r="F1192" s="8"/>
      <c r="G1192" s="8"/>
      <c r="H1192" s="8"/>
      <c r="I1192" s="8"/>
      <c r="J1192" s="8"/>
      <c r="K1192" s="8"/>
      <c r="L1192" s="8"/>
      <c r="M1192" s="8"/>
      <c r="N1192" s="8"/>
      <c r="O1192" s="8"/>
      <c r="P1192" s="8"/>
      <c r="Q1192" s="8"/>
    </row>
    <row r="1193" spans="2:17" s="6" customFormat="1">
      <c r="B1193" s="7"/>
      <c r="D1193" s="8"/>
      <c r="E1193" s="8"/>
      <c r="F1193" s="8"/>
      <c r="G1193" s="8"/>
      <c r="H1193" s="8"/>
      <c r="I1193" s="8"/>
      <c r="J1193" s="8"/>
      <c r="K1193" s="8"/>
      <c r="L1193" s="8"/>
      <c r="M1193" s="8"/>
      <c r="N1193" s="8"/>
      <c r="O1193" s="8"/>
      <c r="P1193" s="8"/>
      <c r="Q1193" s="8"/>
    </row>
    <row r="1194" spans="2:17" s="6" customFormat="1">
      <c r="B1194" s="7"/>
      <c r="D1194" s="8"/>
      <c r="E1194" s="8"/>
      <c r="F1194" s="8"/>
      <c r="G1194" s="8"/>
      <c r="H1194" s="8"/>
      <c r="I1194" s="8"/>
      <c r="J1194" s="8"/>
      <c r="K1194" s="8"/>
      <c r="L1194" s="8"/>
      <c r="M1194" s="8"/>
      <c r="N1194" s="8"/>
      <c r="O1194" s="8"/>
      <c r="P1194" s="8"/>
      <c r="Q1194" s="8"/>
    </row>
    <row r="1195" spans="2:17" s="6" customFormat="1">
      <c r="B1195" s="7"/>
      <c r="D1195" s="8"/>
      <c r="E1195" s="8"/>
      <c r="F1195" s="8"/>
      <c r="G1195" s="8"/>
      <c r="H1195" s="8"/>
      <c r="I1195" s="8"/>
      <c r="J1195" s="8"/>
      <c r="K1195" s="8"/>
      <c r="L1195" s="8"/>
      <c r="M1195" s="8"/>
      <c r="N1195" s="8"/>
      <c r="O1195" s="8"/>
      <c r="P1195" s="8"/>
      <c r="Q1195" s="8"/>
    </row>
    <row r="1196" spans="2:17" s="6" customFormat="1">
      <c r="B1196" s="7"/>
      <c r="D1196" s="8"/>
      <c r="E1196" s="8"/>
      <c r="F1196" s="8"/>
      <c r="G1196" s="8"/>
      <c r="H1196" s="8"/>
      <c r="I1196" s="8"/>
      <c r="J1196" s="8"/>
      <c r="K1196" s="8"/>
      <c r="L1196" s="8"/>
      <c r="M1196" s="8"/>
      <c r="N1196" s="8"/>
      <c r="O1196" s="8"/>
      <c r="P1196" s="8"/>
      <c r="Q1196" s="8"/>
    </row>
    <row r="1197" spans="2:17" s="6" customFormat="1">
      <c r="B1197" s="7"/>
      <c r="D1197" s="8"/>
      <c r="E1197" s="8"/>
      <c r="F1197" s="8"/>
      <c r="G1197" s="8"/>
      <c r="H1197" s="8"/>
      <c r="I1197" s="8"/>
      <c r="J1197" s="8"/>
      <c r="K1197" s="8"/>
      <c r="L1197" s="8"/>
      <c r="M1197" s="8"/>
      <c r="N1197" s="8"/>
      <c r="O1197" s="8"/>
      <c r="P1197" s="8"/>
      <c r="Q1197" s="8"/>
    </row>
    <row r="1198" spans="2:17" s="6" customFormat="1">
      <c r="B1198" s="7"/>
      <c r="D1198" s="8"/>
      <c r="E1198" s="8"/>
      <c r="F1198" s="8"/>
      <c r="G1198" s="8"/>
      <c r="H1198" s="8"/>
      <c r="I1198" s="8"/>
      <c r="J1198" s="8"/>
      <c r="K1198" s="8"/>
      <c r="L1198" s="8"/>
      <c r="M1198" s="8"/>
      <c r="N1198" s="8"/>
      <c r="O1198" s="8"/>
      <c r="P1198" s="8"/>
      <c r="Q1198" s="8"/>
    </row>
    <row r="1199" spans="2:17" s="6" customFormat="1">
      <c r="B1199" s="7"/>
      <c r="D1199" s="8"/>
      <c r="E1199" s="8"/>
      <c r="F1199" s="8"/>
      <c r="G1199" s="8"/>
      <c r="H1199" s="8"/>
      <c r="I1199" s="8"/>
      <c r="J1199" s="8"/>
      <c r="K1199" s="8"/>
      <c r="L1199" s="8"/>
      <c r="M1199" s="8"/>
      <c r="N1199" s="8"/>
      <c r="O1199" s="8"/>
      <c r="P1199" s="8"/>
      <c r="Q1199" s="8"/>
    </row>
    <row r="1200" spans="2:17" s="6" customFormat="1">
      <c r="B1200" s="7"/>
      <c r="D1200" s="8"/>
      <c r="E1200" s="8"/>
      <c r="F1200" s="8"/>
      <c r="G1200" s="8"/>
      <c r="H1200" s="8"/>
      <c r="I1200" s="8"/>
      <c r="J1200" s="8"/>
      <c r="K1200" s="8"/>
      <c r="L1200" s="8"/>
      <c r="M1200" s="8"/>
      <c r="N1200" s="8"/>
      <c r="O1200" s="8"/>
      <c r="P1200" s="8"/>
      <c r="Q1200" s="8"/>
    </row>
    <row r="1201" spans="2:17" s="6" customFormat="1">
      <c r="B1201" s="7"/>
      <c r="D1201" s="8"/>
      <c r="E1201" s="8"/>
      <c r="F1201" s="8"/>
      <c r="G1201" s="8"/>
      <c r="H1201" s="8"/>
      <c r="I1201" s="8"/>
      <c r="J1201" s="8"/>
      <c r="K1201" s="8"/>
      <c r="L1201" s="8"/>
      <c r="M1201" s="8"/>
      <c r="N1201" s="8"/>
      <c r="O1201" s="8"/>
      <c r="P1201" s="8"/>
      <c r="Q1201" s="8"/>
    </row>
    <row r="1202" spans="2:17" s="6" customFormat="1">
      <c r="B1202" s="7"/>
      <c r="D1202" s="8"/>
      <c r="E1202" s="8"/>
      <c r="F1202" s="8"/>
      <c r="G1202" s="8"/>
      <c r="H1202" s="8"/>
      <c r="I1202" s="8"/>
      <c r="J1202" s="8"/>
      <c r="K1202" s="8"/>
      <c r="L1202" s="8"/>
      <c r="M1202" s="8"/>
      <c r="N1202" s="8"/>
      <c r="O1202" s="8"/>
      <c r="P1202" s="8"/>
      <c r="Q1202" s="8"/>
    </row>
    <row r="1203" spans="2:17" s="6" customFormat="1">
      <c r="B1203" s="7"/>
      <c r="D1203" s="8"/>
      <c r="E1203" s="8"/>
      <c r="F1203" s="8"/>
      <c r="G1203" s="8"/>
      <c r="H1203" s="8"/>
      <c r="I1203" s="8"/>
      <c r="J1203" s="8"/>
      <c r="K1203" s="8"/>
      <c r="L1203" s="8"/>
      <c r="M1203" s="8"/>
      <c r="N1203" s="8"/>
      <c r="O1203" s="8"/>
      <c r="P1203" s="8"/>
      <c r="Q1203" s="8"/>
    </row>
    <row r="1204" spans="2:17" s="6" customFormat="1">
      <c r="B1204" s="7"/>
      <c r="D1204" s="8"/>
      <c r="E1204" s="8"/>
      <c r="F1204" s="8"/>
      <c r="G1204" s="8"/>
      <c r="H1204" s="8"/>
      <c r="I1204" s="8"/>
      <c r="J1204" s="8"/>
      <c r="K1204" s="8"/>
      <c r="L1204" s="8"/>
      <c r="M1204" s="8"/>
      <c r="N1204" s="8"/>
      <c r="O1204" s="8"/>
      <c r="P1204" s="8"/>
      <c r="Q1204" s="8"/>
    </row>
    <row r="1205" spans="2:17" s="6" customFormat="1">
      <c r="B1205" s="7"/>
      <c r="D1205" s="8"/>
      <c r="E1205" s="8"/>
      <c r="F1205" s="8"/>
      <c r="G1205" s="8"/>
      <c r="H1205" s="8"/>
      <c r="I1205" s="8"/>
      <c r="J1205" s="8"/>
      <c r="K1205" s="8"/>
      <c r="L1205" s="8"/>
      <c r="M1205" s="8"/>
      <c r="N1205" s="8"/>
      <c r="O1205" s="8"/>
      <c r="P1205" s="8"/>
      <c r="Q1205" s="8"/>
    </row>
    <row r="1206" spans="2:17" s="6" customFormat="1">
      <c r="B1206" s="7"/>
      <c r="D1206" s="8"/>
      <c r="E1206" s="8"/>
      <c r="F1206" s="8"/>
      <c r="G1206" s="8"/>
      <c r="H1206" s="8"/>
      <c r="I1206" s="8"/>
      <c r="J1206" s="8"/>
      <c r="K1206" s="8"/>
      <c r="L1206" s="8"/>
      <c r="M1206" s="8"/>
      <c r="N1206" s="8"/>
      <c r="O1206" s="8"/>
      <c r="P1206" s="8"/>
      <c r="Q1206" s="8"/>
    </row>
    <row r="1207" spans="2:17" s="6" customFormat="1">
      <c r="B1207" s="7"/>
      <c r="D1207" s="8"/>
      <c r="E1207" s="8"/>
      <c r="F1207" s="8"/>
      <c r="G1207" s="8"/>
      <c r="H1207" s="8"/>
      <c r="I1207" s="8"/>
      <c r="J1207" s="8"/>
      <c r="K1207" s="8"/>
      <c r="L1207" s="8"/>
      <c r="M1207" s="8"/>
      <c r="N1207" s="8"/>
      <c r="O1207" s="8"/>
      <c r="P1207" s="8"/>
      <c r="Q1207" s="8"/>
    </row>
    <row r="1208" spans="2:17" s="6" customFormat="1">
      <c r="B1208" s="7"/>
      <c r="D1208" s="8"/>
      <c r="E1208" s="8"/>
      <c r="F1208" s="8"/>
      <c r="G1208" s="8"/>
      <c r="H1208" s="8"/>
      <c r="I1208" s="8"/>
      <c r="J1208" s="8"/>
      <c r="K1208" s="8"/>
      <c r="L1208" s="8"/>
      <c r="M1208" s="8"/>
      <c r="N1208" s="8"/>
      <c r="O1208" s="8"/>
      <c r="P1208" s="8"/>
      <c r="Q1208" s="8"/>
    </row>
    <row r="1209" spans="2:17" s="6" customFormat="1">
      <c r="B1209" s="7"/>
      <c r="D1209" s="8"/>
      <c r="E1209" s="8"/>
      <c r="F1209" s="8"/>
      <c r="G1209" s="8"/>
      <c r="H1209" s="8"/>
      <c r="I1209" s="8"/>
      <c r="J1209" s="8"/>
      <c r="K1209" s="8"/>
      <c r="L1209" s="8"/>
      <c r="M1209" s="8"/>
      <c r="N1209" s="8"/>
      <c r="O1209" s="8"/>
      <c r="P1209" s="8"/>
      <c r="Q1209" s="8"/>
    </row>
    <row r="1210" spans="2:17" s="6" customFormat="1">
      <c r="B1210" s="7"/>
      <c r="D1210" s="8"/>
      <c r="E1210" s="8"/>
      <c r="F1210" s="8"/>
      <c r="G1210" s="8"/>
      <c r="H1210" s="8"/>
      <c r="I1210" s="8"/>
      <c r="J1210" s="8"/>
      <c r="K1210" s="8"/>
      <c r="L1210" s="8"/>
      <c r="M1210" s="8"/>
      <c r="N1210" s="8"/>
      <c r="O1210" s="8"/>
      <c r="P1210" s="8"/>
      <c r="Q1210" s="8"/>
    </row>
    <row r="1211" spans="2:17" s="6" customFormat="1">
      <c r="B1211" s="7"/>
      <c r="D1211" s="8"/>
      <c r="E1211" s="8"/>
      <c r="F1211" s="8"/>
      <c r="G1211" s="8"/>
      <c r="H1211" s="8"/>
      <c r="I1211" s="8"/>
      <c r="J1211" s="8"/>
      <c r="K1211" s="8"/>
      <c r="L1211" s="8"/>
      <c r="M1211" s="8"/>
      <c r="N1211" s="8"/>
      <c r="O1211" s="8"/>
      <c r="P1211" s="8"/>
      <c r="Q1211" s="8"/>
    </row>
    <row r="1212" spans="2:17" s="6" customFormat="1">
      <c r="B1212" s="7"/>
      <c r="D1212" s="8"/>
      <c r="E1212" s="8"/>
      <c r="F1212" s="8"/>
      <c r="G1212" s="8"/>
      <c r="H1212" s="8"/>
      <c r="I1212" s="8"/>
      <c r="J1212" s="8"/>
      <c r="K1212" s="8"/>
      <c r="L1212" s="8"/>
      <c r="M1212" s="8"/>
      <c r="N1212" s="8"/>
      <c r="O1212" s="8"/>
      <c r="P1212" s="8"/>
      <c r="Q1212" s="8"/>
    </row>
    <row r="1213" spans="2:17" s="6" customFormat="1">
      <c r="B1213" s="7"/>
      <c r="D1213" s="8"/>
      <c r="E1213" s="8"/>
      <c r="F1213" s="8"/>
      <c r="G1213" s="8"/>
      <c r="H1213" s="8"/>
      <c r="I1213" s="8"/>
      <c r="J1213" s="8"/>
      <c r="K1213" s="8"/>
      <c r="L1213" s="8"/>
      <c r="M1213" s="8"/>
      <c r="N1213" s="8"/>
      <c r="O1213" s="8"/>
      <c r="P1213" s="8"/>
      <c r="Q1213" s="8"/>
    </row>
    <row r="1214" spans="2:17" s="6" customFormat="1">
      <c r="B1214" s="7"/>
      <c r="D1214" s="8"/>
      <c r="E1214" s="8"/>
      <c r="F1214" s="8"/>
      <c r="G1214" s="8"/>
      <c r="H1214" s="8"/>
      <c r="I1214" s="8"/>
      <c r="J1214" s="8"/>
      <c r="K1214" s="8"/>
      <c r="L1214" s="8"/>
      <c r="M1214" s="8"/>
      <c r="N1214" s="8"/>
      <c r="O1214" s="8"/>
      <c r="P1214" s="8"/>
      <c r="Q1214" s="8"/>
    </row>
    <row r="1215" spans="2:17" s="6" customFormat="1">
      <c r="B1215" s="7"/>
      <c r="D1215" s="8"/>
      <c r="E1215" s="8"/>
      <c r="F1215" s="8"/>
      <c r="G1215" s="8"/>
      <c r="H1215" s="8"/>
      <c r="I1215" s="8"/>
      <c r="J1215" s="8"/>
      <c r="K1215" s="8"/>
      <c r="L1215" s="8"/>
      <c r="M1215" s="8"/>
      <c r="N1215" s="8"/>
      <c r="O1215" s="8"/>
      <c r="P1215" s="8"/>
      <c r="Q1215" s="8"/>
    </row>
    <row r="1216" spans="2:17" s="6" customFormat="1">
      <c r="B1216" s="7"/>
      <c r="D1216" s="8"/>
      <c r="E1216" s="8"/>
      <c r="F1216" s="8"/>
      <c r="G1216" s="8"/>
      <c r="H1216" s="8"/>
      <c r="I1216" s="8"/>
      <c r="J1216" s="8"/>
      <c r="K1216" s="8"/>
      <c r="L1216" s="8"/>
      <c r="M1216" s="8"/>
      <c r="N1216" s="8"/>
      <c r="O1216" s="8"/>
      <c r="P1216" s="8"/>
      <c r="Q1216" s="8"/>
    </row>
    <row r="1217" spans="2:17" s="6" customFormat="1">
      <c r="B1217" s="7"/>
      <c r="D1217" s="8"/>
      <c r="E1217" s="8"/>
      <c r="F1217" s="8"/>
      <c r="G1217" s="8"/>
      <c r="H1217" s="8"/>
      <c r="I1217" s="8"/>
      <c r="J1217" s="8"/>
      <c r="K1217" s="8"/>
      <c r="L1217" s="8"/>
      <c r="M1217" s="8"/>
      <c r="N1217" s="8"/>
      <c r="O1217" s="8"/>
      <c r="P1217" s="8"/>
      <c r="Q1217" s="8"/>
    </row>
    <row r="1218" spans="2:17" s="6" customFormat="1">
      <c r="B1218" s="7"/>
      <c r="D1218" s="8"/>
      <c r="E1218" s="8"/>
      <c r="F1218" s="8"/>
      <c r="G1218" s="8"/>
      <c r="H1218" s="8"/>
      <c r="I1218" s="8"/>
      <c r="J1218" s="8"/>
      <c r="K1218" s="8"/>
      <c r="L1218" s="8"/>
      <c r="M1218" s="8"/>
      <c r="N1218" s="8"/>
      <c r="O1218" s="8"/>
      <c r="P1218" s="8"/>
      <c r="Q1218" s="8"/>
    </row>
    <row r="1219" spans="2:17" s="6" customFormat="1">
      <c r="B1219" s="7"/>
      <c r="D1219" s="8"/>
      <c r="E1219" s="8"/>
      <c r="F1219" s="8"/>
      <c r="G1219" s="8"/>
      <c r="H1219" s="8"/>
      <c r="I1219" s="8"/>
      <c r="J1219" s="8"/>
      <c r="K1219" s="8"/>
      <c r="L1219" s="8"/>
      <c r="M1219" s="8"/>
      <c r="N1219" s="8"/>
      <c r="O1219" s="8"/>
      <c r="P1219" s="8"/>
      <c r="Q1219" s="8"/>
    </row>
    <row r="1220" spans="2:17" s="6" customFormat="1">
      <c r="B1220" s="7"/>
      <c r="D1220" s="8"/>
      <c r="E1220" s="8"/>
      <c r="F1220" s="8"/>
      <c r="G1220" s="8"/>
      <c r="H1220" s="8"/>
      <c r="I1220" s="8"/>
      <c r="J1220" s="8"/>
      <c r="K1220" s="8"/>
      <c r="L1220" s="8"/>
      <c r="M1220" s="8"/>
      <c r="N1220" s="8"/>
      <c r="O1220" s="8"/>
      <c r="P1220" s="8"/>
      <c r="Q1220" s="8"/>
    </row>
    <row r="1221" spans="2:17" s="6" customFormat="1">
      <c r="B1221" s="7"/>
      <c r="D1221" s="8"/>
      <c r="E1221" s="8"/>
      <c r="F1221" s="8"/>
      <c r="G1221" s="8"/>
      <c r="H1221" s="8"/>
      <c r="I1221" s="8"/>
      <c r="J1221" s="8"/>
      <c r="K1221" s="8"/>
      <c r="L1221" s="8"/>
      <c r="M1221" s="8"/>
      <c r="N1221" s="8"/>
      <c r="O1221" s="8"/>
      <c r="P1221" s="8"/>
      <c r="Q1221" s="8"/>
    </row>
    <row r="1222" spans="2:17" s="6" customFormat="1">
      <c r="B1222" s="7"/>
      <c r="D1222" s="8"/>
      <c r="E1222" s="8"/>
      <c r="F1222" s="8"/>
      <c r="G1222" s="8"/>
      <c r="H1222" s="8"/>
      <c r="I1222" s="8"/>
      <c r="J1222" s="8"/>
      <c r="K1222" s="8"/>
      <c r="L1222" s="8"/>
      <c r="M1222" s="8"/>
      <c r="N1222" s="8"/>
      <c r="O1222" s="8"/>
      <c r="P1222" s="8"/>
      <c r="Q1222" s="8"/>
    </row>
    <row r="1223" spans="2:17" s="6" customFormat="1">
      <c r="B1223" s="7"/>
      <c r="D1223" s="8"/>
      <c r="E1223" s="8"/>
      <c r="F1223" s="8"/>
      <c r="G1223" s="8"/>
      <c r="H1223" s="8"/>
      <c r="I1223" s="8"/>
      <c r="J1223" s="8"/>
      <c r="K1223" s="8"/>
      <c r="L1223" s="8"/>
      <c r="M1223" s="8"/>
      <c r="N1223" s="8"/>
      <c r="O1223" s="8"/>
      <c r="P1223" s="8"/>
      <c r="Q1223" s="8"/>
    </row>
    <row r="1224" spans="2:17" s="6" customFormat="1">
      <c r="B1224" s="7"/>
      <c r="D1224" s="8"/>
      <c r="E1224" s="8"/>
      <c r="F1224" s="8"/>
      <c r="G1224" s="8"/>
      <c r="H1224" s="8"/>
      <c r="I1224" s="8"/>
      <c r="J1224" s="8"/>
      <c r="K1224" s="8"/>
      <c r="L1224" s="8"/>
      <c r="M1224" s="8"/>
      <c r="N1224" s="8"/>
      <c r="O1224" s="8"/>
      <c r="P1224" s="8"/>
      <c r="Q1224" s="8"/>
    </row>
    <row r="1225" spans="2:17" s="6" customFormat="1">
      <c r="B1225" s="7"/>
      <c r="D1225" s="8"/>
      <c r="E1225" s="8"/>
      <c r="F1225" s="8"/>
      <c r="G1225" s="8"/>
      <c r="H1225" s="8"/>
      <c r="I1225" s="8"/>
      <c r="J1225" s="8"/>
      <c r="K1225" s="8"/>
      <c r="L1225" s="8"/>
      <c r="M1225" s="8"/>
      <c r="N1225" s="8"/>
      <c r="O1225" s="8"/>
      <c r="P1225" s="8"/>
      <c r="Q1225" s="8"/>
    </row>
    <row r="1226" spans="2:17" s="6" customFormat="1">
      <c r="B1226" s="7"/>
      <c r="D1226" s="8"/>
      <c r="E1226" s="8"/>
      <c r="F1226" s="8"/>
      <c r="G1226" s="8"/>
      <c r="H1226" s="8"/>
      <c r="I1226" s="8"/>
      <c r="J1226" s="8"/>
      <c r="K1226" s="8"/>
      <c r="L1226" s="8"/>
      <c r="M1226" s="8"/>
      <c r="N1226" s="8"/>
      <c r="O1226" s="8"/>
      <c r="P1226" s="8"/>
      <c r="Q1226" s="8"/>
    </row>
    <row r="1227" spans="2:17" s="6" customFormat="1">
      <c r="B1227" s="7"/>
      <c r="D1227" s="8"/>
      <c r="E1227" s="8"/>
      <c r="F1227" s="8"/>
      <c r="G1227" s="8"/>
      <c r="H1227" s="8"/>
      <c r="I1227" s="8"/>
      <c r="J1227" s="8"/>
      <c r="K1227" s="8"/>
      <c r="L1227" s="8"/>
      <c r="M1227" s="8"/>
      <c r="N1227" s="8"/>
      <c r="O1227" s="8"/>
      <c r="P1227" s="8"/>
      <c r="Q1227" s="8"/>
    </row>
    <row r="1228" spans="2:17" s="6" customFormat="1">
      <c r="B1228" s="7"/>
      <c r="D1228" s="8"/>
      <c r="E1228" s="8"/>
      <c r="F1228" s="8"/>
      <c r="G1228" s="8"/>
      <c r="H1228" s="8"/>
      <c r="I1228" s="8"/>
      <c r="J1228" s="8"/>
      <c r="K1228" s="8"/>
      <c r="L1228" s="8"/>
      <c r="M1228" s="8"/>
      <c r="N1228" s="8"/>
      <c r="O1228" s="8"/>
      <c r="P1228" s="8"/>
      <c r="Q1228" s="8"/>
    </row>
    <row r="1229" spans="2:17" s="6" customFormat="1">
      <c r="B1229" s="7"/>
      <c r="D1229" s="8"/>
      <c r="E1229" s="8"/>
      <c r="F1229" s="8"/>
      <c r="G1229" s="8"/>
      <c r="H1229" s="8"/>
      <c r="I1229" s="8"/>
      <c r="J1229" s="8"/>
      <c r="K1229" s="8"/>
      <c r="L1229" s="8"/>
      <c r="M1229" s="8"/>
      <c r="N1229" s="8"/>
      <c r="O1229" s="8"/>
      <c r="P1229" s="8"/>
      <c r="Q1229" s="8"/>
    </row>
    <row r="1230" spans="2:17" s="6" customFormat="1">
      <c r="B1230" s="7"/>
      <c r="D1230" s="8"/>
      <c r="E1230" s="8"/>
      <c r="F1230" s="8"/>
      <c r="G1230" s="8"/>
      <c r="H1230" s="8"/>
      <c r="I1230" s="8"/>
      <c r="J1230" s="8"/>
      <c r="K1230" s="8"/>
      <c r="L1230" s="8"/>
      <c r="M1230" s="8"/>
      <c r="N1230" s="8"/>
      <c r="O1230" s="8"/>
      <c r="P1230" s="8"/>
      <c r="Q1230" s="8"/>
    </row>
    <row r="1231" spans="2:17" s="6" customFormat="1">
      <c r="B1231" s="7"/>
      <c r="D1231" s="8"/>
      <c r="E1231" s="8"/>
      <c r="F1231" s="8"/>
      <c r="G1231" s="8"/>
      <c r="H1231" s="8"/>
      <c r="I1231" s="8"/>
      <c r="J1231" s="8"/>
      <c r="K1231" s="8"/>
      <c r="L1231" s="8"/>
      <c r="M1231" s="8"/>
      <c r="N1231" s="8"/>
      <c r="O1231" s="8"/>
      <c r="P1231" s="8"/>
      <c r="Q1231" s="8"/>
    </row>
    <row r="1232" spans="2:17" s="6" customFormat="1">
      <c r="B1232" s="7"/>
      <c r="D1232" s="8"/>
      <c r="E1232" s="8"/>
      <c r="F1232" s="8"/>
      <c r="G1232" s="8"/>
      <c r="H1232" s="8"/>
      <c r="I1232" s="8"/>
      <c r="J1232" s="8"/>
      <c r="K1232" s="8"/>
      <c r="L1232" s="8"/>
      <c r="M1232" s="8"/>
      <c r="N1232" s="8"/>
      <c r="O1232" s="8"/>
      <c r="P1232" s="8"/>
      <c r="Q1232" s="8"/>
    </row>
    <row r="1233" spans="2:17" s="6" customFormat="1">
      <c r="B1233" s="7"/>
      <c r="D1233" s="8"/>
      <c r="E1233" s="8"/>
      <c r="F1233" s="8"/>
      <c r="G1233" s="8"/>
      <c r="H1233" s="8"/>
      <c r="I1233" s="8"/>
      <c r="J1233" s="8"/>
      <c r="K1233" s="8"/>
      <c r="L1233" s="8"/>
      <c r="M1233" s="8"/>
      <c r="N1233" s="8"/>
      <c r="O1233" s="8"/>
      <c r="P1233" s="8"/>
      <c r="Q1233" s="8"/>
    </row>
    <row r="1234" spans="2:17" s="6" customFormat="1">
      <c r="B1234" s="7"/>
      <c r="D1234" s="8"/>
      <c r="E1234" s="8"/>
      <c r="F1234" s="8"/>
      <c r="G1234" s="8"/>
      <c r="H1234" s="8"/>
      <c r="I1234" s="8"/>
      <c r="J1234" s="8"/>
      <c r="K1234" s="8"/>
      <c r="L1234" s="8"/>
      <c r="M1234" s="8"/>
      <c r="N1234" s="8"/>
      <c r="O1234" s="8"/>
      <c r="P1234" s="8"/>
      <c r="Q1234" s="8"/>
    </row>
    <row r="1235" spans="2:17" s="6" customFormat="1">
      <c r="B1235" s="7"/>
      <c r="D1235" s="8"/>
      <c r="E1235" s="8"/>
      <c r="F1235" s="8"/>
      <c r="G1235" s="8"/>
      <c r="H1235" s="8"/>
      <c r="I1235" s="8"/>
      <c r="J1235" s="8"/>
      <c r="K1235" s="8"/>
      <c r="L1235" s="8"/>
      <c r="M1235" s="8"/>
      <c r="N1235" s="8"/>
      <c r="O1235" s="8"/>
      <c r="P1235" s="8"/>
      <c r="Q1235" s="8"/>
    </row>
    <row r="1236" spans="2:17" s="6" customFormat="1">
      <c r="B1236" s="7"/>
      <c r="D1236" s="8"/>
      <c r="E1236" s="8"/>
      <c r="F1236" s="8"/>
      <c r="G1236" s="8"/>
      <c r="H1236" s="8"/>
      <c r="I1236" s="8"/>
      <c r="J1236" s="8"/>
      <c r="K1236" s="8"/>
      <c r="L1236" s="8"/>
      <c r="M1236" s="8"/>
      <c r="N1236" s="8"/>
      <c r="O1236" s="8"/>
      <c r="P1236" s="8"/>
      <c r="Q1236" s="8"/>
    </row>
    <row r="1237" spans="2:17" s="6" customFormat="1">
      <c r="B1237" s="7"/>
      <c r="D1237" s="8"/>
      <c r="E1237" s="8"/>
      <c r="F1237" s="8"/>
      <c r="G1237" s="8"/>
      <c r="H1237" s="8"/>
      <c r="I1237" s="8"/>
      <c r="J1237" s="8"/>
      <c r="K1237" s="8"/>
      <c r="L1237" s="8"/>
      <c r="M1237" s="8"/>
      <c r="N1237" s="8"/>
      <c r="O1237" s="8"/>
      <c r="P1237" s="8"/>
      <c r="Q1237" s="8"/>
    </row>
    <row r="1238" spans="2:17" s="6" customFormat="1">
      <c r="B1238" s="7"/>
      <c r="D1238" s="8"/>
      <c r="E1238" s="8"/>
      <c r="F1238" s="8"/>
      <c r="G1238" s="8"/>
      <c r="H1238" s="8"/>
      <c r="I1238" s="8"/>
      <c r="J1238" s="8"/>
      <c r="K1238" s="8"/>
      <c r="L1238" s="8"/>
      <c r="M1238" s="8"/>
      <c r="N1238" s="8"/>
      <c r="O1238" s="8"/>
      <c r="P1238" s="8"/>
      <c r="Q1238" s="8"/>
    </row>
    <row r="1239" spans="2:17" s="6" customFormat="1">
      <c r="B1239" s="7"/>
      <c r="D1239" s="8"/>
      <c r="E1239" s="8"/>
      <c r="F1239" s="8"/>
      <c r="G1239" s="8"/>
      <c r="H1239" s="8"/>
      <c r="I1239" s="8"/>
      <c r="J1239" s="8"/>
      <c r="K1239" s="8"/>
      <c r="L1239" s="8"/>
      <c r="M1239" s="8"/>
      <c r="N1239" s="8"/>
      <c r="O1239" s="8"/>
      <c r="P1239" s="8"/>
      <c r="Q1239" s="8"/>
    </row>
    <row r="1240" spans="2:17" s="6" customFormat="1">
      <c r="B1240" s="7"/>
      <c r="D1240" s="8"/>
      <c r="E1240" s="8"/>
      <c r="F1240" s="8"/>
      <c r="G1240" s="8"/>
      <c r="H1240" s="8"/>
      <c r="I1240" s="8"/>
      <c r="J1240" s="8"/>
      <c r="K1240" s="8"/>
      <c r="L1240" s="8"/>
      <c r="M1240" s="8"/>
      <c r="N1240" s="8"/>
      <c r="O1240" s="8"/>
      <c r="P1240" s="8"/>
      <c r="Q1240" s="8"/>
    </row>
    <row r="1241" spans="2:17" s="6" customFormat="1">
      <c r="B1241" s="7"/>
      <c r="D1241" s="8"/>
      <c r="E1241" s="8"/>
      <c r="F1241" s="8"/>
      <c r="G1241" s="8"/>
      <c r="H1241" s="8"/>
      <c r="I1241" s="8"/>
      <c r="J1241" s="8"/>
      <c r="K1241" s="8"/>
      <c r="L1241" s="8"/>
      <c r="M1241" s="8"/>
      <c r="N1241" s="8"/>
      <c r="O1241" s="8"/>
      <c r="P1241" s="8"/>
      <c r="Q1241" s="8"/>
    </row>
    <row r="1242" spans="2:17" s="6" customFormat="1">
      <c r="B1242" s="7"/>
      <c r="D1242" s="8"/>
      <c r="E1242" s="8"/>
      <c r="F1242" s="8"/>
      <c r="G1242" s="8"/>
      <c r="H1242" s="8"/>
      <c r="I1242" s="8"/>
      <c r="J1242" s="8"/>
      <c r="K1242" s="8"/>
      <c r="L1242" s="8"/>
      <c r="M1242" s="8"/>
      <c r="N1242" s="8"/>
      <c r="O1242" s="8"/>
      <c r="P1242" s="8"/>
      <c r="Q1242" s="8"/>
    </row>
    <row r="1243" spans="2:17" s="6" customFormat="1">
      <c r="B1243" s="7"/>
      <c r="D1243" s="8"/>
      <c r="E1243" s="8"/>
      <c r="F1243" s="8"/>
      <c r="G1243" s="8"/>
      <c r="H1243" s="8"/>
      <c r="I1243" s="8"/>
      <c r="J1243" s="8"/>
      <c r="K1243" s="8"/>
      <c r="L1243" s="8"/>
      <c r="M1243" s="8"/>
      <c r="N1243" s="8"/>
      <c r="O1243" s="8"/>
      <c r="P1243" s="8"/>
      <c r="Q1243" s="8"/>
    </row>
    <row r="1244" spans="2:17" s="6" customFormat="1">
      <c r="B1244" s="7"/>
      <c r="D1244" s="8"/>
      <c r="E1244" s="8"/>
      <c r="F1244" s="8"/>
      <c r="G1244" s="8"/>
      <c r="H1244" s="8"/>
      <c r="I1244" s="8"/>
      <c r="J1244" s="8"/>
      <c r="K1244" s="8"/>
      <c r="L1244" s="8"/>
      <c r="M1244" s="8"/>
      <c r="N1244" s="8"/>
      <c r="O1244" s="8"/>
      <c r="P1244" s="8"/>
      <c r="Q1244" s="8"/>
    </row>
    <row r="1245" spans="2:17" s="6" customFormat="1">
      <c r="B1245" s="7"/>
      <c r="D1245" s="8"/>
      <c r="E1245" s="8"/>
      <c r="F1245" s="8"/>
      <c r="G1245" s="8"/>
      <c r="H1245" s="8"/>
      <c r="I1245" s="8"/>
      <c r="J1245" s="8"/>
      <c r="K1245" s="8"/>
      <c r="L1245" s="8"/>
      <c r="M1245" s="8"/>
      <c r="N1245" s="8"/>
      <c r="O1245" s="8"/>
      <c r="P1245" s="8"/>
      <c r="Q1245" s="8"/>
    </row>
    <row r="1246" spans="2:17" s="6" customFormat="1">
      <c r="B1246" s="7"/>
      <c r="D1246" s="8"/>
      <c r="E1246" s="8"/>
      <c r="F1246" s="8"/>
      <c r="G1246" s="8"/>
      <c r="H1246" s="8"/>
      <c r="I1246" s="8"/>
      <c r="J1246" s="8"/>
      <c r="K1246" s="8"/>
      <c r="L1246" s="8"/>
      <c r="M1246" s="8"/>
      <c r="N1246" s="8"/>
      <c r="O1246" s="8"/>
      <c r="P1246" s="8"/>
      <c r="Q1246" s="8"/>
    </row>
    <row r="1247" spans="2:17" s="6" customFormat="1">
      <c r="B1247" s="7"/>
      <c r="D1247" s="8"/>
      <c r="E1247" s="8"/>
      <c r="F1247" s="8"/>
      <c r="G1247" s="8"/>
      <c r="H1247" s="8"/>
      <c r="I1247" s="8"/>
      <c r="J1247" s="8"/>
      <c r="K1247" s="8"/>
      <c r="L1247" s="8"/>
      <c r="M1247" s="8"/>
      <c r="N1247" s="8"/>
      <c r="O1247" s="8"/>
      <c r="P1247" s="8"/>
      <c r="Q1247" s="8"/>
    </row>
    <row r="1248" spans="2:17" s="6" customFormat="1">
      <c r="B1248" s="7"/>
      <c r="D1248" s="8"/>
      <c r="E1248" s="8"/>
      <c r="F1248" s="8"/>
      <c r="G1248" s="8"/>
      <c r="H1248" s="8"/>
      <c r="I1248" s="8"/>
      <c r="J1248" s="8"/>
      <c r="K1248" s="8"/>
      <c r="L1248" s="8"/>
      <c r="M1248" s="8"/>
      <c r="N1248" s="8"/>
      <c r="O1248" s="8"/>
      <c r="P1248" s="8"/>
      <c r="Q1248" s="8"/>
    </row>
    <row r="1249" spans="2:17" s="6" customFormat="1">
      <c r="B1249" s="7"/>
      <c r="D1249" s="8"/>
      <c r="E1249" s="8"/>
      <c r="F1249" s="8"/>
      <c r="G1249" s="8"/>
      <c r="H1249" s="8"/>
      <c r="I1249" s="8"/>
      <c r="J1249" s="8"/>
      <c r="K1249" s="8"/>
      <c r="L1249" s="8"/>
      <c r="M1249" s="8"/>
      <c r="N1249" s="8"/>
      <c r="O1249" s="8"/>
      <c r="P1249" s="8"/>
      <c r="Q1249" s="8"/>
    </row>
    <row r="1250" spans="2:17" s="6" customFormat="1">
      <c r="B1250" s="7"/>
      <c r="D1250" s="8"/>
      <c r="E1250" s="8"/>
      <c r="F1250" s="8"/>
      <c r="G1250" s="8"/>
      <c r="H1250" s="8"/>
      <c r="I1250" s="8"/>
      <c r="J1250" s="8"/>
      <c r="K1250" s="8"/>
      <c r="L1250" s="8"/>
      <c r="M1250" s="8"/>
      <c r="N1250" s="8"/>
      <c r="O1250" s="8"/>
      <c r="P1250" s="8"/>
      <c r="Q1250" s="8"/>
    </row>
    <row r="1251" spans="2:17" s="6" customFormat="1">
      <c r="B1251" s="7"/>
      <c r="D1251" s="8"/>
      <c r="E1251" s="8"/>
      <c r="F1251" s="8"/>
      <c r="G1251" s="8"/>
      <c r="H1251" s="8"/>
      <c r="I1251" s="8"/>
      <c r="J1251" s="8"/>
      <c r="K1251" s="8"/>
      <c r="L1251" s="8"/>
      <c r="M1251" s="8"/>
      <c r="N1251" s="8"/>
      <c r="O1251" s="8"/>
      <c r="P1251" s="8"/>
      <c r="Q1251" s="8"/>
    </row>
    <row r="1252" spans="2:17" s="6" customFormat="1">
      <c r="B1252" s="7"/>
      <c r="D1252" s="8"/>
      <c r="E1252" s="8"/>
      <c r="F1252" s="8"/>
      <c r="G1252" s="8"/>
      <c r="H1252" s="8"/>
      <c r="I1252" s="8"/>
      <c r="J1252" s="8"/>
      <c r="K1252" s="8"/>
      <c r="L1252" s="8"/>
      <c r="M1252" s="8"/>
      <c r="N1252" s="8"/>
      <c r="O1252" s="8"/>
      <c r="P1252" s="8"/>
      <c r="Q1252" s="8"/>
    </row>
    <row r="1253" spans="2:17" s="6" customFormat="1">
      <c r="B1253" s="7"/>
      <c r="D1253" s="8"/>
      <c r="E1253" s="8"/>
      <c r="F1253" s="8"/>
      <c r="G1253" s="8"/>
      <c r="H1253" s="8"/>
      <c r="I1253" s="8"/>
      <c r="J1253" s="8"/>
      <c r="K1253" s="8"/>
      <c r="L1253" s="8"/>
      <c r="M1253" s="8"/>
      <c r="N1253" s="8"/>
      <c r="O1253" s="8"/>
      <c r="P1253" s="8"/>
      <c r="Q1253" s="8"/>
    </row>
    <row r="1254" spans="2:17" s="6" customFormat="1">
      <c r="B1254" s="7"/>
      <c r="D1254" s="8"/>
      <c r="E1254" s="8"/>
      <c r="F1254" s="8"/>
      <c r="G1254" s="8"/>
      <c r="H1254" s="8"/>
      <c r="I1254" s="8"/>
      <c r="J1254" s="8"/>
      <c r="K1254" s="8"/>
      <c r="L1254" s="8"/>
      <c r="M1254" s="8"/>
      <c r="N1254" s="8"/>
      <c r="O1254" s="8"/>
      <c r="P1254" s="8"/>
      <c r="Q1254" s="8"/>
    </row>
    <row r="1255" spans="2:17" s="6" customFormat="1">
      <c r="B1255" s="7"/>
      <c r="D1255" s="8"/>
      <c r="E1255" s="8"/>
      <c r="F1255" s="8"/>
      <c r="G1255" s="8"/>
      <c r="H1255" s="8"/>
      <c r="I1255" s="8"/>
      <c r="J1255" s="8"/>
      <c r="K1255" s="8"/>
      <c r="L1255" s="8"/>
      <c r="M1255" s="8"/>
      <c r="N1255" s="8"/>
      <c r="O1255" s="8"/>
      <c r="P1255" s="8"/>
      <c r="Q1255" s="8"/>
    </row>
    <row r="1256" spans="2:17" s="6" customFormat="1">
      <c r="B1256" s="7"/>
      <c r="D1256" s="8"/>
      <c r="E1256" s="8"/>
      <c r="F1256" s="8"/>
      <c r="G1256" s="8"/>
      <c r="H1256" s="8"/>
      <c r="I1256" s="8"/>
      <c r="J1256" s="8"/>
      <c r="K1256" s="8"/>
      <c r="L1256" s="8"/>
      <c r="M1256" s="8"/>
      <c r="N1256" s="8"/>
      <c r="O1256" s="8"/>
      <c r="P1256" s="8"/>
      <c r="Q1256" s="8"/>
    </row>
    <row r="1257" spans="2:17" s="6" customFormat="1">
      <c r="B1257" s="7"/>
      <c r="D1257" s="8"/>
      <c r="E1257" s="8"/>
      <c r="F1257" s="8"/>
      <c r="G1257" s="8"/>
      <c r="H1257" s="8"/>
      <c r="I1257" s="8"/>
      <c r="J1257" s="8"/>
      <c r="K1257" s="8"/>
      <c r="L1257" s="8"/>
      <c r="M1257" s="8"/>
      <c r="N1257" s="8"/>
      <c r="O1257" s="8"/>
      <c r="P1257" s="8"/>
      <c r="Q1257" s="8"/>
    </row>
    <row r="1258" spans="2:17" s="6" customFormat="1">
      <c r="B1258" s="7"/>
      <c r="D1258" s="8"/>
      <c r="E1258" s="8"/>
      <c r="F1258" s="8"/>
      <c r="G1258" s="8"/>
      <c r="H1258" s="8"/>
      <c r="I1258" s="8"/>
      <c r="J1258" s="8"/>
      <c r="K1258" s="8"/>
      <c r="L1258" s="8"/>
      <c r="M1258" s="8"/>
      <c r="N1258" s="8"/>
      <c r="O1258" s="8"/>
      <c r="P1258" s="8"/>
      <c r="Q1258" s="8"/>
    </row>
    <row r="1259" spans="2:17" s="6" customFormat="1">
      <c r="B1259" s="7"/>
      <c r="D1259" s="8"/>
      <c r="E1259" s="8"/>
      <c r="F1259" s="8"/>
      <c r="G1259" s="8"/>
      <c r="H1259" s="8"/>
      <c r="I1259" s="8"/>
      <c r="J1259" s="8"/>
      <c r="K1259" s="8"/>
      <c r="L1259" s="8"/>
      <c r="M1259" s="8"/>
      <c r="N1259" s="8"/>
      <c r="O1259" s="8"/>
      <c r="P1259" s="8"/>
      <c r="Q1259" s="8"/>
    </row>
    <row r="1260" spans="2:17" s="6" customFormat="1">
      <c r="B1260" s="7"/>
      <c r="D1260" s="8"/>
      <c r="E1260" s="8"/>
      <c r="F1260" s="8"/>
      <c r="G1260" s="8"/>
      <c r="H1260" s="8"/>
      <c r="I1260" s="8"/>
      <c r="J1260" s="8"/>
      <c r="K1260" s="8"/>
      <c r="L1260" s="8"/>
      <c r="M1260" s="8"/>
      <c r="N1260" s="8"/>
      <c r="O1260" s="8"/>
      <c r="P1260" s="8"/>
      <c r="Q1260" s="8"/>
    </row>
    <row r="1261" spans="2:17" s="6" customFormat="1">
      <c r="B1261" s="7"/>
      <c r="D1261" s="8"/>
      <c r="E1261" s="8"/>
      <c r="F1261" s="8"/>
      <c r="G1261" s="8"/>
      <c r="H1261" s="8"/>
      <c r="I1261" s="8"/>
      <c r="J1261" s="8"/>
      <c r="K1261" s="8"/>
      <c r="L1261" s="8"/>
      <c r="M1261" s="8"/>
      <c r="N1261" s="8"/>
      <c r="O1261" s="8"/>
      <c r="P1261" s="8"/>
      <c r="Q1261" s="8"/>
    </row>
    <row r="1262" spans="2:17" s="6" customFormat="1">
      <c r="B1262" s="7"/>
      <c r="D1262" s="8"/>
      <c r="E1262" s="8"/>
      <c r="F1262" s="8"/>
      <c r="G1262" s="8"/>
      <c r="H1262" s="8"/>
      <c r="I1262" s="8"/>
      <c r="J1262" s="8"/>
      <c r="K1262" s="8"/>
      <c r="L1262" s="8"/>
      <c r="M1262" s="8"/>
      <c r="N1262" s="8"/>
      <c r="O1262" s="8"/>
      <c r="P1262" s="8"/>
      <c r="Q1262" s="8"/>
    </row>
    <row r="1263" spans="2:17" s="6" customFormat="1">
      <c r="B1263" s="7"/>
      <c r="D1263" s="8"/>
      <c r="E1263" s="8"/>
      <c r="F1263" s="8"/>
      <c r="G1263" s="8"/>
      <c r="H1263" s="8"/>
      <c r="I1263" s="8"/>
      <c r="J1263" s="8"/>
      <c r="K1263" s="8"/>
      <c r="L1263" s="8"/>
      <c r="M1263" s="8"/>
      <c r="N1263" s="8"/>
      <c r="O1263" s="8"/>
      <c r="P1263" s="8"/>
      <c r="Q1263" s="8"/>
    </row>
    <row r="1264" spans="2:17" s="6" customFormat="1">
      <c r="B1264" s="7"/>
      <c r="D1264" s="8"/>
      <c r="E1264" s="8"/>
      <c r="F1264" s="8"/>
      <c r="G1264" s="8"/>
      <c r="H1264" s="8"/>
      <c r="I1264" s="8"/>
      <c r="J1264" s="8"/>
      <c r="K1264" s="8"/>
      <c r="L1264" s="8"/>
      <c r="M1264" s="8"/>
      <c r="N1264" s="8"/>
      <c r="O1264" s="8"/>
      <c r="P1264" s="8"/>
      <c r="Q1264" s="8"/>
    </row>
    <row r="1265" spans="2:17" s="6" customFormat="1">
      <c r="B1265" s="7"/>
      <c r="D1265" s="8"/>
      <c r="E1265" s="8"/>
      <c r="F1265" s="8"/>
      <c r="G1265" s="8"/>
      <c r="H1265" s="8"/>
      <c r="I1265" s="8"/>
      <c r="J1265" s="8"/>
      <c r="K1265" s="8"/>
      <c r="L1265" s="8"/>
      <c r="M1265" s="8"/>
      <c r="N1265" s="8"/>
      <c r="O1265" s="8"/>
      <c r="P1265" s="8"/>
      <c r="Q1265" s="8"/>
    </row>
    <row r="1266" spans="2:17" s="6" customFormat="1">
      <c r="B1266" s="7"/>
      <c r="D1266" s="8"/>
      <c r="E1266" s="8"/>
      <c r="F1266" s="8"/>
      <c r="G1266" s="8"/>
      <c r="H1266" s="8"/>
      <c r="I1266" s="8"/>
      <c r="J1266" s="8"/>
      <c r="K1266" s="8"/>
      <c r="L1266" s="8"/>
      <c r="M1266" s="8"/>
      <c r="N1266" s="8"/>
      <c r="O1266" s="8"/>
      <c r="P1266" s="8"/>
      <c r="Q1266" s="8"/>
    </row>
    <row r="1267" spans="2:17" s="6" customFormat="1">
      <c r="B1267" s="7"/>
      <c r="D1267" s="8"/>
      <c r="E1267" s="8"/>
      <c r="F1267" s="8"/>
      <c r="G1267" s="8"/>
      <c r="H1267" s="8"/>
      <c r="I1267" s="8"/>
      <c r="J1267" s="8"/>
      <c r="K1267" s="8"/>
      <c r="L1267" s="8"/>
      <c r="M1267" s="8"/>
      <c r="N1267" s="8"/>
      <c r="O1267" s="8"/>
      <c r="P1267" s="8"/>
      <c r="Q1267" s="8"/>
    </row>
    <row r="1268" spans="2:17" s="6" customFormat="1">
      <c r="B1268" s="7"/>
      <c r="D1268" s="8"/>
      <c r="E1268" s="8"/>
      <c r="F1268" s="8"/>
      <c r="G1268" s="8"/>
      <c r="H1268" s="8"/>
      <c r="I1268" s="8"/>
      <c r="J1268" s="8"/>
      <c r="K1268" s="8"/>
      <c r="L1268" s="8"/>
      <c r="M1268" s="8"/>
      <c r="N1268" s="8"/>
      <c r="O1268" s="8"/>
      <c r="P1268" s="8"/>
      <c r="Q1268" s="8"/>
    </row>
    <row r="1269" spans="2:17" s="6" customFormat="1">
      <c r="B1269" s="7"/>
      <c r="D1269" s="8"/>
      <c r="E1269" s="8"/>
      <c r="F1269" s="8"/>
      <c r="G1269" s="8"/>
      <c r="H1269" s="8"/>
      <c r="I1269" s="8"/>
      <c r="J1269" s="8"/>
      <c r="K1269" s="8"/>
      <c r="L1269" s="8"/>
      <c r="M1269" s="8"/>
      <c r="N1269" s="8"/>
      <c r="O1269" s="8"/>
      <c r="P1269" s="8"/>
      <c r="Q1269" s="8"/>
    </row>
    <row r="1270" spans="2:17" s="6" customFormat="1">
      <c r="B1270" s="7"/>
      <c r="D1270" s="8"/>
      <c r="E1270" s="8"/>
      <c r="F1270" s="8"/>
      <c r="G1270" s="8"/>
      <c r="H1270" s="8"/>
      <c r="I1270" s="8"/>
      <c r="J1270" s="8"/>
      <c r="K1270" s="8"/>
      <c r="L1270" s="8"/>
      <c r="M1270" s="8"/>
      <c r="N1270" s="8"/>
      <c r="O1270" s="8"/>
      <c r="P1270" s="8"/>
      <c r="Q1270" s="8"/>
    </row>
    <row r="1271" spans="2:17" s="6" customFormat="1">
      <c r="B1271" s="7"/>
      <c r="D1271" s="8"/>
      <c r="E1271" s="8"/>
      <c r="F1271" s="8"/>
      <c r="G1271" s="8"/>
      <c r="H1271" s="8"/>
      <c r="I1271" s="8"/>
      <c r="J1271" s="8"/>
      <c r="K1271" s="8"/>
      <c r="L1271" s="8"/>
      <c r="M1271" s="8"/>
      <c r="N1271" s="8"/>
      <c r="O1271" s="8"/>
      <c r="P1271" s="8"/>
      <c r="Q1271" s="8"/>
    </row>
    <row r="1272" spans="2:17" s="6" customFormat="1">
      <c r="B1272" s="7"/>
      <c r="D1272" s="8"/>
      <c r="E1272" s="8"/>
      <c r="F1272" s="8"/>
      <c r="G1272" s="8"/>
      <c r="H1272" s="8"/>
      <c r="I1272" s="8"/>
      <c r="J1272" s="8"/>
      <c r="K1272" s="8"/>
      <c r="L1272" s="8"/>
      <c r="M1272" s="8"/>
      <c r="N1272" s="8"/>
      <c r="O1272" s="8"/>
      <c r="P1272" s="8"/>
      <c r="Q1272" s="8"/>
    </row>
    <row r="1273" spans="2:17" s="6" customFormat="1">
      <c r="B1273" s="7"/>
      <c r="D1273" s="8"/>
      <c r="E1273" s="8"/>
      <c r="F1273" s="8"/>
      <c r="G1273" s="8"/>
      <c r="H1273" s="8"/>
      <c r="I1273" s="8"/>
      <c r="J1273" s="8"/>
      <c r="K1273" s="8"/>
      <c r="L1273" s="8"/>
      <c r="M1273" s="8"/>
      <c r="N1273" s="8"/>
      <c r="O1273" s="8"/>
      <c r="P1273" s="8"/>
      <c r="Q1273" s="8"/>
    </row>
    <row r="1274" spans="2:17" s="6" customFormat="1">
      <c r="B1274" s="7"/>
      <c r="D1274" s="8"/>
      <c r="E1274" s="8"/>
      <c r="F1274" s="8"/>
      <c r="G1274" s="8"/>
      <c r="H1274" s="8"/>
      <c r="I1274" s="8"/>
      <c r="J1274" s="8"/>
      <c r="K1274" s="8"/>
      <c r="L1274" s="8"/>
      <c r="M1274" s="8"/>
      <c r="N1274" s="8"/>
      <c r="O1274" s="8"/>
      <c r="P1274" s="8"/>
      <c r="Q1274" s="8"/>
    </row>
    <row r="1275" spans="2:17" s="6" customFormat="1">
      <c r="B1275" s="7"/>
      <c r="D1275" s="8"/>
      <c r="E1275" s="8"/>
      <c r="F1275" s="8"/>
      <c r="G1275" s="8"/>
      <c r="H1275" s="8"/>
      <c r="I1275" s="8"/>
      <c r="J1275" s="8"/>
      <c r="K1275" s="8"/>
      <c r="L1275" s="8"/>
      <c r="M1275" s="8"/>
      <c r="N1275" s="8"/>
      <c r="O1275" s="8"/>
      <c r="P1275" s="8"/>
      <c r="Q1275" s="8"/>
    </row>
    <row r="1276" spans="2:17" s="6" customFormat="1">
      <c r="B1276" s="7"/>
      <c r="D1276" s="8"/>
      <c r="E1276" s="8"/>
      <c r="F1276" s="8"/>
      <c r="G1276" s="8"/>
      <c r="H1276" s="8"/>
      <c r="I1276" s="8"/>
      <c r="J1276" s="8"/>
      <c r="K1276" s="8"/>
      <c r="L1276" s="8"/>
      <c r="M1276" s="8"/>
      <c r="N1276" s="8"/>
      <c r="O1276" s="8"/>
      <c r="P1276" s="8"/>
      <c r="Q1276" s="8"/>
    </row>
    <row r="1277" spans="2:17" s="6" customFormat="1">
      <c r="B1277" s="7"/>
      <c r="D1277" s="8"/>
      <c r="E1277" s="8"/>
      <c r="F1277" s="8"/>
      <c r="G1277" s="8"/>
      <c r="H1277" s="8"/>
      <c r="I1277" s="8"/>
      <c r="J1277" s="8"/>
      <c r="K1277" s="8"/>
      <c r="L1277" s="8"/>
      <c r="M1277" s="8"/>
      <c r="N1277" s="8"/>
      <c r="O1277" s="8"/>
      <c r="P1277" s="8"/>
      <c r="Q1277" s="8"/>
    </row>
    <row r="1278" spans="2:17" s="6" customFormat="1">
      <c r="B1278" s="7"/>
      <c r="D1278" s="8"/>
      <c r="E1278" s="8"/>
      <c r="F1278" s="8"/>
      <c r="G1278" s="8"/>
      <c r="H1278" s="8"/>
      <c r="I1278" s="8"/>
      <c r="J1278" s="8"/>
      <c r="K1278" s="8"/>
      <c r="L1278" s="8"/>
      <c r="M1278" s="8"/>
      <c r="N1278" s="8"/>
      <c r="O1278" s="8"/>
      <c r="P1278" s="8"/>
      <c r="Q1278" s="8"/>
    </row>
    <row r="1279" spans="2:17" s="6" customFormat="1">
      <c r="B1279" s="7"/>
      <c r="D1279" s="8"/>
      <c r="E1279" s="8"/>
      <c r="F1279" s="8"/>
      <c r="G1279" s="8"/>
      <c r="H1279" s="8"/>
      <c r="I1279" s="8"/>
      <c r="J1279" s="8"/>
      <c r="K1279" s="8"/>
      <c r="L1279" s="8"/>
      <c r="M1279" s="8"/>
      <c r="N1279" s="8"/>
      <c r="O1279" s="8"/>
      <c r="P1279" s="8"/>
      <c r="Q1279" s="8"/>
    </row>
    <row r="1280" spans="2:17" s="6" customFormat="1">
      <c r="B1280" s="7"/>
      <c r="D1280" s="8"/>
      <c r="E1280" s="8"/>
      <c r="F1280" s="8"/>
      <c r="G1280" s="8"/>
      <c r="H1280" s="8"/>
      <c r="I1280" s="8"/>
      <c r="J1280" s="8"/>
      <c r="K1280" s="8"/>
      <c r="L1280" s="8"/>
      <c r="M1280" s="8"/>
      <c r="N1280" s="8"/>
      <c r="O1280" s="8"/>
      <c r="P1280" s="8"/>
      <c r="Q1280" s="8"/>
    </row>
    <row r="1281" spans="2:17" s="6" customFormat="1">
      <c r="B1281" s="7"/>
      <c r="D1281" s="8"/>
      <c r="E1281" s="8"/>
      <c r="F1281" s="8"/>
      <c r="G1281" s="8"/>
      <c r="H1281" s="8"/>
      <c r="I1281" s="8"/>
      <c r="J1281" s="8"/>
      <c r="K1281" s="8"/>
      <c r="L1281" s="8"/>
      <c r="M1281" s="8"/>
      <c r="N1281" s="8"/>
      <c r="O1281" s="8"/>
      <c r="P1281" s="8"/>
      <c r="Q1281" s="8"/>
    </row>
    <row r="1282" spans="2:17" s="6" customFormat="1">
      <c r="B1282" s="7"/>
      <c r="D1282" s="8"/>
      <c r="E1282" s="8"/>
      <c r="F1282" s="8"/>
      <c r="G1282" s="8"/>
      <c r="H1282" s="8"/>
      <c r="I1282" s="8"/>
      <c r="J1282" s="8"/>
      <c r="K1282" s="8"/>
      <c r="L1282" s="8"/>
      <c r="M1282" s="8"/>
      <c r="N1282" s="8"/>
      <c r="O1282" s="8"/>
      <c r="P1282" s="8"/>
      <c r="Q1282" s="8"/>
    </row>
    <row r="1283" spans="2:17" s="6" customFormat="1">
      <c r="B1283" s="7"/>
      <c r="D1283" s="8"/>
      <c r="E1283" s="8"/>
      <c r="F1283" s="8"/>
      <c r="G1283" s="8"/>
      <c r="H1283" s="8"/>
      <c r="I1283" s="8"/>
      <c r="J1283" s="8"/>
      <c r="K1283" s="8"/>
      <c r="L1283" s="8"/>
      <c r="M1283" s="8"/>
      <c r="N1283" s="8"/>
      <c r="O1283" s="8"/>
      <c r="P1283" s="8"/>
      <c r="Q1283" s="8"/>
    </row>
    <row r="1284" spans="2:17" s="6" customFormat="1">
      <c r="B1284" s="7"/>
      <c r="D1284" s="8"/>
      <c r="E1284" s="8"/>
      <c r="F1284" s="8"/>
      <c r="G1284" s="8"/>
      <c r="H1284" s="8"/>
      <c r="I1284" s="8"/>
      <c r="J1284" s="8"/>
      <c r="K1284" s="8"/>
      <c r="L1284" s="8"/>
      <c r="M1284" s="8"/>
      <c r="N1284" s="8"/>
      <c r="O1284" s="8"/>
      <c r="P1284" s="8"/>
      <c r="Q1284" s="8"/>
    </row>
    <row r="1285" spans="2:17" s="6" customFormat="1">
      <c r="B1285" s="7"/>
      <c r="D1285" s="8"/>
      <c r="E1285" s="8"/>
      <c r="F1285" s="8"/>
      <c r="G1285" s="8"/>
      <c r="H1285" s="8"/>
      <c r="I1285" s="8"/>
      <c r="J1285" s="8"/>
      <c r="K1285" s="8"/>
      <c r="L1285" s="8"/>
      <c r="M1285" s="8"/>
      <c r="N1285" s="8"/>
      <c r="O1285" s="8"/>
      <c r="P1285" s="8"/>
      <c r="Q1285" s="8"/>
    </row>
    <row r="1286" spans="2:17" s="6" customFormat="1">
      <c r="B1286" s="7"/>
      <c r="D1286" s="8"/>
      <c r="E1286" s="8"/>
      <c r="F1286" s="8"/>
      <c r="G1286" s="8"/>
      <c r="H1286" s="8"/>
      <c r="I1286" s="8"/>
      <c r="J1286" s="8"/>
      <c r="K1286" s="8"/>
      <c r="L1286" s="8"/>
      <c r="M1286" s="8"/>
      <c r="N1286" s="8"/>
      <c r="O1286" s="8"/>
      <c r="P1286" s="8"/>
      <c r="Q1286" s="8"/>
    </row>
    <row r="1287" spans="2:17" s="6" customFormat="1">
      <c r="B1287" s="7"/>
      <c r="D1287" s="8"/>
      <c r="E1287" s="8"/>
      <c r="F1287" s="8"/>
      <c r="G1287" s="8"/>
      <c r="H1287" s="8"/>
      <c r="I1287" s="8"/>
      <c r="J1287" s="8"/>
      <c r="K1287" s="8"/>
      <c r="L1287" s="8"/>
      <c r="M1287" s="8"/>
      <c r="N1287" s="8"/>
      <c r="O1287" s="8"/>
      <c r="P1287" s="8"/>
      <c r="Q1287" s="8"/>
    </row>
    <row r="1288" spans="2:17" s="6" customFormat="1">
      <c r="B1288" s="7"/>
      <c r="D1288" s="8"/>
      <c r="E1288" s="8"/>
      <c r="F1288" s="8"/>
      <c r="G1288" s="8"/>
      <c r="H1288" s="8"/>
      <c r="I1288" s="8"/>
      <c r="J1288" s="8"/>
      <c r="K1288" s="8"/>
      <c r="L1288" s="8"/>
      <c r="M1288" s="8"/>
      <c r="N1288" s="8"/>
      <c r="O1288" s="8"/>
      <c r="P1288" s="8"/>
      <c r="Q1288" s="8"/>
    </row>
    <row r="1289" spans="2:17" s="6" customFormat="1">
      <c r="B1289" s="7"/>
      <c r="D1289" s="8"/>
      <c r="E1289" s="8"/>
      <c r="F1289" s="8"/>
      <c r="G1289" s="8"/>
      <c r="H1289" s="8"/>
      <c r="I1289" s="8"/>
      <c r="J1289" s="8"/>
      <c r="K1289" s="8"/>
      <c r="L1289" s="8"/>
      <c r="M1289" s="8"/>
      <c r="N1289" s="8"/>
      <c r="O1289" s="8"/>
      <c r="P1289" s="8"/>
      <c r="Q1289" s="8"/>
    </row>
    <row r="1290" spans="2:17" s="6" customFormat="1">
      <c r="B1290" s="7"/>
      <c r="D1290" s="8"/>
      <c r="E1290" s="8"/>
      <c r="F1290" s="8"/>
      <c r="G1290" s="8"/>
      <c r="H1290" s="8"/>
      <c r="I1290" s="8"/>
      <c r="J1290" s="8"/>
      <c r="K1290" s="8"/>
      <c r="L1290" s="8"/>
      <c r="M1290" s="8"/>
      <c r="N1290" s="8"/>
      <c r="O1290" s="8"/>
      <c r="P1290" s="8"/>
      <c r="Q1290" s="8"/>
    </row>
    <row r="1291" spans="2:17" s="6" customFormat="1">
      <c r="B1291" s="7"/>
      <c r="D1291" s="8"/>
      <c r="E1291" s="8"/>
      <c r="F1291" s="8"/>
      <c r="G1291" s="8"/>
      <c r="H1291" s="8"/>
      <c r="I1291" s="8"/>
      <c r="J1291" s="8"/>
      <c r="K1291" s="8"/>
      <c r="L1291" s="8"/>
      <c r="M1291" s="8"/>
      <c r="N1291" s="8"/>
      <c r="O1291" s="8"/>
      <c r="P1291" s="8"/>
      <c r="Q1291" s="8"/>
    </row>
    <row r="1292" spans="2:17" s="6" customFormat="1">
      <c r="B1292" s="7"/>
      <c r="D1292" s="8"/>
      <c r="E1292" s="8"/>
      <c r="F1292" s="8"/>
      <c r="G1292" s="8"/>
      <c r="H1292" s="8"/>
      <c r="I1292" s="8"/>
      <c r="J1292" s="8"/>
      <c r="K1292" s="8"/>
      <c r="L1292" s="8"/>
      <c r="M1292" s="8"/>
      <c r="N1292" s="8"/>
      <c r="O1292" s="8"/>
      <c r="P1292" s="8"/>
      <c r="Q1292" s="8"/>
    </row>
    <row r="1293" spans="2:17" s="6" customFormat="1">
      <c r="B1293" s="7"/>
      <c r="D1293" s="8"/>
      <c r="E1293" s="8"/>
      <c r="F1293" s="8"/>
      <c r="G1293" s="8"/>
      <c r="H1293" s="8"/>
      <c r="I1293" s="8"/>
      <c r="J1293" s="8"/>
      <c r="K1293" s="8"/>
      <c r="L1293" s="8"/>
      <c r="M1293" s="8"/>
      <c r="N1293" s="8"/>
      <c r="O1293" s="8"/>
      <c r="P1293" s="8"/>
      <c r="Q1293" s="8"/>
    </row>
    <row r="1294" spans="2:17" s="6" customFormat="1">
      <c r="B1294" s="7"/>
      <c r="D1294" s="8"/>
      <c r="E1294" s="8"/>
      <c r="F1294" s="8"/>
      <c r="G1294" s="8"/>
      <c r="H1294" s="8"/>
      <c r="I1294" s="8"/>
      <c r="J1294" s="8"/>
      <c r="K1294" s="8"/>
      <c r="L1294" s="8"/>
      <c r="M1294" s="8"/>
      <c r="N1294" s="8"/>
      <c r="O1294" s="8"/>
      <c r="P1294" s="8"/>
      <c r="Q1294" s="8"/>
    </row>
    <row r="1295" spans="2:17" s="6" customFormat="1">
      <c r="B1295" s="7"/>
      <c r="D1295" s="8"/>
      <c r="E1295" s="8"/>
      <c r="F1295" s="8"/>
      <c r="G1295" s="8"/>
      <c r="H1295" s="8"/>
      <c r="I1295" s="8"/>
      <c r="J1295" s="8"/>
      <c r="K1295" s="8"/>
      <c r="L1295" s="8"/>
      <c r="M1295" s="8"/>
      <c r="N1295" s="8"/>
      <c r="O1295" s="8"/>
      <c r="P1295" s="8"/>
      <c r="Q1295" s="8"/>
    </row>
    <row r="1296" spans="2:17" s="6" customFormat="1">
      <c r="B1296" s="7"/>
      <c r="D1296" s="8"/>
      <c r="E1296" s="8"/>
      <c r="F1296" s="8"/>
      <c r="G1296" s="8"/>
      <c r="H1296" s="8"/>
      <c r="I1296" s="8"/>
      <c r="J1296" s="8"/>
      <c r="K1296" s="8"/>
      <c r="L1296" s="8"/>
      <c r="M1296" s="8"/>
      <c r="N1296" s="8"/>
      <c r="O1296" s="8"/>
      <c r="P1296" s="8"/>
      <c r="Q1296" s="8"/>
    </row>
    <row r="1297" spans="2:17" s="6" customFormat="1">
      <c r="B1297" s="7"/>
      <c r="D1297" s="8"/>
      <c r="E1297" s="8"/>
      <c r="F1297" s="8"/>
      <c r="G1297" s="8"/>
      <c r="H1297" s="8"/>
      <c r="I1297" s="8"/>
      <c r="J1297" s="8"/>
      <c r="K1297" s="8"/>
      <c r="L1297" s="8"/>
      <c r="M1297" s="8"/>
      <c r="N1297" s="8"/>
      <c r="O1297" s="8"/>
      <c r="P1297" s="8"/>
      <c r="Q1297" s="8"/>
    </row>
    <row r="1298" spans="2:17" s="6" customFormat="1">
      <c r="B1298" s="7"/>
      <c r="D1298" s="8"/>
      <c r="E1298" s="8"/>
      <c r="F1298" s="8"/>
      <c r="G1298" s="8"/>
      <c r="H1298" s="8"/>
      <c r="I1298" s="8"/>
      <c r="J1298" s="8"/>
      <c r="K1298" s="8"/>
      <c r="L1298" s="8"/>
      <c r="M1298" s="8"/>
      <c r="N1298" s="8"/>
      <c r="O1298" s="8"/>
      <c r="P1298" s="8"/>
      <c r="Q1298" s="8"/>
    </row>
    <row r="1299" spans="2:17" s="6" customFormat="1">
      <c r="B1299" s="7"/>
      <c r="D1299" s="8"/>
      <c r="E1299" s="8"/>
      <c r="F1299" s="8"/>
      <c r="G1299" s="8"/>
      <c r="H1299" s="8"/>
      <c r="I1299" s="8"/>
      <c r="J1299" s="8"/>
      <c r="K1299" s="8"/>
      <c r="L1299" s="8"/>
      <c r="M1299" s="8"/>
      <c r="N1299" s="8"/>
      <c r="O1299" s="8"/>
      <c r="P1299" s="8"/>
      <c r="Q1299" s="8"/>
    </row>
    <row r="1300" spans="2:17" s="6" customFormat="1">
      <c r="B1300" s="7"/>
      <c r="D1300" s="8"/>
      <c r="E1300" s="8"/>
      <c r="F1300" s="8"/>
      <c r="G1300" s="8"/>
      <c r="H1300" s="8"/>
      <c r="I1300" s="8"/>
      <c r="J1300" s="8"/>
      <c r="K1300" s="8"/>
      <c r="L1300" s="8"/>
      <c r="M1300" s="8"/>
      <c r="N1300" s="8"/>
      <c r="O1300" s="8"/>
      <c r="P1300" s="8"/>
      <c r="Q1300" s="8"/>
    </row>
    <row r="1301" spans="2:17" s="6" customFormat="1">
      <c r="B1301" s="7"/>
      <c r="D1301" s="8"/>
      <c r="E1301" s="8"/>
      <c r="F1301" s="8"/>
      <c r="G1301" s="8"/>
      <c r="H1301" s="8"/>
      <c r="I1301" s="8"/>
      <c r="J1301" s="8"/>
      <c r="K1301" s="8"/>
      <c r="L1301" s="8"/>
      <c r="M1301" s="8"/>
      <c r="N1301" s="8"/>
      <c r="O1301" s="8"/>
      <c r="P1301" s="8"/>
      <c r="Q1301" s="8"/>
    </row>
    <row r="1302" spans="2:17" s="6" customFormat="1">
      <c r="B1302" s="7"/>
      <c r="D1302" s="8"/>
      <c r="E1302" s="8"/>
      <c r="F1302" s="8"/>
      <c r="G1302" s="8"/>
      <c r="H1302" s="8"/>
      <c r="I1302" s="8"/>
      <c r="J1302" s="8"/>
      <c r="K1302" s="8"/>
      <c r="L1302" s="8"/>
      <c r="M1302" s="8"/>
      <c r="N1302" s="8"/>
      <c r="O1302" s="8"/>
      <c r="P1302" s="8"/>
      <c r="Q1302" s="8"/>
    </row>
    <row r="1303" spans="2:17" s="6" customFormat="1">
      <c r="B1303" s="7"/>
      <c r="D1303" s="8"/>
      <c r="E1303" s="8"/>
      <c r="F1303" s="8"/>
      <c r="G1303" s="8"/>
      <c r="H1303" s="8"/>
      <c r="I1303" s="8"/>
      <c r="J1303" s="8"/>
      <c r="K1303" s="8"/>
      <c r="L1303" s="8"/>
      <c r="M1303" s="8"/>
      <c r="N1303" s="8"/>
      <c r="O1303" s="8"/>
      <c r="P1303" s="8"/>
      <c r="Q1303" s="8"/>
    </row>
    <row r="1304" spans="2:17" s="6" customFormat="1">
      <c r="B1304" s="7"/>
      <c r="D1304" s="8"/>
      <c r="E1304" s="8"/>
      <c r="F1304" s="8"/>
      <c r="G1304" s="8"/>
      <c r="H1304" s="8"/>
      <c r="I1304" s="8"/>
      <c r="J1304" s="8"/>
      <c r="K1304" s="8"/>
      <c r="L1304" s="8"/>
      <c r="M1304" s="8"/>
      <c r="N1304" s="8"/>
      <c r="O1304" s="8"/>
      <c r="P1304" s="8"/>
      <c r="Q1304" s="8"/>
    </row>
    <row r="1305" spans="2:17" s="6" customFormat="1">
      <c r="B1305" s="7"/>
      <c r="D1305" s="8"/>
      <c r="E1305" s="8"/>
      <c r="F1305" s="8"/>
      <c r="G1305" s="8"/>
      <c r="H1305" s="8"/>
      <c r="I1305" s="8"/>
      <c r="J1305" s="8"/>
      <c r="K1305" s="8"/>
      <c r="L1305" s="8"/>
      <c r="M1305" s="8"/>
      <c r="N1305" s="8"/>
      <c r="O1305" s="8"/>
      <c r="P1305" s="8"/>
      <c r="Q1305" s="8"/>
    </row>
    <row r="1306" spans="2:17" s="6" customFormat="1">
      <c r="B1306" s="7"/>
      <c r="D1306" s="8"/>
      <c r="E1306" s="8"/>
      <c r="F1306" s="8"/>
      <c r="G1306" s="8"/>
      <c r="H1306" s="8"/>
      <c r="I1306" s="8"/>
      <c r="J1306" s="8"/>
      <c r="K1306" s="8"/>
      <c r="L1306" s="8"/>
      <c r="M1306" s="8"/>
      <c r="N1306" s="8"/>
      <c r="O1306" s="8"/>
      <c r="P1306" s="8"/>
      <c r="Q1306" s="8"/>
    </row>
    <row r="1307" spans="2:17" s="6" customFormat="1">
      <c r="B1307" s="7"/>
      <c r="D1307" s="8"/>
      <c r="E1307" s="8"/>
      <c r="F1307" s="8"/>
      <c r="G1307" s="8"/>
      <c r="H1307" s="8"/>
      <c r="I1307" s="8"/>
      <c r="J1307" s="8"/>
      <c r="K1307" s="8"/>
      <c r="L1307" s="8"/>
      <c r="M1307" s="8"/>
      <c r="N1307" s="8"/>
      <c r="O1307" s="8"/>
      <c r="P1307" s="8"/>
      <c r="Q1307" s="8"/>
    </row>
    <row r="1308" spans="2:17" s="6" customFormat="1">
      <c r="B1308" s="7"/>
      <c r="D1308" s="8"/>
      <c r="E1308" s="8"/>
      <c r="F1308" s="8"/>
      <c r="G1308" s="8"/>
      <c r="H1308" s="8"/>
      <c r="I1308" s="8"/>
      <c r="J1308" s="8"/>
      <c r="K1308" s="8"/>
      <c r="L1308" s="8"/>
      <c r="M1308" s="8"/>
      <c r="N1308" s="8"/>
      <c r="O1308" s="8"/>
      <c r="P1308" s="8"/>
      <c r="Q1308" s="8"/>
    </row>
    <row r="1309" spans="2:17" s="6" customFormat="1">
      <c r="B1309" s="7"/>
      <c r="D1309" s="8"/>
      <c r="E1309" s="8"/>
      <c r="F1309" s="8"/>
      <c r="G1309" s="8"/>
      <c r="H1309" s="8"/>
      <c r="I1309" s="8"/>
      <c r="J1309" s="8"/>
      <c r="K1309" s="8"/>
      <c r="L1309" s="8"/>
      <c r="M1309" s="8"/>
      <c r="N1309" s="8"/>
      <c r="O1309" s="8"/>
      <c r="P1309" s="8"/>
      <c r="Q1309" s="8"/>
    </row>
    <row r="1310" spans="2:17" s="6" customFormat="1">
      <c r="B1310" s="7"/>
      <c r="D1310" s="8"/>
      <c r="E1310" s="8"/>
      <c r="F1310" s="8"/>
      <c r="G1310" s="8"/>
      <c r="H1310" s="8"/>
      <c r="I1310" s="8"/>
      <c r="J1310" s="8"/>
      <c r="K1310" s="8"/>
      <c r="L1310" s="8"/>
      <c r="M1310" s="8"/>
      <c r="N1310" s="8"/>
      <c r="O1310" s="8"/>
      <c r="P1310" s="8"/>
      <c r="Q1310" s="8"/>
    </row>
    <row r="1311" spans="2:17" s="6" customFormat="1">
      <c r="B1311" s="7"/>
      <c r="D1311" s="8"/>
      <c r="E1311" s="8"/>
      <c r="F1311" s="8"/>
      <c r="G1311" s="8"/>
      <c r="H1311" s="8"/>
      <c r="I1311" s="8"/>
      <c r="J1311" s="8"/>
      <c r="K1311" s="8"/>
      <c r="L1311" s="8"/>
      <c r="M1311" s="8"/>
      <c r="N1311" s="8"/>
      <c r="O1311" s="8"/>
      <c r="P1311" s="8"/>
      <c r="Q1311" s="8"/>
    </row>
    <row r="1312" spans="2:17" s="6" customFormat="1">
      <c r="B1312" s="7"/>
      <c r="D1312" s="8"/>
      <c r="E1312" s="8"/>
      <c r="F1312" s="8"/>
      <c r="G1312" s="8"/>
      <c r="H1312" s="8"/>
      <c r="I1312" s="8"/>
      <c r="J1312" s="8"/>
      <c r="K1312" s="8"/>
      <c r="L1312" s="8"/>
      <c r="M1312" s="8"/>
      <c r="N1312" s="8"/>
      <c r="O1312" s="8"/>
      <c r="P1312" s="8"/>
      <c r="Q1312" s="8"/>
    </row>
    <row r="1313" spans="2:17" s="6" customFormat="1">
      <c r="B1313" s="7"/>
      <c r="D1313" s="8"/>
      <c r="E1313" s="8"/>
      <c r="F1313" s="8"/>
      <c r="G1313" s="8"/>
      <c r="H1313" s="8"/>
      <c r="I1313" s="8"/>
      <c r="J1313" s="8"/>
      <c r="K1313" s="8"/>
      <c r="L1313" s="8"/>
      <c r="M1313" s="8"/>
      <c r="N1313" s="8"/>
      <c r="O1313" s="8"/>
      <c r="P1313" s="8"/>
      <c r="Q1313" s="8"/>
    </row>
    <row r="1314" spans="2:17" s="6" customFormat="1">
      <c r="B1314" s="7"/>
      <c r="D1314" s="8"/>
      <c r="E1314" s="8"/>
      <c r="F1314" s="8"/>
      <c r="G1314" s="8"/>
      <c r="H1314" s="8"/>
      <c r="I1314" s="8"/>
      <c r="J1314" s="8"/>
      <c r="K1314" s="8"/>
      <c r="L1314" s="8"/>
      <c r="M1314" s="8"/>
      <c r="N1314" s="8"/>
      <c r="O1314" s="8"/>
      <c r="P1314" s="8"/>
      <c r="Q1314" s="8"/>
    </row>
    <row r="1315" spans="2:17" s="6" customFormat="1">
      <c r="B1315" s="7"/>
      <c r="D1315" s="8"/>
      <c r="E1315" s="8"/>
      <c r="F1315" s="8"/>
      <c r="G1315" s="8"/>
      <c r="H1315" s="8"/>
      <c r="I1315" s="8"/>
      <c r="J1315" s="8"/>
      <c r="K1315" s="8"/>
      <c r="L1315" s="8"/>
      <c r="M1315" s="8"/>
      <c r="N1315" s="8"/>
      <c r="O1315" s="8"/>
      <c r="P1315" s="8"/>
      <c r="Q1315" s="8"/>
    </row>
    <row r="1316" spans="2:17" s="6" customFormat="1">
      <c r="B1316" s="7"/>
      <c r="D1316" s="8"/>
      <c r="E1316" s="8"/>
      <c r="F1316" s="8"/>
      <c r="G1316" s="8"/>
      <c r="H1316" s="8"/>
      <c r="I1316" s="8"/>
      <c r="J1316" s="8"/>
      <c r="K1316" s="8"/>
      <c r="L1316" s="8"/>
      <c r="M1316" s="8"/>
      <c r="N1316" s="8"/>
      <c r="O1316" s="8"/>
      <c r="P1316" s="8"/>
      <c r="Q1316" s="8"/>
    </row>
    <row r="1317" spans="2:17" s="6" customFormat="1">
      <c r="B1317" s="7"/>
      <c r="D1317" s="8"/>
      <c r="E1317" s="8"/>
      <c r="F1317" s="8"/>
      <c r="G1317" s="8"/>
      <c r="H1317" s="8"/>
      <c r="I1317" s="8"/>
      <c r="J1317" s="8"/>
      <c r="K1317" s="8"/>
      <c r="L1317" s="8"/>
      <c r="M1317" s="8"/>
      <c r="N1317" s="8"/>
      <c r="O1317" s="8"/>
      <c r="P1317" s="8"/>
      <c r="Q1317" s="8"/>
    </row>
    <row r="1318" spans="2:17" s="6" customFormat="1">
      <c r="B1318" s="7"/>
      <c r="D1318" s="8"/>
      <c r="E1318" s="8"/>
      <c r="F1318" s="8"/>
      <c r="G1318" s="8"/>
      <c r="H1318" s="8"/>
      <c r="I1318" s="8"/>
      <c r="J1318" s="8"/>
      <c r="K1318" s="8"/>
      <c r="L1318" s="8"/>
      <c r="M1318" s="8"/>
      <c r="N1318" s="8"/>
      <c r="O1318" s="8"/>
      <c r="P1318" s="8"/>
      <c r="Q1318" s="8"/>
    </row>
    <row r="1319" spans="2:17" s="6" customFormat="1">
      <c r="B1319" s="7"/>
      <c r="D1319" s="8"/>
      <c r="E1319" s="8"/>
      <c r="F1319" s="8"/>
      <c r="G1319" s="8"/>
      <c r="H1319" s="8"/>
      <c r="I1319" s="8"/>
      <c r="J1319" s="8"/>
      <c r="K1319" s="8"/>
      <c r="L1319" s="8"/>
      <c r="M1319" s="8"/>
      <c r="N1319" s="8"/>
      <c r="O1319" s="8"/>
      <c r="P1319" s="8"/>
      <c r="Q1319" s="8"/>
    </row>
    <row r="1320" spans="2:17" s="6" customFormat="1">
      <c r="B1320" s="7"/>
      <c r="D1320" s="8"/>
      <c r="E1320" s="8"/>
      <c r="F1320" s="8"/>
      <c r="G1320" s="8"/>
      <c r="H1320" s="8"/>
      <c r="I1320" s="8"/>
      <c r="J1320" s="8"/>
      <c r="K1320" s="8"/>
      <c r="L1320" s="8"/>
      <c r="M1320" s="8"/>
      <c r="N1320" s="8"/>
      <c r="O1320" s="8"/>
      <c r="P1320" s="8"/>
      <c r="Q1320" s="8"/>
    </row>
    <row r="1321" spans="2:17" s="6" customFormat="1">
      <c r="B1321" s="7"/>
      <c r="D1321" s="8"/>
      <c r="E1321" s="8"/>
      <c r="F1321" s="8"/>
      <c r="G1321" s="8"/>
      <c r="H1321" s="8"/>
      <c r="I1321" s="8"/>
      <c r="J1321" s="8"/>
      <c r="K1321" s="8"/>
      <c r="L1321" s="8"/>
      <c r="M1321" s="8"/>
      <c r="N1321" s="8"/>
      <c r="O1321" s="8"/>
      <c r="P1321" s="8"/>
      <c r="Q1321" s="8"/>
    </row>
    <row r="1322" spans="2:17" s="6" customFormat="1">
      <c r="B1322" s="7"/>
      <c r="D1322" s="8"/>
      <c r="E1322" s="8"/>
      <c r="F1322" s="8"/>
      <c r="G1322" s="8"/>
      <c r="H1322" s="8"/>
      <c r="I1322" s="8"/>
      <c r="J1322" s="8"/>
      <c r="K1322" s="8"/>
      <c r="L1322" s="8"/>
      <c r="M1322" s="8"/>
      <c r="N1322" s="8"/>
      <c r="O1322" s="8"/>
      <c r="P1322" s="8"/>
      <c r="Q1322" s="8"/>
    </row>
    <row r="1323" spans="2:17" s="6" customFormat="1">
      <c r="B1323" s="7"/>
      <c r="D1323" s="8"/>
      <c r="E1323" s="8"/>
      <c r="F1323" s="8"/>
      <c r="G1323" s="8"/>
      <c r="H1323" s="8"/>
      <c r="I1323" s="8"/>
      <c r="J1323" s="8"/>
      <c r="K1323" s="8"/>
      <c r="L1323" s="8"/>
      <c r="M1323" s="8"/>
      <c r="N1323" s="8"/>
      <c r="O1323" s="8"/>
      <c r="P1323" s="8"/>
      <c r="Q1323" s="8"/>
    </row>
    <row r="1324" spans="2:17" s="6" customFormat="1">
      <c r="B1324" s="7"/>
      <c r="D1324" s="8"/>
      <c r="E1324" s="8"/>
      <c r="F1324" s="8"/>
      <c r="G1324" s="8"/>
      <c r="H1324" s="8"/>
      <c r="I1324" s="8"/>
      <c r="J1324" s="8"/>
      <c r="K1324" s="8"/>
      <c r="L1324" s="8"/>
      <c r="M1324" s="8"/>
      <c r="N1324" s="8"/>
      <c r="O1324" s="8"/>
      <c r="P1324" s="8"/>
      <c r="Q1324" s="8"/>
    </row>
    <row r="1325" spans="2:17" s="6" customFormat="1">
      <c r="B1325" s="7"/>
      <c r="D1325" s="8"/>
      <c r="E1325" s="8"/>
      <c r="F1325" s="8"/>
      <c r="G1325" s="8"/>
      <c r="H1325" s="8"/>
      <c r="I1325" s="8"/>
      <c r="J1325" s="8"/>
      <c r="K1325" s="8"/>
      <c r="L1325" s="8"/>
      <c r="M1325" s="8"/>
      <c r="N1325" s="8"/>
      <c r="O1325" s="8"/>
      <c r="P1325" s="8"/>
      <c r="Q1325" s="8"/>
    </row>
  </sheetData>
  <mergeCells count="3">
    <mergeCell ref="A1:C1"/>
    <mergeCell ref="A2:C2"/>
    <mergeCell ref="A3:C3"/>
  </mergeCells>
  <pageMargins left="0.75" right="0.75" top="1" bottom="1" header="0.5" footer="0.5"/>
  <pageSetup scale="91" orientation="portrait" r:id="rId1"/>
  <headerFooter alignWithMargins="0">
    <oddFooter xml:space="preserve">&amp;L&amp;"Arial,Regular"Kindred Hydro, Inc.
&amp;D
&amp;F&amp;R&amp;"Arial,Bold"&amp;14&amp;A Borehole Infiltration Test&amp;"Arial,Regular"&amp;10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30122-6893-4CD1-9A63-0DAE422F2D30}">
  <sheetPr codeName="Sheet23">
    <pageSetUpPr fitToPage="1"/>
  </sheetPr>
  <dimension ref="A1:AA36"/>
  <sheetViews>
    <sheetView zoomScale="90" zoomScaleNormal="90" workbookViewId="0">
      <selection activeCell="M24" sqref="M24"/>
    </sheetView>
  </sheetViews>
  <sheetFormatPr defaultRowHeight="15"/>
  <cols>
    <col min="1" max="1" width="28.7109375" style="6" customWidth="1"/>
    <col min="2" max="2" width="10.42578125" style="6" customWidth="1"/>
    <col min="3" max="11" width="9.140625" style="6" customWidth="1"/>
    <col min="12" max="12" width="9.140625" style="6"/>
    <col min="13" max="13" width="13.85546875" style="6" customWidth="1"/>
    <col min="14" max="16384" width="9.140625" style="6"/>
  </cols>
  <sheetData>
    <row r="1" spans="1:27" ht="26.25">
      <c r="A1" s="238" t="s">
        <v>207</v>
      </c>
      <c r="B1" s="238"/>
      <c r="C1" s="238"/>
      <c r="D1" s="238"/>
      <c r="E1" s="238"/>
      <c r="F1" s="238"/>
      <c r="G1" s="238"/>
      <c r="H1" s="238"/>
      <c r="I1" s="238"/>
      <c r="J1" s="238"/>
      <c r="K1" s="238"/>
    </row>
    <row r="2" spans="1:27" s="8" customFormat="1" ht="18" customHeight="1" thickBot="1">
      <c r="A2" s="237" t="s">
        <v>219</v>
      </c>
      <c r="B2" s="237"/>
      <c r="C2" s="237"/>
      <c r="D2" s="237"/>
      <c r="E2" s="237"/>
      <c r="F2" s="237"/>
      <c r="G2" s="237"/>
      <c r="H2" s="237"/>
      <c r="I2" s="237"/>
      <c r="J2" s="237"/>
      <c r="K2" s="237"/>
      <c r="L2" s="212"/>
      <c r="M2" s="212"/>
      <c r="N2" s="212"/>
      <c r="O2" s="212"/>
      <c r="P2" s="212"/>
      <c r="Q2" s="212"/>
      <c r="R2" s="212"/>
      <c r="S2" s="212"/>
      <c r="T2" s="212"/>
      <c r="U2" s="212"/>
      <c r="V2" s="212"/>
      <c r="W2" s="212"/>
      <c r="X2" s="212"/>
      <c r="Y2" s="212"/>
      <c r="Z2" s="212"/>
      <c r="AA2" s="212"/>
    </row>
    <row r="3" spans="1:27">
      <c r="A3" s="168" t="s">
        <v>155</v>
      </c>
      <c r="B3" s="169"/>
      <c r="C3" s="169"/>
      <c r="D3" s="169"/>
      <c r="E3" s="169"/>
      <c r="F3" s="169"/>
      <c r="G3" s="169"/>
      <c r="H3" s="169"/>
      <c r="I3" s="169"/>
      <c r="J3" s="169"/>
      <c r="K3" s="170"/>
    </row>
    <row r="4" spans="1:27" s="19" customFormat="1" ht="14.25" customHeight="1">
      <c r="A4" s="171" t="s">
        <v>18</v>
      </c>
      <c r="B4" s="14" t="s">
        <v>29</v>
      </c>
      <c r="C4" s="14" t="s">
        <v>61</v>
      </c>
      <c r="D4" s="14" t="s">
        <v>62</v>
      </c>
      <c r="E4" s="14" t="s">
        <v>63</v>
      </c>
      <c r="F4" s="14" t="s">
        <v>65</v>
      </c>
      <c r="G4" s="14" t="s">
        <v>64</v>
      </c>
      <c r="H4" s="14" t="s">
        <v>3</v>
      </c>
      <c r="I4" s="14" t="s">
        <v>66</v>
      </c>
      <c r="J4" s="14" t="s">
        <v>4</v>
      </c>
      <c r="K4" s="172" t="s">
        <v>15</v>
      </c>
    </row>
    <row r="5" spans="1:27">
      <c r="A5" s="173" t="s">
        <v>20</v>
      </c>
      <c r="B5" s="66">
        <v>2.0299999999999998</v>
      </c>
      <c r="C5" s="66">
        <v>2.0299999999999998</v>
      </c>
      <c r="D5" s="66">
        <v>2.0299999999999998</v>
      </c>
      <c r="E5" s="66">
        <v>2.0299999999999998</v>
      </c>
      <c r="F5" s="66">
        <v>2.11</v>
      </c>
      <c r="G5" s="66">
        <v>2.0299999999999998</v>
      </c>
      <c r="H5" s="66">
        <v>2.0299999999999998</v>
      </c>
      <c r="I5" s="66">
        <v>2.0299999999999998</v>
      </c>
      <c r="J5" s="66">
        <v>2.0299999999999998</v>
      </c>
      <c r="K5" s="174">
        <v>2.11</v>
      </c>
    </row>
    <row r="6" spans="1:27">
      <c r="A6" s="173" t="s">
        <v>21</v>
      </c>
      <c r="B6" s="66">
        <v>0.20699999999999999</v>
      </c>
      <c r="C6" s="66">
        <v>0.20699999999999999</v>
      </c>
      <c r="D6" s="66">
        <v>0.20699999999999999</v>
      </c>
      <c r="E6" s="66">
        <v>0.20699999999999999</v>
      </c>
      <c r="F6" s="66">
        <v>0.192</v>
      </c>
      <c r="G6" s="66">
        <v>0.20699999999999999</v>
      </c>
      <c r="H6" s="66">
        <v>0.20699999999999999</v>
      </c>
      <c r="I6" s="66">
        <v>0.20699999999999999</v>
      </c>
      <c r="J6" s="66">
        <v>0.20699999999999999</v>
      </c>
      <c r="K6" s="174">
        <v>0.192</v>
      </c>
    </row>
    <row r="7" spans="1:27">
      <c r="A7" s="173" t="s">
        <v>22</v>
      </c>
      <c r="B7" s="66">
        <v>0.98</v>
      </c>
      <c r="C7" s="66">
        <v>0.98</v>
      </c>
      <c r="D7" s="66">
        <v>0.98</v>
      </c>
      <c r="E7" s="66">
        <v>0.98</v>
      </c>
      <c r="F7" s="66">
        <v>0.91</v>
      </c>
      <c r="G7" s="66">
        <v>0.98</v>
      </c>
      <c r="H7" s="66">
        <v>0.98</v>
      </c>
      <c r="I7" s="66">
        <v>0.98</v>
      </c>
      <c r="J7" s="66">
        <v>0.98</v>
      </c>
      <c r="K7" s="174">
        <v>0.91</v>
      </c>
    </row>
    <row r="8" spans="1:27">
      <c r="A8" s="173"/>
      <c r="B8" s="66"/>
      <c r="C8" s="66"/>
      <c r="D8" s="66"/>
      <c r="E8" s="66"/>
      <c r="F8" s="66"/>
      <c r="G8" s="66"/>
      <c r="H8" s="66"/>
      <c r="I8" s="66"/>
      <c r="J8" s="66"/>
      <c r="K8" s="174"/>
    </row>
    <row r="9" spans="1:27" ht="14.25" customHeight="1">
      <c r="A9" s="171" t="s">
        <v>19</v>
      </c>
      <c r="B9" s="14" t="s">
        <v>29</v>
      </c>
      <c r="C9" s="14" t="s">
        <v>61</v>
      </c>
      <c r="D9" s="14" t="s">
        <v>62</v>
      </c>
      <c r="E9" s="14" t="s">
        <v>63</v>
      </c>
      <c r="F9" s="14" t="s">
        <v>65</v>
      </c>
      <c r="G9" s="14" t="s">
        <v>64</v>
      </c>
      <c r="H9" s="14" t="s">
        <v>3</v>
      </c>
      <c r="I9" s="14" t="s">
        <v>66</v>
      </c>
      <c r="J9" s="14" t="s">
        <v>4</v>
      </c>
      <c r="K9" s="172" t="s">
        <v>15</v>
      </c>
    </row>
    <row r="10" spans="1:27">
      <c r="A10" s="173" t="s">
        <v>20</v>
      </c>
      <c r="B10" s="66">
        <v>2.11</v>
      </c>
      <c r="C10" s="66">
        <v>2.11</v>
      </c>
      <c r="D10" s="66">
        <v>2.11</v>
      </c>
      <c r="E10" s="66">
        <v>2.11</v>
      </c>
      <c r="F10" s="66">
        <v>2.04</v>
      </c>
      <c r="G10" s="66">
        <v>2.11</v>
      </c>
      <c r="H10" s="66">
        <v>2.11</v>
      </c>
      <c r="I10" s="66">
        <v>2.11</v>
      </c>
      <c r="J10" s="66">
        <v>2.11</v>
      </c>
      <c r="K10" s="174">
        <v>2.04</v>
      </c>
    </row>
    <row r="11" spans="1:27">
      <c r="A11" s="173" t="s">
        <v>21</v>
      </c>
      <c r="B11" s="66">
        <v>2.7300000000000001E-2</v>
      </c>
      <c r="C11" s="66">
        <v>2.7300000000000001E-2</v>
      </c>
      <c r="D11" s="66">
        <v>2.7300000000000001E-2</v>
      </c>
      <c r="E11" s="66">
        <v>2.7300000000000001E-2</v>
      </c>
      <c r="F11" s="66">
        <v>2.24E-2</v>
      </c>
      <c r="G11" s="66">
        <v>2.7300000000000001E-2</v>
      </c>
      <c r="H11" s="66">
        <v>2.7300000000000001E-2</v>
      </c>
      <c r="I11" s="66">
        <v>2.7300000000000001E-2</v>
      </c>
      <c r="J11" s="66">
        <v>2.7300000000000001E-2</v>
      </c>
      <c r="K11" s="174">
        <v>2.24E-2</v>
      </c>
    </row>
    <row r="12" spans="1:27" ht="15.75" thickBot="1">
      <c r="A12" s="175" t="s">
        <v>22</v>
      </c>
      <c r="B12" s="176">
        <v>0.60499999999999998</v>
      </c>
      <c r="C12" s="176">
        <v>0.60499999999999998</v>
      </c>
      <c r="D12" s="176">
        <v>0.60499999999999998</v>
      </c>
      <c r="E12" s="176">
        <v>0.60499999999999998</v>
      </c>
      <c r="F12" s="176">
        <v>0.54700000000000004</v>
      </c>
      <c r="G12" s="176">
        <v>0.60499999999999998</v>
      </c>
      <c r="H12" s="176">
        <v>0.60499999999999998</v>
      </c>
      <c r="I12" s="176">
        <v>0.60499999999999998</v>
      </c>
      <c r="J12" s="176">
        <v>0.60499999999999998</v>
      </c>
      <c r="K12" s="177">
        <v>0.54700000000000004</v>
      </c>
    </row>
    <row r="13" spans="1:27" ht="15.75" thickBot="1"/>
    <row r="14" spans="1:27">
      <c r="A14" s="168" t="s">
        <v>156</v>
      </c>
      <c r="B14" s="169"/>
      <c r="C14" s="169"/>
      <c r="D14" s="169"/>
      <c r="E14" s="169"/>
      <c r="F14" s="169"/>
      <c r="G14" s="169"/>
      <c r="H14" s="169"/>
      <c r="I14" s="169"/>
      <c r="J14" s="169"/>
      <c r="K14" s="170"/>
    </row>
    <row r="15" spans="1:27" ht="15" customHeight="1">
      <c r="A15" s="171" t="s">
        <v>18</v>
      </c>
      <c r="B15" s="14" t="s">
        <v>29</v>
      </c>
      <c r="C15" s="14" t="s">
        <v>61</v>
      </c>
      <c r="D15" s="14" t="s">
        <v>62</v>
      </c>
      <c r="E15" s="14" t="s">
        <v>63</v>
      </c>
      <c r="F15" s="14" t="s">
        <v>65</v>
      </c>
      <c r="G15" s="14" t="s">
        <v>64</v>
      </c>
      <c r="H15" s="14" t="s">
        <v>3</v>
      </c>
      <c r="I15" s="14" t="s">
        <v>66</v>
      </c>
      <c r="J15" s="14" t="s">
        <v>4</v>
      </c>
      <c r="K15" s="172" t="s">
        <v>15</v>
      </c>
    </row>
    <row r="16" spans="1:27">
      <c r="A16" s="173" t="s">
        <v>20</v>
      </c>
      <c r="B16" s="67">
        <v>2.4500000000000002</v>
      </c>
      <c r="C16" s="66">
        <v>2.4500000000000002</v>
      </c>
      <c r="D16" s="66">
        <v>2.4500000000000002</v>
      </c>
      <c r="E16" s="66">
        <v>2.4500000000000002</v>
      </c>
      <c r="F16" s="66">
        <v>3.06</v>
      </c>
      <c r="G16" s="66">
        <v>2.4500000000000002</v>
      </c>
      <c r="H16" s="66">
        <v>2.4500000000000002</v>
      </c>
      <c r="I16" s="66">
        <v>2.4500000000000002</v>
      </c>
      <c r="J16" s="66">
        <v>2.4500000000000002</v>
      </c>
      <c r="K16" s="174">
        <v>3.06</v>
      </c>
    </row>
    <row r="17" spans="1:11">
      <c r="A17" s="173" t="s">
        <v>21</v>
      </c>
      <c r="B17" s="68">
        <v>0.214</v>
      </c>
      <c r="C17" s="66">
        <v>0.214</v>
      </c>
      <c r="D17" s="66">
        <v>0.214</v>
      </c>
      <c r="E17" s="66">
        <v>0.214</v>
      </c>
      <c r="F17" s="66">
        <v>0.12</v>
      </c>
      <c r="G17" s="66">
        <v>0.214</v>
      </c>
      <c r="H17" s="66">
        <v>0.214</v>
      </c>
      <c r="I17" s="66">
        <v>0.214</v>
      </c>
      <c r="J17" s="66">
        <v>0.214</v>
      </c>
      <c r="K17" s="174">
        <v>0.12</v>
      </c>
    </row>
    <row r="18" spans="1:11">
      <c r="A18" s="173" t="s">
        <v>22</v>
      </c>
      <c r="B18" s="68">
        <v>0.93</v>
      </c>
      <c r="C18" s="66">
        <v>0.93</v>
      </c>
      <c r="D18" s="66">
        <v>0.93</v>
      </c>
      <c r="E18" s="66">
        <v>0.93</v>
      </c>
      <c r="F18" s="66">
        <v>0.67400000000000004</v>
      </c>
      <c r="G18" s="66">
        <v>0.93</v>
      </c>
      <c r="H18" s="66">
        <v>0.93</v>
      </c>
      <c r="I18" s="66">
        <v>0.93</v>
      </c>
      <c r="J18" s="66">
        <v>0.93</v>
      </c>
      <c r="K18" s="174">
        <v>0.67400000000000004</v>
      </c>
    </row>
    <row r="19" spans="1:11">
      <c r="A19" s="173"/>
      <c r="B19" s="66"/>
      <c r="C19" s="66"/>
      <c r="D19" s="66"/>
      <c r="E19" s="66"/>
      <c r="F19" s="66"/>
      <c r="G19" s="66"/>
      <c r="H19" s="66"/>
      <c r="I19" s="66"/>
      <c r="J19" s="66"/>
      <c r="K19" s="174"/>
    </row>
    <row r="20" spans="1:11" ht="15.75" customHeight="1">
      <c r="A20" s="171" t="s">
        <v>19</v>
      </c>
      <c r="B20" s="14" t="s">
        <v>29</v>
      </c>
      <c r="C20" s="14" t="s">
        <v>61</v>
      </c>
      <c r="D20" s="14" t="s">
        <v>62</v>
      </c>
      <c r="E20" s="14" t="s">
        <v>63</v>
      </c>
      <c r="F20" s="14" t="s">
        <v>65</v>
      </c>
      <c r="G20" s="14" t="s">
        <v>64</v>
      </c>
      <c r="H20" s="14" t="s">
        <v>3</v>
      </c>
      <c r="I20" s="14" t="s">
        <v>66</v>
      </c>
      <c r="J20" s="14" t="s">
        <v>4</v>
      </c>
      <c r="K20" s="172" t="s">
        <v>15</v>
      </c>
    </row>
    <row r="21" spans="1:11">
      <c r="A21" s="173" t="s">
        <v>20</v>
      </c>
      <c r="B21" s="66">
        <v>1.87</v>
      </c>
      <c r="C21" s="66">
        <v>1.87</v>
      </c>
      <c r="D21" s="66">
        <v>1.87</v>
      </c>
      <c r="E21" s="66">
        <v>1.87</v>
      </c>
      <c r="F21" s="66">
        <v>2.3199999999999998</v>
      </c>
      <c r="G21" s="66">
        <v>1.87</v>
      </c>
      <c r="H21" s="66">
        <v>1.87</v>
      </c>
      <c r="I21" s="66">
        <v>1.87</v>
      </c>
      <c r="J21" s="66">
        <v>1.87</v>
      </c>
      <c r="K21" s="174">
        <v>2.3199999999999998</v>
      </c>
    </row>
    <row r="22" spans="1:11">
      <c r="A22" s="173" t="s">
        <v>21</v>
      </c>
      <c r="B22" s="66">
        <v>3.5400000000000001E-2</v>
      </c>
      <c r="C22" s="66">
        <v>3.5400000000000001E-2</v>
      </c>
      <c r="D22" s="66">
        <v>3.5400000000000001E-2</v>
      </c>
      <c r="E22" s="66">
        <v>3.5400000000000001E-2</v>
      </c>
      <c r="F22" s="66">
        <v>2.86E-2</v>
      </c>
      <c r="G22" s="66">
        <v>3.5400000000000001E-2</v>
      </c>
      <c r="H22" s="66">
        <v>3.5400000000000001E-2</v>
      </c>
      <c r="I22" s="66">
        <v>3.5400000000000001E-2</v>
      </c>
      <c r="J22" s="66">
        <v>3.5400000000000001E-2</v>
      </c>
      <c r="K22" s="174">
        <v>2.86E-2</v>
      </c>
    </row>
    <row r="23" spans="1:11" ht="15.75" thickBot="1">
      <c r="A23" s="175" t="s">
        <v>22</v>
      </c>
      <c r="B23" s="176">
        <v>0.501</v>
      </c>
      <c r="C23" s="176">
        <v>0.501</v>
      </c>
      <c r="D23" s="176">
        <v>0.501</v>
      </c>
      <c r="E23" s="176">
        <v>0.501</v>
      </c>
      <c r="F23" s="176">
        <v>0.46300000000000002</v>
      </c>
      <c r="G23" s="176">
        <v>0.501</v>
      </c>
      <c r="H23" s="176">
        <v>0.501</v>
      </c>
      <c r="I23" s="176">
        <v>0.501</v>
      </c>
      <c r="J23" s="176">
        <v>0.501</v>
      </c>
      <c r="K23" s="177">
        <v>0.46300000000000002</v>
      </c>
    </row>
    <row r="25" spans="1:11">
      <c r="A25" s="239" t="s">
        <v>220</v>
      </c>
      <c r="B25" s="239"/>
      <c r="C25" s="239"/>
    </row>
    <row r="26" spans="1:11">
      <c r="A26" s="20" t="s">
        <v>8</v>
      </c>
      <c r="B26" s="178" t="s">
        <v>13</v>
      </c>
      <c r="C26" s="178" t="s">
        <v>14</v>
      </c>
    </row>
    <row r="27" spans="1:11">
      <c r="A27" s="66" t="s">
        <v>5</v>
      </c>
      <c r="B27" s="66">
        <v>1.17</v>
      </c>
      <c r="C27" s="26">
        <f>B27*0.305</f>
        <v>0.35684999999999995</v>
      </c>
    </row>
    <row r="28" spans="1:11">
      <c r="A28" s="66" t="s">
        <v>9</v>
      </c>
      <c r="B28" s="66">
        <v>1.33</v>
      </c>
      <c r="C28" s="26">
        <f>B28*0.305</f>
        <v>0.40565000000000001</v>
      </c>
    </row>
    <row r="29" spans="1:11">
      <c r="A29" s="66" t="s">
        <v>10</v>
      </c>
      <c r="B29" s="66">
        <v>2.5</v>
      </c>
      <c r="C29" s="26">
        <f t="shared" ref="C29:C36" si="0">B29*0.305</f>
        <v>0.76249999999999996</v>
      </c>
    </row>
    <row r="30" spans="1:11">
      <c r="A30" s="66" t="s">
        <v>11</v>
      </c>
      <c r="B30" s="66">
        <v>3.9</v>
      </c>
      <c r="C30" s="24">
        <f t="shared" si="0"/>
        <v>1.1895</v>
      </c>
    </row>
    <row r="31" spans="1:11">
      <c r="A31" s="66" t="s">
        <v>12</v>
      </c>
      <c r="B31" s="66">
        <v>25</v>
      </c>
      <c r="C31" s="24">
        <f t="shared" si="0"/>
        <v>7.625</v>
      </c>
    </row>
    <row r="32" spans="1:11">
      <c r="A32" s="66" t="s">
        <v>28</v>
      </c>
      <c r="B32" s="66">
        <v>1.8</v>
      </c>
      <c r="C32" s="24">
        <f t="shared" si="0"/>
        <v>0.54900000000000004</v>
      </c>
    </row>
    <row r="33" spans="1:3">
      <c r="A33" s="66" t="s">
        <v>27</v>
      </c>
      <c r="B33" s="66">
        <v>5.5</v>
      </c>
      <c r="C33" s="24">
        <f t="shared" si="0"/>
        <v>1.6775</v>
      </c>
    </row>
    <row r="34" spans="1:3">
      <c r="A34" s="66" t="s">
        <v>24</v>
      </c>
      <c r="B34" s="66">
        <v>3.5</v>
      </c>
      <c r="C34" s="24">
        <f t="shared" si="0"/>
        <v>1.0674999999999999</v>
      </c>
    </row>
    <row r="35" spans="1:3">
      <c r="A35" s="66" t="s">
        <v>25</v>
      </c>
      <c r="B35" s="66">
        <v>11</v>
      </c>
      <c r="C35" s="24">
        <f t="shared" si="0"/>
        <v>3.355</v>
      </c>
    </row>
    <row r="36" spans="1:3">
      <c r="A36" s="66" t="s">
        <v>26</v>
      </c>
      <c r="B36" s="66">
        <v>57</v>
      </c>
      <c r="C36" s="24">
        <f t="shared" si="0"/>
        <v>17.384999999999998</v>
      </c>
    </row>
  </sheetData>
  <mergeCells count="3">
    <mergeCell ref="A2:K2"/>
    <mergeCell ref="A1:K1"/>
    <mergeCell ref="A25:C25"/>
  </mergeCells>
  <pageMargins left="0.7" right="0.7" top="0.75" bottom="0.75" header="0.3" footer="0.3"/>
  <pageSetup scale="93"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1D20C-9BAF-4722-9B7F-2AC171A8ADDF}">
  <sheetPr codeName="Sheet24"/>
  <dimension ref="A1:AA41"/>
  <sheetViews>
    <sheetView zoomScaleNormal="100" workbookViewId="0">
      <selection activeCell="L10" sqref="L10"/>
    </sheetView>
  </sheetViews>
  <sheetFormatPr defaultRowHeight="15"/>
  <cols>
    <col min="1" max="1" width="32.7109375" style="6" customWidth="1"/>
    <col min="2" max="2" width="15.140625" style="7" customWidth="1"/>
    <col min="3" max="3" width="12" style="6" customWidth="1"/>
    <col min="4" max="5" width="9.140625" style="6"/>
    <col min="6" max="6" width="29.5703125" style="6" customWidth="1"/>
    <col min="7" max="7" width="20.85546875" style="6" customWidth="1"/>
    <col min="8" max="16384" width="9.140625" style="6"/>
  </cols>
  <sheetData>
    <row r="1" spans="1:27" s="8" customFormat="1" ht="31.5" customHeight="1">
      <c r="A1" s="241" t="s">
        <v>208</v>
      </c>
      <c r="B1" s="241"/>
      <c r="C1" s="241"/>
      <c r="D1" s="241"/>
      <c r="E1" s="241"/>
      <c r="F1" s="241"/>
      <c r="G1" s="241"/>
      <c r="H1" s="217"/>
      <c r="I1" s="217"/>
      <c r="J1" s="217"/>
      <c r="K1" s="217"/>
      <c r="L1" s="212"/>
      <c r="M1" s="212"/>
      <c r="N1" s="212"/>
      <c r="O1" s="212"/>
      <c r="P1" s="212"/>
      <c r="Q1" s="212"/>
      <c r="R1" s="212"/>
      <c r="S1" s="212"/>
      <c r="T1" s="212"/>
      <c r="U1" s="212"/>
      <c r="V1" s="212"/>
      <c r="W1" s="212"/>
      <c r="X1" s="212"/>
      <c r="Y1" s="212"/>
      <c r="Z1" s="212"/>
      <c r="AA1" s="212"/>
    </row>
    <row r="2" spans="1:27">
      <c r="A2" s="20" t="s">
        <v>16</v>
      </c>
      <c r="F2" s="20" t="s">
        <v>184</v>
      </c>
      <c r="G2" s="208"/>
    </row>
    <row r="3" spans="1:27">
      <c r="A3" s="66" t="s">
        <v>29</v>
      </c>
      <c r="F3" s="213" t="s">
        <v>187</v>
      </c>
      <c r="G3" s="139">
        <v>1</v>
      </c>
    </row>
    <row r="4" spans="1:27">
      <c r="A4" s="66" t="s">
        <v>61</v>
      </c>
      <c r="F4" s="213" t="s">
        <v>186</v>
      </c>
      <c r="G4" s="139">
        <v>0.9</v>
      </c>
    </row>
    <row r="5" spans="1:27">
      <c r="A5" s="66" t="s">
        <v>62</v>
      </c>
      <c r="F5" s="213" t="s">
        <v>185</v>
      </c>
      <c r="G5" s="139">
        <v>0.8</v>
      </c>
    </row>
    <row r="6" spans="1:27">
      <c r="A6" s="66" t="s">
        <v>63</v>
      </c>
      <c r="F6" s="213" t="s">
        <v>81</v>
      </c>
      <c r="G6" s="139">
        <v>0.8</v>
      </c>
    </row>
    <row r="7" spans="1:27">
      <c r="A7" s="66" t="s">
        <v>65</v>
      </c>
      <c r="F7" s="157"/>
      <c r="G7" s="209"/>
    </row>
    <row r="8" spans="1:27">
      <c r="A8" s="66" t="s">
        <v>64</v>
      </c>
      <c r="F8" s="214" t="s">
        <v>126</v>
      </c>
      <c r="G8" s="215" t="s">
        <v>189</v>
      </c>
    </row>
    <row r="9" spans="1:27">
      <c r="A9" s="66" t="s">
        <v>3</v>
      </c>
      <c r="F9" s="213" t="s">
        <v>80</v>
      </c>
      <c r="G9" s="216" t="s">
        <v>190</v>
      </c>
    </row>
    <row r="10" spans="1:27">
      <c r="A10" s="66" t="s">
        <v>66</v>
      </c>
      <c r="F10" s="213" t="s">
        <v>82</v>
      </c>
      <c r="G10" s="216" t="s">
        <v>190</v>
      </c>
    </row>
    <row r="11" spans="1:27" ht="16.5">
      <c r="A11" s="66" t="s">
        <v>4</v>
      </c>
      <c r="F11" s="213" t="s">
        <v>193</v>
      </c>
      <c r="G11" s="216" t="s">
        <v>190</v>
      </c>
    </row>
    <row r="12" spans="1:27" ht="16.5">
      <c r="A12" s="66" t="s">
        <v>15</v>
      </c>
      <c r="F12" s="213" t="s">
        <v>194</v>
      </c>
      <c r="G12" s="216" t="s">
        <v>83</v>
      </c>
    </row>
    <row r="13" spans="1:27" ht="16.5">
      <c r="F13" s="213" t="s">
        <v>191</v>
      </c>
      <c r="G13" s="216" t="s">
        <v>190</v>
      </c>
    </row>
    <row r="14" spans="1:27" ht="18.75">
      <c r="B14" s="240" t="s">
        <v>235</v>
      </c>
      <c r="C14" s="240"/>
      <c r="D14" s="240"/>
      <c r="F14" s="213" t="s">
        <v>192</v>
      </c>
      <c r="G14" s="216" t="s">
        <v>83</v>
      </c>
    </row>
    <row r="15" spans="1:27">
      <c r="A15" s="114" t="s">
        <v>17</v>
      </c>
      <c r="B15" s="222" t="s">
        <v>233</v>
      </c>
      <c r="C15" s="222" t="s">
        <v>236</v>
      </c>
      <c r="D15" s="222" t="s">
        <v>234</v>
      </c>
      <c r="F15" s="213" t="s">
        <v>183</v>
      </c>
      <c r="G15" s="216" t="s">
        <v>83</v>
      </c>
    </row>
    <row r="16" spans="1:27">
      <c r="A16" s="221" t="s">
        <v>5</v>
      </c>
      <c r="B16" s="223">
        <v>0.7</v>
      </c>
      <c r="C16" s="223">
        <v>0.8</v>
      </c>
      <c r="D16" s="223">
        <v>0.95</v>
      </c>
      <c r="F16" s="213" t="s">
        <v>182</v>
      </c>
      <c r="G16" s="216" t="s">
        <v>83</v>
      </c>
    </row>
    <row r="17" spans="1:4">
      <c r="A17" s="221" t="s">
        <v>9</v>
      </c>
      <c r="B17" s="223">
        <v>0.95</v>
      </c>
      <c r="C17" s="223">
        <v>0.95</v>
      </c>
      <c r="D17" s="223">
        <v>0.95</v>
      </c>
    </row>
    <row r="18" spans="1:4">
      <c r="A18" s="221" t="s">
        <v>10</v>
      </c>
      <c r="B18" s="223">
        <v>1</v>
      </c>
      <c r="C18" s="223">
        <v>1</v>
      </c>
      <c r="D18" s="223">
        <v>1</v>
      </c>
    </row>
    <row r="19" spans="1:4">
      <c r="A19" s="221" t="s">
        <v>11</v>
      </c>
      <c r="B19" s="223">
        <v>1</v>
      </c>
      <c r="C19" s="223">
        <v>1</v>
      </c>
      <c r="D19" s="223">
        <v>1</v>
      </c>
    </row>
    <row r="20" spans="1:4">
      <c r="A20" s="221" t="s">
        <v>12</v>
      </c>
      <c r="B20" s="223">
        <v>1</v>
      </c>
      <c r="C20" s="223">
        <v>1</v>
      </c>
      <c r="D20" s="223">
        <v>1</v>
      </c>
    </row>
    <row r="21" spans="1:4">
      <c r="A21" s="221" t="s">
        <v>28</v>
      </c>
      <c r="B21" s="223">
        <v>0.7</v>
      </c>
      <c r="C21" s="223">
        <v>0.8</v>
      </c>
      <c r="D21" s="223">
        <v>0.9</v>
      </c>
    </row>
    <row r="22" spans="1:4">
      <c r="A22" s="221" t="s">
        <v>27</v>
      </c>
      <c r="B22" s="223">
        <v>0.9</v>
      </c>
      <c r="C22" s="223">
        <v>0.9</v>
      </c>
      <c r="D22" s="223">
        <v>0.9</v>
      </c>
    </row>
    <row r="23" spans="1:4">
      <c r="A23" s="221" t="s">
        <v>24</v>
      </c>
      <c r="B23" s="223">
        <v>1</v>
      </c>
      <c r="C23" s="223">
        <v>1</v>
      </c>
      <c r="D23" s="223">
        <v>1</v>
      </c>
    </row>
    <row r="24" spans="1:4">
      <c r="A24" s="221" t="s">
        <v>25</v>
      </c>
      <c r="B24" s="223">
        <v>1</v>
      </c>
      <c r="C24" s="223">
        <v>1</v>
      </c>
      <c r="D24" s="223">
        <v>1</v>
      </c>
    </row>
    <row r="25" spans="1:4">
      <c r="A25" s="221" t="s">
        <v>26</v>
      </c>
      <c r="B25" s="223">
        <v>1</v>
      </c>
      <c r="C25" s="223">
        <v>1</v>
      </c>
      <c r="D25" s="223">
        <v>1</v>
      </c>
    </row>
    <row r="41" spans="1:2">
      <c r="A41" s="157"/>
      <c r="B41" s="210"/>
    </row>
  </sheetData>
  <mergeCells count="2">
    <mergeCell ref="B14:D14"/>
    <mergeCell ref="A1:G1"/>
  </mergeCells>
  <phoneticPr fontId="2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CA329F48679A42BDA63585573ED471" ma:contentTypeVersion="1" ma:contentTypeDescription="Create a new document." ma:contentTypeScope="" ma:versionID="c3a1ba55e7f2af108616ff4951e192f8">
  <xsd:schema xmlns:xsd="http://www.w3.org/2001/XMLSchema" xmlns:xs="http://www.w3.org/2001/XMLSchema" xmlns:p="http://schemas.microsoft.com/office/2006/metadata/properties" xmlns:ns3="1ae2d4e0-6ff8-45ed-b982-6f5248f46964" targetNamespace="http://schemas.microsoft.com/office/2006/metadata/properties" ma:root="true" ma:fieldsID="3ab92b3bd4fc1e629370399b8d123153" ns3:_="">
    <xsd:import namespace="1ae2d4e0-6ff8-45ed-b982-6f5248f46964"/>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d4e0-6ff8-45ed-b982-6f5248f4696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C2A9A3-2876-44F7-AA19-481BB3E51E72}">
  <ds:schemaRefs>
    <ds:schemaRef ds:uri="http://schemas.microsoft.com/sharepoint/v3/contenttype/forms"/>
  </ds:schemaRefs>
</ds:datastoreItem>
</file>

<file path=customXml/itemProps2.xml><?xml version="1.0" encoding="utf-8"?>
<ds:datastoreItem xmlns:ds="http://schemas.openxmlformats.org/officeDocument/2006/customXml" ds:itemID="{CB652F2E-A7A5-43D6-8A6A-9405DD04F814}">
  <ds:schemaRefs>
    <ds:schemaRef ds:uri="http://purl.org/dc/elements/1.1/"/>
    <ds:schemaRef ds:uri="http://schemas.microsoft.com/office/infopath/2007/PartnerControls"/>
    <ds:schemaRef ds:uri="1ae2d4e0-6ff8-45ed-b982-6f5248f46964"/>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EB708FE-7AB4-4792-8F1C-E37D9C637A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d4e0-6ff8-45ed-b982-6f5248f469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Pit Test</vt:lpstr>
      <vt:lpstr>Well Test</vt:lpstr>
      <vt:lpstr>Correction Factors</vt:lpstr>
      <vt:lpstr>Horizontal Capacity</vt:lpstr>
      <vt:lpstr>Drywell Capacity</vt:lpstr>
      <vt:lpstr>Mounding</vt:lpstr>
      <vt:lpstr>Fitting Parameters</vt:lpstr>
      <vt:lpstr>Drop Down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Kindred</dc:creator>
  <cp:lastModifiedBy>Scott Kindred</cp:lastModifiedBy>
  <cp:lastPrinted>2022-03-30T20:19:39Z</cp:lastPrinted>
  <dcterms:created xsi:type="dcterms:W3CDTF">2013-11-08T21:32:38Z</dcterms:created>
  <dcterms:modified xsi:type="dcterms:W3CDTF">2023-04-18T21:22:33Z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0x0101007DCA329F48679A42BDA63585573ED471</vt:lpwstr>
  </property>
  <property fmtid="{D5CDD505-2E9C-101B-9397-08002B2CF9AE}" pid="3" name="IsMyDocuments">
    <vt:bool>true</vt:bool>
  </property>
</Properties>
</file>