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delweissmf-my.sharepoint.com/personal/niranjan_avasthi_edelweissmf_com1/Documents/Desktop/Money/"/>
    </mc:Choice>
  </mc:AlternateContent>
  <xr:revisionPtr revIDLastSave="29" documentId="8_{7B2BD177-673D-4C75-AEC0-36C8FFA237F5}" xr6:coauthVersionLast="47" xr6:coauthVersionMax="47" xr10:uidLastSave="{5A661D9A-BEAD-4960-BB5E-3C31FC05CA34}"/>
  <bookViews>
    <workbookView xWindow="-108" yWindow="-108" windowWidth="18648" windowHeight="11784" xr2:uid="{65784F06-E9DD-4E47-9790-A4AF6C248ADB}"/>
  </bookViews>
  <sheets>
    <sheet name="Retirement" sheetId="1" r:id="rId1"/>
  </sheets>
  <externalReferences>
    <externalReference r:id="rId2"/>
  </externalReferences>
  <definedNames>
    <definedName name="age">Retirement!$B$3</definedName>
    <definedName name="corptax">Retirement!$J$15</definedName>
    <definedName name="eryear1">Retirement!$H$9</definedName>
    <definedName name="eryear2">Retirement!$H$10</definedName>
    <definedName name="incpr">Retirement!$J$9</definedName>
    <definedName name="incpr1">Retirement!$J$10</definedName>
    <definedName name="inf">Retirement!$B$10</definedName>
    <definedName name="k">Retirement!$E$15</definedName>
    <definedName name="passiver">Retirement!$E$9</definedName>
    <definedName name="passiver1">Retirement!$E$10</definedName>
    <definedName name="preinf">Retirement!$B$9</definedName>
    <definedName name="retroi">Retirement!$B$11</definedName>
    <definedName name="rety">Retirement!$B$4</definedName>
    <definedName name="wy">Retirement!$E$14</definedName>
    <definedName name="y">Retirement!$B$2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I8" i="1"/>
  <c r="I4" i="1"/>
  <c r="Y2" i="1"/>
  <c r="B2" i="1"/>
  <c r="T16" i="1" s="1"/>
  <c r="Y1" i="1" l="1"/>
  <c r="Y3" i="1" s="1"/>
  <c r="E14" i="1"/>
  <c r="E16" i="1" s="1"/>
  <c r="H9" i="1"/>
  <c r="H10" i="1"/>
  <c r="T13" i="1" s="1"/>
  <c r="E15" i="1" l="1"/>
  <c r="G15" i="1" s="1"/>
  <c r="J14" i="1"/>
  <c r="W10" i="1"/>
  <c r="T10" i="1"/>
  <c r="W2" i="1"/>
  <c r="T2" i="1"/>
  <c r="W8" i="1"/>
  <c r="S8" i="1"/>
  <c r="W7" i="1"/>
  <c r="W11" i="1"/>
  <c r="T3" i="1" l="1"/>
  <c r="T4" i="1" s="1"/>
  <c r="U4" i="1" s="1"/>
  <c r="J15" i="1" s="1"/>
  <c r="L16" i="1" l="1"/>
  <c r="J16" i="1"/>
  <c r="L15" i="1"/>
  <c r="J17" i="1"/>
</calcChain>
</file>

<file path=xl/sharedStrings.xml><?xml version="1.0" encoding="utf-8"?>
<sst xmlns="http://schemas.openxmlformats.org/spreadsheetml/2006/main" count="46" uniqueCount="41">
  <si>
    <t>effective inflation calculation</t>
  </si>
  <si>
    <t>Current post-tax Monthly Salary *</t>
  </si>
  <si>
    <t xml:space="preserve">Annual increase of monthly salary </t>
  </si>
  <si>
    <t>income</t>
  </si>
  <si>
    <t>Exclude tax and misc. deductions but include EPF contribution</t>
  </si>
  <si>
    <t>expense</t>
  </si>
  <si>
    <t>Other sources of income like rent, business</t>
  </si>
  <si>
    <t>Start year</t>
  </si>
  <si>
    <t>End Year</t>
  </si>
  <si>
    <t>Life expectancy *</t>
  </si>
  <si>
    <t>1st source of income before retirement (current value)</t>
  </si>
  <si>
    <t>annual increase</t>
  </si>
  <si>
    <t>2nd source of income before retirement (current value)</t>
  </si>
  <si>
    <t>Current monthly expenses</t>
  </si>
  <si>
    <t>Other Annual expenses</t>
  </si>
  <si>
    <t>Other sources of income like rent, business, govt pension etc.</t>
  </si>
  <si>
    <t>Expected inflation upto retirement</t>
  </si>
  <si>
    <t>1st sources of income after retirement (current value)</t>
  </si>
  <si>
    <t>Expected inflation after retirement</t>
  </si>
  <si>
    <t>2nd source of income after retirement (current value)</t>
  </si>
  <si>
    <t>Anticipated post-retirement rate of interest (post-tax)</t>
  </si>
  <si>
    <t>Net rate of interest (pre-retirement)  (post-tax)#</t>
  </si>
  <si>
    <t>enter current as start year if loan is ongoing</t>
  </si>
  <si>
    <t>Amount invested so far (end of current year)</t>
  </si>
  <si>
    <t>rate of interest for this amount (post-tax)</t>
  </si>
  <si>
    <t>No of years you expect to work</t>
  </si>
  <si>
    <t>Post-tax monthly pension in 1st year of retirement</t>
  </si>
  <si>
    <t xml:space="preserve">Annual increase in monthly investment </t>
  </si>
  <si>
    <t>Estimated years in retirement</t>
  </si>
  <si>
    <t xml:space="preserve">When you retire amt invested so far will grow to </t>
  </si>
  <si>
    <t>Initial monthly investment required =</t>
  </si>
  <si>
    <t xml:space="preserve">Current expenses per month (annual/12)  </t>
  </si>
  <si>
    <t>Excess amount available for other needs</t>
  </si>
  <si>
    <t>Retirement Calculator</t>
  </si>
  <si>
    <t>Home loan EMI amount</t>
  </si>
  <si>
    <t>Edit only orange cells</t>
  </si>
  <si>
    <t>Current year</t>
  </si>
  <si>
    <t>Current Age</t>
  </si>
  <si>
    <t>Retirement Year</t>
  </si>
  <si>
    <t>*  Go for max possible years</t>
  </si>
  <si>
    <t>From Public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</si>
</sst>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6"/>
      <color theme="0"/>
      <name val="ADLaM Display"/>
    </font>
    <font>
      <sz val="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applyFont="1" applyFill="1"/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1" fontId="2" fillId="0" borderId="0" xfId="0" applyNumberFormat="1" applyFont="1"/>
    <xf numFmtId="9" fontId="2" fillId="0" borderId="0" xfId="0" applyNumberFormat="1" applyFont="1"/>
    <xf numFmtId="1" fontId="3" fillId="2" borderId="1" xfId="0" applyNumberFormat="1" applyFont="1" applyFill="1" applyBorder="1"/>
    <xf numFmtId="1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1" fontId="3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164" fontId="2" fillId="2" borderId="2" xfId="1" applyNumberFormat="1" applyFont="1" applyFill="1" applyBorder="1"/>
    <xf numFmtId="164" fontId="2" fillId="0" borderId="0" xfId="1" applyNumberFormat="1" applyFont="1" applyFill="1" applyBorder="1"/>
    <xf numFmtId="164" fontId="2" fillId="2" borderId="0" xfId="1" applyNumberFormat="1" applyFont="1" applyFill="1" applyBorder="1"/>
    <xf numFmtId="10" fontId="2" fillId="2" borderId="0" xfId="0" applyNumberFormat="1" applyFont="1" applyFill="1"/>
    <xf numFmtId="0" fontId="2" fillId="2" borderId="3" xfId="0" applyFont="1" applyFill="1" applyBorder="1" applyAlignment="1">
      <alignment horizontal="left"/>
    </xf>
    <xf numFmtId="0" fontId="4" fillId="0" borderId="1" xfId="0" applyFont="1" applyBorder="1"/>
    <xf numFmtId="0" fontId="4" fillId="2" borderId="1" xfId="0" applyFont="1" applyFill="1" applyBorder="1"/>
    <xf numFmtId="10" fontId="2" fillId="2" borderId="2" xfId="2" applyNumberFormat="1" applyFont="1" applyFill="1" applyBorder="1"/>
    <xf numFmtId="10" fontId="2" fillId="0" borderId="0" xfId="2" applyNumberFormat="1" applyFont="1" applyFill="1" applyBorder="1"/>
    <xf numFmtId="10" fontId="2" fillId="2" borderId="0" xfId="2" applyNumberFormat="1" applyFont="1" applyFill="1" applyBorder="1"/>
    <xf numFmtId="1" fontId="2" fillId="2" borderId="0" xfId="0" applyNumberFormat="1" applyFont="1" applyFill="1"/>
    <xf numFmtId="10" fontId="2" fillId="2" borderId="1" xfId="2" applyNumberFormat="1" applyFont="1" applyFill="1" applyBorder="1"/>
    <xf numFmtId="1" fontId="5" fillId="2" borderId="1" xfId="0" applyNumberFormat="1" applyFont="1" applyFill="1" applyBorder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1" fontId="3" fillId="2" borderId="1" xfId="1" applyNumberFormat="1" applyFont="1" applyFill="1" applyBorder="1" applyAlignment="1" applyProtection="1">
      <protection locked="0"/>
    </xf>
    <xf numFmtId="0" fontId="2" fillId="2" borderId="0" xfId="0" applyFont="1" applyFill="1" applyAlignment="1">
      <alignment horizontal="left"/>
    </xf>
    <xf numFmtId="0" fontId="4" fillId="2" borderId="3" xfId="0" applyFont="1" applyFill="1" applyBorder="1"/>
    <xf numFmtId="0" fontId="4" fillId="2" borderId="6" xfId="0" applyFont="1" applyFill="1" applyBorder="1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5" xfId="0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left"/>
    </xf>
    <xf numFmtId="0" fontId="2" fillId="2" borderId="8" xfId="0" applyFont="1" applyFill="1" applyBorder="1"/>
    <xf numFmtId="1" fontId="3" fillId="2" borderId="0" xfId="0" applyNumberFormat="1" applyFont="1" applyFill="1" applyAlignment="1">
      <alignment horizontal="left"/>
    </xf>
    <xf numFmtId="1" fontId="3" fillId="2" borderId="0" xfId="0" applyNumberFormat="1" applyFont="1" applyFill="1" applyProtection="1">
      <protection locked="0"/>
    </xf>
    <xf numFmtId="10" fontId="3" fillId="2" borderId="0" xfId="2" applyNumberFormat="1" applyFont="1" applyFill="1" applyBorder="1" applyAlignment="1" applyProtection="1">
      <protection locked="0"/>
    </xf>
    <xf numFmtId="43" fontId="2" fillId="2" borderId="0" xfId="1" applyFont="1" applyFill="1" applyBorder="1"/>
    <xf numFmtId="9" fontId="2" fillId="2" borderId="0" xfId="2" applyFont="1" applyFill="1" applyBorder="1"/>
    <xf numFmtId="0" fontId="4" fillId="0" borderId="0" xfId="0" applyFont="1"/>
    <xf numFmtId="0" fontId="6" fillId="3" borderId="0" xfId="0" applyFont="1" applyFill="1" applyAlignment="1">
      <alignment horizontal="center"/>
    </xf>
    <xf numFmtId="1" fontId="3" fillId="4" borderId="1" xfId="0" applyNumberFormat="1" applyFont="1" applyFill="1" applyBorder="1" applyAlignment="1" applyProtection="1">
      <alignment horizontal="left"/>
      <protection locked="0"/>
    </xf>
    <xf numFmtId="1" fontId="5" fillId="4" borderId="1" xfId="0" applyNumberFormat="1" applyFont="1" applyFill="1" applyBorder="1" applyAlignment="1" applyProtection="1">
      <alignment horizontal="left"/>
      <protection locked="0"/>
    </xf>
    <xf numFmtId="10" fontId="3" fillId="4" borderId="1" xfId="0" applyNumberFormat="1" applyFont="1" applyFill="1" applyBorder="1" applyAlignment="1" applyProtection="1">
      <alignment horizontal="left"/>
      <protection locked="0"/>
    </xf>
    <xf numFmtId="10" fontId="3" fillId="4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 applyProtection="1">
      <alignment horizontal="left"/>
      <protection locked="0"/>
    </xf>
    <xf numFmtId="3" fontId="3" fillId="4" borderId="1" xfId="0" applyNumberFormat="1" applyFont="1" applyFill="1" applyBorder="1" applyProtection="1">
      <protection locked="0"/>
    </xf>
    <xf numFmtId="1" fontId="3" fillId="4" borderId="1" xfId="1" applyNumberFormat="1" applyFont="1" applyFill="1" applyBorder="1" applyAlignment="1" applyProtection="1">
      <protection locked="0"/>
    </xf>
    <xf numFmtId="1" fontId="3" fillId="4" borderId="1" xfId="0" applyNumberFormat="1" applyFont="1" applyFill="1" applyBorder="1" applyProtection="1">
      <protection locked="0"/>
    </xf>
    <xf numFmtId="9" fontId="3" fillId="4" borderId="1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1" xfId="0" applyFont="1" applyFill="1" applyBorder="1"/>
    <xf numFmtId="0" fontId="3" fillId="0" borderId="2" xfId="0" applyFont="1" applyFill="1" applyBorder="1"/>
    <xf numFmtId="0" fontId="2" fillId="0" borderId="0" xfId="0" applyFont="1" applyFill="1"/>
    <xf numFmtId="0" fontId="4" fillId="0" borderId="1" xfId="0" applyFont="1" applyFill="1" applyBorder="1"/>
    <xf numFmtId="0" fontId="4" fillId="2" borderId="7" xfId="0" applyFont="1" applyFill="1" applyBorder="1"/>
    <xf numFmtId="1" fontId="3" fillId="5" borderId="2" xfId="0" applyNumberFormat="1" applyFont="1" applyFill="1" applyBorder="1"/>
    <xf numFmtId="0" fontId="3" fillId="5" borderId="2" xfId="0" applyFont="1" applyFill="1" applyBorder="1"/>
    <xf numFmtId="164" fontId="2" fillId="5" borderId="1" xfId="1" applyNumberFormat="1" applyFont="1" applyFill="1" applyBorder="1" applyAlignment="1">
      <alignment horizontal="left"/>
    </xf>
    <xf numFmtId="164" fontId="2" fillId="5" borderId="1" xfId="1" applyNumberFormat="1" applyFont="1" applyFill="1" applyBorder="1" applyAlignment="1"/>
    <xf numFmtId="0" fontId="3" fillId="5" borderId="1" xfId="0" applyFont="1" applyFill="1" applyBorder="1"/>
    <xf numFmtId="0" fontId="2" fillId="5" borderId="1" xfId="0" applyFont="1" applyFill="1" applyBorder="1"/>
    <xf numFmtId="165" fontId="3" fillId="5" borderId="1" xfId="0" quotePrefix="1" applyNumberFormat="1" applyFont="1" applyFill="1" applyBorder="1"/>
    <xf numFmtId="164" fontId="2" fillId="5" borderId="1" xfId="0" applyNumberFormat="1" applyFont="1" applyFill="1" applyBorder="1"/>
    <xf numFmtId="0" fontId="7" fillId="2" borderId="4" xfId="0" applyFont="1" applyFill="1" applyBorder="1"/>
    <xf numFmtId="0" fontId="7" fillId="2" borderId="9" xfId="0" applyFont="1" applyFill="1" applyBorder="1"/>
    <xf numFmtId="1" fontId="3" fillId="5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indexed="9"/>
      </font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delweissmf-my.sharepoint.com/personal/niranjan_avasthi_edelweissmf_com1/Documents/Desktop/Niranjan/Financial%20Planning/Integrated-Financial-planner-Jan-2016.xlsm" TargetMode="External"/><Relationship Id="rId1" Type="http://schemas.openxmlformats.org/officeDocument/2006/relationships/externalLinkPath" Target="/personal/niranjan_avasthi_edelweissmf_com1/Documents/Desktop/Niranjan/Financial%20Planning/Integrated-Financial-planner-Jan-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 first"/>
      <sheetName val="Life Insurance Calculator"/>
      <sheetName val="Retirement"/>
      <sheetName val="Financial Goals (recurring)"/>
      <sheetName val="Financial Goals (non-recurring)"/>
      <sheetName val="Report"/>
      <sheetName val="Analysis-1"/>
      <sheetName val="Analysis-2"/>
      <sheetName val="Cash flow summary"/>
      <sheetName val="Detailed Cash Flow 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Y1">
            <v>1386105.4700205547</v>
          </cell>
        </row>
        <row r="4">
          <cell r="J4">
            <v>2025</v>
          </cell>
          <cell r="K4">
            <v>1</v>
          </cell>
          <cell r="O4">
            <v>0</v>
          </cell>
        </row>
        <row r="5">
          <cell r="J5">
            <v>2026</v>
          </cell>
          <cell r="K5">
            <v>1.06</v>
          </cell>
          <cell r="L5" t="e">
            <v>#N/A</v>
          </cell>
          <cell r="N5" t="e">
            <v>#N/A</v>
          </cell>
          <cell r="O5">
            <v>18.265599039069439</v>
          </cell>
        </row>
        <row r="6">
          <cell r="J6">
            <v>2027</v>
          </cell>
          <cell r="K6">
            <v>1.1235999999999999</v>
          </cell>
          <cell r="L6" t="e">
            <v>#N/A</v>
          </cell>
          <cell r="N6" t="e">
            <v>#N/A</v>
          </cell>
          <cell r="O6">
            <v>38.175101991655133</v>
          </cell>
        </row>
        <row r="7">
          <cell r="J7">
            <v>2028</v>
          </cell>
          <cell r="K7">
            <v>1.1910160000000001</v>
          </cell>
          <cell r="L7" t="e">
            <v>#N/A</v>
          </cell>
          <cell r="N7" t="e">
            <v>#N/A</v>
          </cell>
          <cell r="O7">
            <v>59.876460209973537</v>
          </cell>
        </row>
        <row r="8">
          <cell r="J8">
            <v>2029</v>
          </cell>
          <cell r="K8">
            <v>1.2624769600000001</v>
          </cell>
          <cell r="L8" t="e">
            <v>#N/A</v>
          </cell>
          <cell r="N8" t="e">
            <v>#N/A</v>
          </cell>
          <cell r="O8">
            <v>83.530940667940598</v>
          </cell>
        </row>
        <row r="9">
          <cell r="J9">
            <v>2030</v>
          </cell>
          <cell r="K9">
            <v>1.3382255776000003</v>
          </cell>
          <cell r="L9" t="e">
            <v>#N/A</v>
          </cell>
          <cell r="N9" t="e">
            <v>#N/A</v>
          </cell>
          <cell r="O9">
            <v>109.3143243671247</v>
          </cell>
        </row>
        <row r="10">
          <cell r="J10">
            <v>2031</v>
          </cell>
          <cell r="K10">
            <v>1.4185191122560001</v>
          </cell>
          <cell r="L10" t="e">
            <v>#N/A</v>
          </cell>
          <cell r="N10" t="e">
            <v>#N/A</v>
          </cell>
          <cell r="O10">
            <v>137.41821259923537</v>
          </cell>
        </row>
        <row r="11">
          <cell r="J11">
            <v>2032</v>
          </cell>
          <cell r="K11">
            <v>1.5036302589913604</v>
          </cell>
          <cell r="L11" t="e">
            <v>#N/A</v>
          </cell>
          <cell r="N11" t="e">
            <v>#N/A</v>
          </cell>
          <cell r="O11">
            <v>168.051450772236</v>
          </cell>
        </row>
        <row r="12">
          <cell r="J12">
            <v>2033</v>
          </cell>
          <cell r="K12">
            <v>1.5938480745308421</v>
          </cell>
          <cell r="L12" t="e">
            <v>#N/A</v>
          </cell>
          <cell r="N12" t="e">
            <v>#N/A</v>
          </cell>
          <cell r="O12">
            <v>201.4416803808067</v>
          </cell>
        </row>
        <row r="13">
          <cell r="J13">
            <v>2034</v>
          </cell>
          <cell r="K13">
            <v>1.6894789590026926</v>
          </cell>
          <cell r="L13" t="e">
            <v>#N/A</v>
          </cell>
          <cell r="N13" t="e">
            <v>#N/A</v>
          </cell>
          <cell r="O13">
            <v>237.83703065414875</v>
          </cell>
        </row>
        <row r="14">
          <cell r="J14">
            <v>2035</v>
          </cell>
          <cell r="K14">
            <v>1.7908476965428541</v>
          </cell>
          <cell r="L14" t="e">
            <v>#N/A</v>
          </cell>
          <cell r="N14" t="e">
            <v>#N/A</v>
          </cell>
          <cell r="O14">
            <v>277.50796245209159</v>
          </cell>
        </row>
        <row r="15">
          <cell r="J15">
            <v>2036</v>
          </cell>
          <cell r="K15">
            <v>1.8982985583354257</v>
          </cell>
          <cell r="L15" t="e">
            <v>#N/A</v>
          </cell>
          <cell r="N15" t="e">
            <v>#N/A</v>
          </cell>
          <cell r="O15">
            <v>320.74927811184932</v>
          </cell>
        </row>
        <row r="16">
          <cell r="J16">
            <v>2037</v>
          </cell>
          <cell r="K16">
            <v>2.0121964718355514</v>
          </cell>
          <cell r="L16" t="e">
            <v>#N/A</v>
          </cell>
          <cell r="N16" t="e">
            <v>#N/A</v>
          </cell>
          <cell r="O16">
            <v>367.8823121809852</v>
          </cell>
        </row>
        <row r="17">
          <cell r="J17">
            <v>2038</v>
          </cell>
          <cell r="K17">
            <v>2.1329282601456843</v>
          </cell>
          <cell r="L17" t="e">
            <v>#N/A</v>
          </cell>
          <cell r="N17" t="e">
            <v>#N/A</v>
          </cell>
          <cell r="O17">
            <v>419.25731931634334</v>
          </cell>
        </row>
        <row r="18">
          <cell r="J18">
            <v>2039</v>
          </cell>
          <cell r="K18">
            <v>2.2609039557544257</v>
          </cell>
          <cell r="L18" t="e">
            <v>#N/A</v>
          </cell>
          <cell r="N18" t="e">
            <v>#N/A</v>
          </cell>
          <cell r="O18">
            <v>475.25607709388373</v>
          </cell>
        </row>
        <row r="19">
          <cell r="J19">
            <v>2040</v>
          </cell>
          <cell r="K19">
            <v>2.3965581930996911</v>
          </cell>
          <cell r="L19" t="e">
            <v>#N/A</v>
          </cell>
          <cell r="N19" t="e">
            <v>#N/A</v>
          </cell>
          <cell r="O19">
            <v>536.29472307140281</v>
          </cell>
        </row>
        <row r="20">
          <cell r="J20">
            <v>2041</v>
          </cell>
          <cell r="K20">
            <v>2.5403516846856729</v>
          </cell>
          <cell r="L20" t="e">
            <v>#N/A</v>
          </cell>
          <cell r="N20" t="e">
            <v>#N/A</v>
          </cell>
          <cell r="O20">
            <v>602.82684718689848</v>
          </cell>
        </row>
        <row r="21">
          <cell r="J21">
            <v>2042</v>
          </cell>
          <cell r="K21">
            <v>2.6927727857668131</v>
          </cell>
          <cell r="L21" t="e">
            <v>#N/A</v>
          </cell>
          <cell r="N21" t="e">
            <v>#N/A</v>
          </cell>
          <cell r="O21">
            <v>675.34686247278887</v>
          </cell>
        </row>
        <row r="22">
          <cell r="J22">
            <v>2043</v>
          </cell>
          <cell r="K22">
            <v>2.8543391529128224</v>
          </cell>
          <cell r="L22" t="e">
            <v>#N/A</v>
          </cell>
          <cell r="N22" t="e">
            <v>#N/A</v>
          </cell>
          <cell r="O22">
            <v>754.39367913440947</v>
          </cell>
        </row>
        <row r="23">
          <cell r="J23">
            <v>2044</v>
          </cell>
          <cell r="K23">
            <v>3.0255995020875917</v>
          </cell>
          <cell r="L23" t="e">
            <v>#N/A</v>
          </cell>
          <cell r="N23" t="e">
            <v>#N/A</v>
          </cell>
          <cell r="O23">
            <v>840.55470929557578</v>
          </cell>
        </row>
        <row r="24">
          <cell r="J24">
            <v>2045</v>
          </cell>
          <cell r="K24">
            <v>3.2071354722128471</v>
          </cell>
          <cell r="L24" t="e">
            <v>#N/A</v>
          </cell>
          <cell r="N24" t="e">
            <v>#N/A</v>
          </cell>
          <cell r="O24">
            <v>934.47023217124718</v>
          </cell>
        </row>
        <row r="25">
          <cell r="J25">
            <v>2046</v>
          </cell>
          <cell r="K25">
            <v>3.3674922458234895</v>
          </cell>
          <cell r="L25">
            <v>3.3674922458234882</v>
          </cell>
          <cell r="N25">
            <v>3.3674922458234882</v>
          </cell>
          <cell r="O25">
            <v>956.64454798686086</v>
          </cell>
        </row>
        <row r="26">
          <cell r="J26">
            <v>2047</v>
          </cell>
          <cell r="K26">
            <v>3.5358668581146642</v>
          </cell>
          <cell r="L26">
            <v>3.5358668581146628</v>
          </cell>
          <cell r="N26">
            <v>3.5358668581146628</v>
          </cell>
          <cell r="O26">
            <v>978.20913588774886</v>
          </cell>
        </row>
        <row r="27">
          <cell r="J27">
            <v>2048</v>
          </cell>
          <cell r="K27">
            <v>3.7126602010203973</v>
          </cell>
          <cell r="L27">
            <v>3.7126602010203964</v>
          </cell>
          <cell r="N27">
            <v>3.7126602010203964</v>
          </cell>
          <cell r="O27">
            <v>999.01321841878951</v>
          </cell>
        </row>
        <row r="28">
          <cell r="J28">
            <v>2049</v>
          </cell>
          <cell r="K28">
            <v>3.8982932110714175</v>
          </cell>
          <cell r="L28">
            <v>3.8982932110714161</v>
          </cell>
          <cell r="N28">
            <v>3.8982932110714161</v>
          </cell>
          <cell r="O28">
            <v>1018.8900588779478</v>
          </cell>
        </row>
        <row r="29">
          <cell r="J29">
            <v>2050</v>
          </cell>
          <cell r="K29">
            <v>4.0932078716249887</v>
          </cell>
          <cell r="L29">
            <v>4.093207871624986</v>
          </cell>
          <cell r="N29">
            <v>4.093207871624986</v>
          </cell>
          <cell r="O29">
            <v>1037.6555739277392</v>
          </cell>
        </row>
        <row r="30">
          <cell r="J30">
            <v>2051</v>
          </cell>
          <cell r="K30">
            <v>4.2978682652062385</v>
          </cell>
          <cell r="L30">
            <v>4.2978682652062368</v>
          </cell>
          <cell r="N30">
            <v>4.2978682652062368</v>
          </cell>
          <cell r="O30">
            <v>1055.106835577433</v>
          </cell>
        </row>
        <row r="31">
          <cell r="J31">
            <v>2052</v>
          </cell>
          <cell r="K31">
            <v>4.5127616784665499</v>
          </cell>
          <cell r="L31">
            <v>4.5127616784665481</v>
          </cell>
          <cell r="N31">
            <v>4.5127616784665481</v>
          </cell>
          <cell r="O31">
            <v>1071.0204541163428</v>
          </cell>
        </row>
        <row r="32">
          <cell r="J32">
            <v>2053</v>
          </cell>
          <cell r="K32">
            <v>4.7383997623898777</v>
          </cell>
          <cell r="L32">
            <v>4.7383997623898759</v>
          </cell>
          <cell r="N32">
            <v>4.7383997623898759</v>
          </cell>
          <cell r="O32">
            <v>1085.150832955401</v>
          </cell>
        </row>
        <row r="33">
          <cell r="J33">
            <v>2054</v>
          </cell>
          <cell r="K33">
            <v>4.9753197505093718</v>
          </cell>
          <cell r="L33">
            <v>4.9753197505093691</v>
          </cell>
          <cell r="N33">
            <v>4.9753197505093691</v>
          </cell>
          <cell r="O33">
            <v>1097.2282856657387</v>
          </cell>
        </row>
        <row r="34">
          <cell r="J34">
            <v>2055</v>
          </cell>
          <cell r="K34">
            <v>5.22408573803484</v>
          </cell>
          <cell r="L34">
            <v>5.2240857380348373</v>
          </cell>
          <cell r="N34">
            <v>5.2240857380348373</v>
          </cell>
          <cell r="O34">
            <v>1106.9570047859734</v>
          </cell>
        </row>
        <row r="35">
          <cell r="J35">
            <v>2056</v>
          </cell>
          <cell r="K35">
            <v>5.4852900249365826</v>
          </cell>
          <cell r="L35">
            <v>5.4852900249365799</v>
          </cell>
          <cell r="N35">
            <v>5.4852900249365799</v>
          </cell>
          <cell r="O35">
            <v>1114.0128712008056</v>
          </cell>
        </row>
        <row r="36">
          <cell r="J36">
            <v>2057</v>
          </cell>
          <cell r="K36">
            <v>5.759554526183412</v>
          </cell>
          <cell r="L36">
            <v>5.7595545261834085</v>
          </cell>
          <cell r="N36">
            <v>5.7595545261834085</v>
          </cell>
          <cell r="O36">
            <v>1118.0410920686672</v>
          </cell>
        </row>
        <row r="37">
          <cell r="J37">
            <v>2058</v>
          </cell>
          <cell r="K37">
            <v>6.0475322524925836</v>
          </cell>
          <cell r="L37">
            <v>6.0475322524925783</v>
          </cell>
          <cell r="N37">
            <v>6.0475322524925783</v>
          </cell>
          <cell r="O37">
            <v>1118.6536543914694</v>
          </cell>
        </row>
        <row r="38">
          <cell r="J38">
            <v>2059</v>
          </cell>
          <cell r="K38">
            <v>6.3499088651172126</v>
          </cell>
          <cell r="L38">
            <v>6.3499088651172082</v>
          </cell>
          <cell r="N38">
            <v>6.3499088651172082</v>
          </cell>
          <cell r="O38">
            <v>1115.4265803707672</v>
          </cell>
        </row>
        <row r="39">
          <cell r="J39">
            <v>2060</v>
          </cell>
          <cell r="K39">
            <v>6.6674043083730732</v>
          </cell>
          <cell r="L39">
            <v>6.6674043083730679</v>
          </cell>
          <cell r="N39">
            <v>6.6674043083730679</v>
          </cell>
          <cell r="O39">
            <v>1107.8969696772108</v>
          </cell>
        </row>
        <row r="40">
          <cell r="J40">
            <v>2061</v>
          </cell>
          <cell r="K40">
            <v>7.000774523791728</v>
          </cell>
          <cell r="L40">
            <v>7.0007745237917236</v>
          </cell>
          <cell r="N40">
            <v>7.0007745237917236</v>
          </cell>
          <cell r="O40">
            <v>1095.5598126691298</v>
          </cell>
        </row>
        <row r="41">
          <cell r="J41">
            <v>2062</v>
          </cell>
          <cell r="K41">
            <v>7.3508132499813152</v>
          </cell>
          <cell r="L41">
            <v>7.350813249981309</v>
          </cell>
          <cell r="N41">
            <v>7.350813249981309</v>
          </cell>
          <cell r="O41">
            <v>1077.8645574262091</v>
          </cell>
        </row>
        <row r="42">
          <cell r="J42">
            <v>2063</v>
          </cell>
          <cell r="K42">
            <v>7.7183539124803806</v>
          </cell>
          <cell r="L42">
            <v>7.7183539124803762</v>
          </cell>
          <cell r="N42">
            <v>7.7183539124803762</v>
          </cell>
          <cell r="O42">
            <v>1054.2114122097958</v>
          </cell>
        </row>
        <row r="43">
          <cell r="J43">
            <v>2064</v>
          </cell>
          <cell r="K43">
            <v>8.1042716081043995</v>
          </cell>
          <cell r="L43">
            <v>8.1042716081043942</v>
          </cell>
          <cell r="N43">
            <v>8.1042716081043942</v>
          </cell>
          <cell r="O43">
            <v>1023.9473636164211</v>
          </cell>
        </row>
        <row r="44">
          <cell r="J44">
            <v>2065</v>
          </cell>
          <cell r="K44">
            <v>8.5094851885096201</v>
          </cell>
          <cell r="L44">
            <v>8.509485188509613</v>
          </cell>
          <cell r="N44">
            <v>8.509485188509613</v>
          </cell>
          <cell r="O44">
            <v>986.36188924910721</v>
          </cell>
        </row>
        <row r="45">
          <cell r="J45">
            <v>2066</v>
          </cell>
          <cell r="K45">
            <v>8.9349594479351016</v>
          </cell>
          <cell r="L45">
            <v>8.9349594479350927</v>
          </cell>
          <cell r="N45">
            <v>8.9349594479350927</v>
          </cell>
          <cell r="O45">
            <v>940.68234218505813</v>
          </cell>
        </row>
        <row r="46">
          <cell r="J46">
            <v>2067</v>
          </cell>
          <cell r="K46">
            <v>9.3817074203318569</v>
          </cell>
          <cell r="L46">
            <v>9.381707420331848</v>
          </cell>
          <cell r="N46">
            <v>9.381707420331848</v>
          </cell>
          <cell r="O46">
            <v>886.06898286095122</v>
          </cell>
        </row>
        <row r="47">
          <cell r="J47">
            <v>2068</v>
          </cell>
          <cell r="K47">
            <v>9.8507927913484501</v>
          </cell>
          <cell r="L47">
            <v>9.8507927913484394</v>
          </cell>
          <cell r="N47">
            <v>9.8507927913484394</v>
          </cell>
          <cell r="O47">
            <v>821.60963222030398</v>
          </cell>
        </row>
        <row r="48">
          <cell r="J48">
            <v>2069</v>
          </cell>
          <cell r="K48">
            <v>10.343332430915874</v>
          </cell>
          <cell r="L48">
            <v>10.343332430915863</v>
          </cell>
          <cell r="N48">
            <v>10.343332430915863</v>
          </cell>
          <cell r="O48">
            <v>746.31391806276577</v>
          </cell>
        </row>
        <row r="49">
          <cell r="J49">
            <v>2070</v>
          </cell>
          <cell r="K49">
            <v>10.860499052461668</v>
          </cell>
          <cell r="L49">
            <v>10.860499052461655</v>
          </cell>
          <cell r="N49">
            <v>10.860499052461655</v>
          </cell>
          <cell r="O49">
            <v>659.10708449355172</v>
          </cell>
        </row>
        <row r="50">
          <cell r="J50">
            <v>2071</v>
          </cell>
          <cell r="K50">
            <v>11.40352400508475</v>
          </cell>
          <cell r="L50">
            <v>11.403524005084739</v>
          </cell>
          <cell r="N50">
            <v>11.403524005084739</v>
          </cell>
          <cell r="O50">
            <v>558.82333218281235</v>
          </cell>
        </row>
        <row r="51">
          <cell r="J51">
            <v>2072</v>
          </cell>
          <cell r="K51">
            <v>11.973700205338988</v>
          </cell>
          <cell r="L51">
            <v>11.973700205338977</v>
          </cell>
          <cell r="N51">
            <v>11.973700205338977</v>
          </cell>
          <cell r="O51">
            <v>444.19865479905673</v>
          </cell>
        </row>
        <row r="52">
          <cell r="J52">
            <v>2073</v>
          </cell>
          <cell r="K52">
            <v>12.572385215605937</v>
          </cell>
          <cell r="L52">
            <v>12.572385215605927</v>
          </cell>
          <cell r="N52">
            <v>12.572385215605927</v>
          </cell>
          <cell r="O52">
            <v>313.86313446661063</v>
          </cell>
        </row>
        <row r="53">
          <cell r="J53">
            <v>2074</v>
          </cell>
          <cell r="K53">
            <v>13.201004476386235</v>
          </cell>
          <cell r="L53">
            <v>13.20100447638622</v>
          </cell>
          <cell r="N53">
            <v>13.20100447638622</v>
          </cell>
          <cell r="O53">
            <v>166.3326564024743</v>
          </cell>
        </row>
        <row r="54">
          <cell r="J54">
            <v>2075</v>
          </cell>
          <cell r="K54">
            <v>13.861054700205548</v>
          </cell>
          <cell r="L54">
            <v>13.861054700205534</v>
          </cell>
          <cell r="N54">
            <v>13.861054700205534</v>
          </cell>
          <cell r="O54">
            <v>8.4504485130310053E-12</v>
          </cell>
        </row>
        <row r="55">
          <cell r="J55" t="e">
            <v>#N/A</v>
          </cell>
          <cell r="K55" t="e">
            <v>#N/A</v>
          </cell>
          <cell r="L55" t="e">
            <v>#N/A</v>
          </cell>
          <cell r="N55" t="e">
            <v>#N/A</v>
          </cell>
          <cell r="O55" t="e">
            <v>#N/A</v>
          </cell>
        </row>
        <row r="56">
          <cell r="J56" t="e">
            <v>#N/A</v>
          </cell>
          <cell r="K56" t="e">
            <v>#N/A</v>
          </cell>
          <cell r="L56" t="e">
            <v>#N/A</v>
          </cell>
          <cell r="N56" t="e">
            <v>#N/A</v>
          </cell>
          <cell r="O56" t="e">
            <v>#N/A</v>
          </cell>
        </row>
        <row r="57">
          <cell r="J57" t="e">
            <v>#N/A</v>
          </cell>
          <cell r="K57" t="e">
            <v>#N/A</v>
          </cell>
          <cell r="L57" t="e">
            <v>#N/A</v>
          </cell>
          <cell r="N57" t="e">
            <v>#N/A</v>
          </cell>
          <cell r="O57" t="e">
            <v>#N/A</v>
          </cell>
        </row>
        <row r="58">
          <cell r="J58" t="e">
            <v>#N/A</v>
          </cell>
          <cell r="K58" t="e">
            <v>#N/A</v>
          </cell>
          <cell r="L58" t="e">
            <v>#N/A</v>
          </cell>
          <cell r="N58" t="e">
            <v>#N/A</v>
          </cell>
          <cell r="O58" t="e">
            <v>#N/A</v>
          </cell>
        </row>
        <row r="59">
          <cell r="J59" t="e">
            <v>#N/A</v>
          </cell>
          <cell r="K59" t="e">
            <v>#N/A</v>
          </cell>
          <cell r="L59" t="e">
            <v>#N/A</v>
          </cell>
          <cell r="N59" t="e">
            <v>#N/A</v>
          </cell>
          <cell r="O59" t="e">
            <v>#N/A</v>
          </cell>
        </row>
        <row r="60">
          <cell r="J60" t="e">
            <v>#N/A</v>
          </cell>
          <cell r="K60" t="e">
            <v>#N/A</v>
          </cell>
          <cell r="L60" t="e">
            <v>#N/A</v>
          </cell>
          <cell r="N60" t="e">
            <v>#N/A</v>
          </cell>
          <cell r="O60" t="e">
            <v>#N/A</v>
          </cell>
        </row>
        <row r="61">
          <cell r="J61" t="e">
            <v>#N/A</v>
          </cell>
          <cell r="K61" t="e">
            <v>#N/A</v>
          </cell>
          <cell r="L61" t="e">
            <v>#N/A</v>
          </cell>
          <cell r="N61" t="e">
            <v>#N/A</v>
          </cell>
          <cell r="O61" t="e">
            <v>#N/A</v>
          </cell>
        </row>
        <row r="62">
          <cell r="J62" t="e">
            <v>#N/A</v>
          </cell>
          <cell r="K62" t="e">
            <v>#N/A</v>
          </cell>
          <cell r="L62" t="e">
            <v>#N/A</v>
          </cell>
          <cell r="N62" t="e">
            <v>#N/A</v>
          </cell>
          <cell r="O62" t="e">
            <v>#N/A</v>
          </cell>
        </row>
        <row r="63">
          <cell r="J63" t="e">
            <v>#N/A</v>
          </cell>
          <cell r="K63" t="e">
            <v>#N/A</v>
          </cell>
          <cell r="L63" t="e">
            <v>#N/A</v>
          </cell>
          <cell r="N63" t="e">
            <v>#N/A</v>
          </cell>
          <cell r="O63" t="e">
            <v>#N/A</v>
          </cell>
        </row>
        <row r="64">
          <cell r="J64" t="e">
            <v>#N/A</v>
          </cell>
          <cell r="K64" t="e">
            <v>#N/A</v>
          </cell>
          <cell r="L64" t="e">
            <v>#N/A</v>
          </cell>
          <cell r="N64" t="e">
            <v>#N/A</v>
          </cell>
          <cell r="O64" t="e">
            <v>#N/A</v>
          </cell>
        </row>
        <row r="65">
          <cell r="J65" t="e">
            <v>#N/A</v>
          </cell>
          <cell r="K65" t="e">
            <v>#N/A</v>
          </cell>
          <cell r="L65" t="e">
            <v>#N/A</v>
          </cell>
          <cell r="N65" t="e">
            <v>#N/A</v>
          </cell>
          <cell r="O65" t="e">
            <v>#N/A</v>
          </cell>
        </row>
        <row r="66">
          <cell r="J66" t="e">
            <v>#N/A</v>
          </cell>
          <cell r="L66" t="e">
            <v>#N/A</v>
          </cell>
        </row>
        <row r="67">
          <cell r="J67" t="e">
            <v>#N/A</v>
          </cell>
          <cell r="L67" t="e">
            <v>#N/A</v>
          </cell>
        </row>
        <row r="68">
          <cell r="J68" t="e">
            <v>#N/A</v>
          </cell>
          <cell r="L68" t="e">
            <v>#N/A</v>
          </cell>
        </row>
        <row r="69">
          <cell r="J69" t="e">
            <v>#N/A</v>
          </cell>
          <cell r="L69" t="e">
            <v>#N/A</v>
          </cell>
        </row>
        <row r="70">
          <cell r="J70" t="e">
            <v>#N/A</v>
          </cell>
          <cell r="L70" t="e">
            <v>#N/A</v>
          </cell>
        </row>
        <row r="71">
          <cell r="J71" t="e">
            <v>#N/A</v>
          </cell>
          <cell r="L71" t="e">
            <v>#N/A</v>
          </cell>
        </row>
        <row r="72">
          <cell r="J72" t="e">
            <v>#N/A</v>
          </cell>
          <cell r="L72" t="e">
            <v>#N/A</v>
          </cell>
        </row>
        <row r="73">
          <cell r="J73" t="e">
            <v>#N/A</v>
          </cell>
          <cell r="L73" t="e">
            <v>#N/A</v>
          </cell>
        </row>
        <row r="74">
          <cell r="J74" t="e">
            <v>#N/A</v>
          </cell>
          <cell r="L74" t="e">
            <v>#N/A</v>
          </cell>
        </row>
        <row r="75">
          <cell r="J75" t="e">
            <v>#N/A</v>
          </cell>
          <cell r="L75" t="e">
            <v>#N/A</v>
          </cell>
        </row>
        <row r="76">
          <cell r="J76" t="e">
            <v>#N/A</v>
          </cell>
          <cell r="L76" t="e">
            <v>#N/A</v>
          </cell>
        </row>
        <row r="77">
          <cell r="J77" t="e">
            <v>#N/A</v>
          </cell>
          <cell r="L77" t="e">
            <v>#N/A</v>
          </cell>
        </row>
        <row r="78">
          <cell r="J78" t="e">
            <v>#N/A</v>
          </cell>
          <cell r="L78" t="e">
            <v>#N/A</v>
          </cell>
        </row>
        <row r="79">
          <cell r="J79" t="e">
            <v>#N/A</v>
          </cell>
          <cell r="L79" t="e">
            <v>#N/A</v>
          </cell>
        </row>
        <row r="80">
          <cell r="J80" t="e">
            <v>#N/A</v>
          </cell>
          <cell r="L80" t="e">
            <v>#N/A</v>
          </cell>
        </row>
        <row r="81">
          <cell r="J81" t="e">
            <v>#N/A</v>
          </cell>
          <cell r="L81" t="e">
            <v>#N/A</v>
          </cell>
        </row>
        <row r="82">
          <cell r="J82" t="e">
            <v>#N/A</v>
          </cell>
          <cell r="L82" t="e">
            <v>#N/A</v>
          </cell>
        </row>
        <row r="83">
          <cell r="J83" t="e">
            <v>#N/A</v>
          </cell>
          <cell r="L83" t="e">
            <v>#N/A</v>
          </cell>
        </row>
        <row r="84">
          <cell r="J84" t="e">
            <v>#N/A</v>
          </cell>
          <cell r="L84" t="e">
            <v>#N/A</v>
          </cell>
        </row>
        <row r="85">
          <cell r="J85" t="e">
            <v>#N/A</v>
          </cell>
          <cell r="L85" t="e">
            <v>#N/A</v>
          </cell>
        </row>
        <row r="86">
          <cell r="J86" t="e">
            <v>#N/A</v>
          </cell>
          <cell r="L86" t="e">
            <v>#N/A</v>
          </cell>
        </row>
        <row r="87">
          <cell r="J87" t="e">
            <v>#N/A</v>
          </cell>
          <cell r="L87" t="e">
            <v>#N/A</v>
          </cell>
        </row>
        <row r="88">
          <cell r="J88" t="e">
            <v>#N/A</v>
          </cell>
          <cell r="L88" t="e">
            <v>#N/A</v>
          </cell>
        </row>
        <row r="89">
          <cell r="J89" t="e">
            <v>#N/A</v>
          </cell>
          <cell r="L89" t="e">
            <v>#N/A</v>
          </cell>
        </row>
        <row r="90">
          <cell r="J90" t="e">
            <v>#N/A</v>
          </cell>
          <cell r="L90" t="e">
            <v>#N/A</v>
          </cell>
        </row>
        <row r="91">
          <cell r="J91" t="e">
            <v>#N/A</v>
          </cell>
          <cell r="L91" t="e">
            <v>#N/A</v>
          </cell>
        </row>
        <row r="92">
          <cell r="J92" t="e">
            <v>#N/A</v>
          </cell>
          <cell r="L92" t="e">
            <v>#N/A</v>
          </cell>
        </row>
        <row r="93">
          <cell r="J93" t="e">
            <v>#N/A</v>
          </cell>
          <cell r="L93" t="e">
            <v>#N/A</v>
          </cell>
        </row>
        <row r="94">
          <cell r="J94" t="e">
            <v>#N/A</v>
          </cell>
          <cell r="L94" t="e">
            <v>#N/A</v>
          </cell>
        </row>
        <row r="95">
          <cell r="J95" t="e">
            <v>#N/A</v>
          </cell>
          <cell r="L95" t="e">
            <v>#N/A</v>
          </cell>
        </row>
        <row r="96">
          <cell r="J96" t="e">
            <v>#N/A</v>
          </cell>
          <cell r="L96" t="e">
            <v>#N/A</v>
          </cell>
        </row>
        <row r="97">
          <cell r="J97" t="e">
            <v>#N/A</v>
          </cell>
          <cell r="L97" t="e">
            <v>#N/A</v>
          </cell>
        </row>
        <row r="98">
          <cell r="J98" t="e">
            <v>#N/A</v>
          </cell>
          <cell r="L98" t="e">
            <v>#N/A</v>
          </cell>
        </row>
        <row r="99">
          <cell r="J99" t="e">
            <v>#N/A</v>
          </cell>
          <cell r="L99" t="e">
            <v>#N/A</v>
          </cell>
        </row>
        <row r="100">
          <cell r="J100" t="e">
            <v>#N/A</v>
          </cell>
          <cell r="L100" t="e">
            <v>#N/A</v>
          </cell>
        </row>
        <row r="101">
          <cell r="J101" t="e">
            <v>#N/A</v>
          </cell>
          <cell r="L101" t="e">
            <v>#N/A</v>
          </cell>
        </row>
        <row r="102">
          <cell r="J102" t="e">
            <v>#N/A</v>
          </cell>
          <cell r="L102" t="e">
            <v>#N/A</v>
          </cell>
        </row>
        <row r="103">
          <cell r="J103" t="e">
            <v>#N/A</v>
          </cell>
          <cell r="L103" t="e">
            <v>#N/A</v>
          </cell>
        </row>
        <row r="104">
          <cell r="J104" t="e">
            <v>#N/A</v>
          </cell>
          <cell r="L104" t="e">
            <v>#N/A</v>
          </cell>
        </row>
        <row r="105">
          <cell r="J105" t="e">
            <v>#N/A</v>
          </cell>
          <cell r="L105" t="e">
            <v>#N/A</v>
          </cell>
        </row>
        <row r="106">
          <cell r="J106" t="e">
            <v>#N/A</v>
          </cell>
          <cell r="L106" t="e">
            <v>#N/A</v>
          </cell>
        </row>
        <row r="107">
          <cell r="J107" t="e">
            <v>#N/A</v>
          </cell>
          <cell r="L107" t="e">
            <v>#N/A</v>
          </cell>
        </row>
        <row r="108">
          <cell r="J108" t="e">
            <v>#N/A</v>
          </cell>
          <cell r="L108" t="e">
            <v>#N/A</v>
          </cell>
        </row>
        <row r="109">
          <cell r="J109" t="e">
            <v>#N/A</v>
          </cell>
          <cell r="L109" t="e">
            <v>#N/A</v>
          </cell>
        </row>
        <row r="110">
          <cell r="J110" t="e">
            <v>#N/A</v>
          </cell>
          <cell r="L110" t="e">
            <v>#N/A</v>
          </cell>
        </row>
        <row r="111">
          <cell r="J111" t="e">
            <v>#N/A</v>
          </cell>
          <cell r="L111" t="e">
            <v>#N/A</v>
          </cell>
        </row>
        <row r="112">
          <cell r="J112" t="e">
            <v>#N/A</v>
          </cell>
          <cell r="L112" t="e">
            <v>#N/A</v>
          </cell>
        </row>
        <row r="113">
          <cell r="J113" t="e">
            <v>#N/A</v>
          </cell>
          <cell r="L113" t="e">
            <v>#N/A</v>
          </cell>
        </row>
        <row r="114">
          <cell r="J114" t="e">
            <v>#N/A</v>
          </cell>
          <cell r="L114" t="e">
            <v>#N/A</v>
          </cell>
        </row>
        <row r="115">
          <cell r="J115" t="e">
            <v>#N/A</v>
          </cell>
          <cell r="L115" t="e">
            <v>#N/A</v>
          </cell>
        </row>
        <row r="116">
          <cell r="J116" t="e">
            <v>#N/A</v>
          </cell>
          <cell r="L116" t="e">
            <v>#N/A</v>
          </cell>
        </row>
        <row r="117">
          <cell r="J117" t="e">
            <v>#N/A</v>
          </cell>
          <cell r="L117" t="e">
            <v>#N/A</v>
          </cell>
        </row>
        <row r="118">
          <cell r="J118" t="e">
            <v>#N/A</v>
          </cell>
          <cell r="L118" t="e">
            <v>#N/A</v>
          </cell>
        </row>
        <row r="119">
          <cell r="J119" t="e">
            <v>#N/A</v>
          </cell>
          <cell r="L119" t="e">
            <v>#N/A</v>
          </cell>
        </row>
        <row r="120">
          <cell r="J120" t="e">
            <v>#N/A</v>
          </cell>
          <cell r="L120" t="e">
            <v>#N/A</v>
          </cell>
        </row>
        <row r="121">
          <cell r="J121" t="e">
            <v>#N/A</v>
          </cell>
          <cell r="L121" t="e">
            <v>#N/A</v>
          </cell>
        </row>
        <row r="122">
          <cell r="J122" t="e">
            <v>#N/A</v>
          </cell>
          <cell r="L122" t="e">
            <v>#N/A</v>
          </cell>
        </row>
        <row r="123">
          <cell r="J123" t="e">
            <v>#N/A</v>
          </cell>
          <cell r="L123" t="e">
            <v>#N/A</v>
          </cell>
        </row>
        <row r="124">
          <cell r="J124" t="e">
            <v>#N/A</v>
          </cell>
          <cell r="L124" t="e">
            <v>#N/A</v>
          </cell>
        </row>
        <row r="125">
          <cell r="J125" t="e">
            <v>#N/A</v>
          </cell>
          <cell r="L125" t="e">
            <v>#N/A</v>
          </cell>
        </row>
        <row r="126">
          <cell r="J126" t="e">
            <v>#N/A</v>
          </cell>
          <cell r="L126" t="e">
            <v>#N/A</v>
          </cell>
        </row>
        <row r="127">
          <cell r="J127" t="e">
            <v>#N/A</v>
          </cell>
          <cell r="L127" t="e">
            <v>#N/A</v>
          </cell>
        </row>
        <row r="128">
          <cell r="J128" t="e">
            <v>#N/A</v>
          </cell>
          <cell r="L128" t="e">
            <v>#N/A</v>
          </cell>
        </row>
        <row r="129">
          <cell r="J129" t="e">
            <v>#N/A</v>
          </cell>
          <cell r="L129" t="e">
            <v>#N/A</v>
          </cell>
        </row>
        <row r="130">
          <cell r="J130" t="e">
            <v>#N/A</v>
          </cell>
          <cell r="L130" t="e">
            <v>#N/A</v>
          </cell>
        </row>
        <row r="131">
          <cell r="J131" t="e">
            <v>#N/A</v>
          </cell>
          <cell r="L131" t="e">
            <v>#N/A</v>
          </cell>
        </row>
        <row r="132">
          <cell r="J132" t="e">
            <v>#N/A</v>
          </cell>
          <cell r="L132" t="e">
            <v>#N/A</v>
          </cell>
        </row>
        <row r="133">
          <cell r="J133" t="e">
            <v>#N/A</v>
          </cell>
          <cell r="L133" t="e">
            <v>#N/A</v>
          </cell>
        </row>
        <row r="134">
          <cell r="J134" t="e">
            <v>#N/A</v>
          </cell>
          <cell r="L134" t="e">
            <v>#N/A</v>
          </cell>
        </row>
        <row r="135">
          <cell r="J135" t="e">
            <v>#N/A</v>
          </cell>
          <cell r="L135" t="e">
            <v>#N/A</v>
          </cell>
        </row>
        <row r="136">
          <cell r="J136" t="e">
            <v>#N/A</v>
          </cell>
          <cell r="L136" t="e">
            <v>#N/A</v>
          </cell>
        </row>
        <row r="137">
          <cell r="J137" t="e">
            <v>#N/A</v>
          </cell>
          <cell r="L137" t="e">
            <v>#N/A</v>
          </cell>
        </row>
        <row r="138">
          <cell r="J138" t="e">
            <v>#N/A</v>
          </cell>
          <cell r="L138" t="e">
            <v>#N/A</v>
          </cell>
        </row>
        <row r="139">
          <cell r="J139" t="e">
            <v>#N/A</v>
          </cell>
          <cell r="L139" t="e">
            <v>#N/A</v>
          </cell>
        </row>
        <row r="140">
          <cell r="J140" t="e">
            <v>#N/A</v>
          </cell>
          <cell r="L140" t="e">
            <v>#N/A</v>
          </cell>
        </row>
        <row r="141">
          <cell r="J141" t="e">
            <v>#N/A</v>
          </cell>
          <cell r="L141" t="e">
            <v>#N/A</v>
          </cell>
        </row>
        <row r="142">
          <cell r="J142" t="e">
            <v>#N/A</v>
          </cell>
          <cell r="L142" t="e">
            <v>#N/A</v>
          </cell>
        </row>
        <row r="143">
          <cell r="J143" t="e">
            <v>#N/A</v>
          </cell>
          <cell r="L143" t="e">
            <v>#N/A</v>
          </cell>
        </row>
        <row r="144">
          <cell r="J144" t="e">
            <v>#N/A</v>
          </cell>
          <cell r="L144" t="e">
            <v>#N/A</v>
          </cell>
        </row>
        <row r="145">
          <cell r="J145" t="e">
            <v>#N/A</v>
          </cell>
          <cell r="L145" t="e">
            <v>#N/A</v>
          </cell>
        </row>
        <row r="146">
          <cell r="J146" t="e">
            <v>#N/A</v>
          </cell>
          <cell r="L146" t="e">
            <v>#N/A</v>
          </cell>
        </row>
        <row r="147">
          <cell r="J147" t="e">
            <v>#N/A</v>
          </cell>
          <cell r="L147" t="e">
            <v>#N/A</v>
          </cell>
        </row>
        <row r="148">
          <cell r="J148" t="e">
            <v>#N/A</v>
          </cell>
          <cell r="L148" t="e">
            <v>#N/A</v>
          </cell>
        </row>
        <row r="149">
          <cell r="J149" t="e">
            <v>#N/A</v>
          </cell>
          <cell r="L149" t="e">
            <v>#N/A</v>
          </cell>
        </row>
        <row r="150">
          <cell r="J150" t="e">
            <v>#N/A</v>
          </cell>
          <cell r="L150" t="e">
            <v>#N/A</v>
          </cell>
        </row>
        <row r="151">
          <cell r="J151" t="e">
            <v>#N/A</v>
          </cell>
          <cell r="L151" t="e">
            <v>#N/A</v>
          </cell>
        </row>
        <row r="152">
          <cell r="J152" t="e">
            <v>#N/A</v>
          </cell>
          <cell r="L152" t="e">
            <v>#N/A</v>
          </cell>
        </row>
        <row r="153">
          <cell r="J153" t="e">
            <v>#N/A</v>
          </cell>
          <cell r="L153" t="e">
            <v>#N/A</v>
          </cell>
        </row>
        <row r="154">
          <cell r="J154" t="e">
            <v>#N/A</v>
          </cell>
          <cell r="L154" t="e">
            <v>#N/A</v>
          </cell>
        </row>
        <row r="155">
          <cell r="J155" t="e">
            <v>#N/A</v>
          </cell>
          <cell r="L155" t="e">
            <v>#N/A</v>
          </cell>
        </row>
        <row r="156">
          <cell r="J156" t="e">
            <v>#N/A</v>
          </cell>
          <cell r="L156" t="e">
            <v>#N/A</v>
          </cell>
        </row>
        <row r="157">
          <cell r="J157" t="e">
            <v>#N/A</v>
          </cell>
          <cell r="L157" t="e">
            <v>#N/A</v>
          </cell>
        </row>
        <row r="158">
          <cell r="J158" t="e">
            <v>#N/A</v>
          </cell>
          <cell r="L158" t="e">
            <v>#N/A</v>
          </cell>
        </row>
        <row r="159">
          <cell r="J159" t="e">
            <v>#N/A</v>
          </cell>
          <cell r="L159" t="e">
            <v>#N/A</v>
          </cell>
        </row>
        <row r="160">
          <cell r="J160" t="e">
            <v>#N/A</v>
          </cell>
          <cell r="L160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AEC62-4DFE-4F90-9913-80E518A760CE}">
  <dimension ref="A1:BF63"/>
  <sheetViews>
    <sheetView tabSelected="1" workbookViewId="0">
      <selection activeCell="A23" sqref="A23"/>
    </sheetView>
  </sheetViews>
  <sheetFormatPr defaultColWidth="8.6640625" defaultRowHeight="13.8" x14ac:dyDescent="0.3"/>
  <cols>
    <col min="1" max="1" width="42.33203125" style="4" customWidth="1"/>
    <col min="2" max="2" width="13.33203125" style="4" customWidth="1"/>
    <col min="3" max="3" width="1.33203125" style="57" customWidth="1"/>
    <col min="4" max="4" width="48.6640625" style="1" customWidth="1"/>
    <col min="5" max="5" width="11.44140625" style="1" customWidth="1"/>
    <col min="6" max="6" width="1.44140625" style="57" customWidth="1"/>
    <col min="7" max="7" width="10.6640625" style="1" customWidth="1"/>
    <col min="8" max="8" width="10.33203125" style="1" customWidth="1"/>
    <col min="9" max="9" width="26.33203125" style="1" customWidth="1"/>
    <col min="10" max="10" width="12.44140625" style="1" bestFit="1" customWidth="1"/>
    <col min="11" max="11" width="1.33203125" style="57" customWidth="1"/>
    <col min="12" max="12" width="24" style="4" customWidth="1"/>
    <col min="13" max="18" width="8.6640625" style="4"/>
    <col min="19" max="19" width="9.33203125" style="4" hidden="1" customWidth="1"/>
    <col min="20" max="20" width="11.33203125" style="4" hidden="1" customWidth="1"/>
    <col min="21" max="22" width="8.6640625" style="4" hidden="1" customWidth="1"/>
    <col min="23" max="23" width="16.6640625" style="4" hidden="1" customWidth="1"/>
    <col min="24" max="25" width="8.6640625" style="4" hidden="1" customWidth="1"/>
    <col min="26" max="56" width="8.6640625" style="4"/>
    <col min="57" max="58" width="0" style="4" hidden="1" customWidth="1"/>
    <col min="59" max="16384" width="8.6640625" style="4"/>
  </cols>
  <sheetData>
    <row r="1" spans="1:58" ht="22.2" x14ac:dyDescent="0.45">
      <c r="A1" s="44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1"/>
      <c r="M1" s="1"/>
      <c r="N1" s="1"/>
      <c r="O1" s="1"/>
      <c r="P1" s="1"/>
      <c r="Q1" s="1"/>
      <c r="R1" s="1"/>
      <c r="S1" s="2" t="s">
        <v>0</v>
      </c>
      <c r="T1" s="2"/>
      <c r="U1" s="3"/>
      <c r="Y1" s="5">
        <f ca="1">B5-age+y</f>
        <v>2075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BE1" s="6">
        <v>0</v>
      </c>
      <c r="BF1" s="1">
        <v>0</v>
      </c>
    </row>
    <row r="2" spans="1:58" x14ac:dyDescent="0.3">
      <c r="A2" s="7" t="s">
        <v>36</v>
      </c>
      <c r="B2" s="8">
        <f ca="1">YEAR(TODAY())</f>
        <v>2025</v>
      </c>
      <c r="D2" s="9" t="s">
        <v>1</v>
      </c>
      <c r="E2" s="50">
        <v>200000</v>
      </c>
      <c r="G2" s="10" t="s">
        <v>2</v>
      </c>
      <c r="H2" s="10"/>
      <c r="I2" s="10"/>
      <c r="J2" s="53">
        <v>0.1</v>
      </c>
      <c r="L2" s="1"/>
      <c r="M2" s="1"/>
      <c r="N2" s="1"/>
      <c r="O2" s="1"/>
      <c r="P2" s="1"/>
      <c r="Q2" s="1"/>
      <c r="R2" s="1"/>
      <c r="S2" s="11" t="s">
        <v>3</v>
      </c>
      <c r="T2" s="12">
        <f ca="1">(IF(eryear1=B5-age+y,passiver,0))*(1+IF(eryear1=B5-age+y,incpr,0))^(B5-age)+(IF(eryear2=B5-age+y,passiver1,0))*(1+IF(eryear2=B5-age+y,incpr1,0))^(B5-age)</f>
        <v>0</v>
      </c>
      <c r="U2" s="13"/>
      <c r="V2" s="14"/>
      <c r="W2" s="14">
        <f ca="1">IF(eryear1=B5-age+y,passiver,IF(eryear2=B5-age+y,passiver1,0))*(1+IF(eryear1=B5-age+y,incpr,IF(eryear2=B5-age+y,incpr1,0)))^(rety-y)</f>
        <v>0</v>
      </c>
      <c r="X2" s="14"/>
      <c r="Y2" s="14">
        <f>rety</f>
        <v>2046</v>
      </c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4"/>
      <c r="AM2" s="14"/>
      <c r="AN2" s="14"/>
      <c r="AO2" s="14"/>
      <c r="AP2" s="14"/>
      <c r="AQ2" s="14"/>
      <c r="AR2" s="14"/>
      <c r="AS2" s="14"/>
      <c r="BE2" s="16">
        <v>0.10299999999999999</v>
      </c>
      <c r="BF2" s="1">
        <v>1</v>
      </c>
    </row>
    <row r="3" spans="1:58" x14ac:dyDescent="0.3">
      <c r="A3" s="9" t="s">
        <v>37</v>
      </c>
      <c r="B3" s="45">
        <v>40</v>
      </c>
      <c r="D3" s="17" t="s">
        <v>4</v>
      </c>
      <c r="E3" s="17"/>
      <c r="L3" s="1"/>
      <c r="M3" s="1"/>
      <c r="N3" s="1"/>
      <c r="O3" s="1"/>
      <c r="P3" s="1"/>
      <c r="Q3" s="1"/>
      <c r="R3" s="1"/>
      <c r="S3" s="11" t="s">
        <v>5</v>
      </c>
      <c r="T3" s="12">
        <f ca="1">'[1]Detailed Cash Flow Chart'!AY1</f>
        <v>1386105.4700205547</v>
      </c>
      <c r="U3" s="13"/>
      <c r="V3" s="14"/>
      <c r="W3" s="14"/>
      <c r="X3" s="14"/>
      <c r="Y3" s="14">
        <f ca="1">Y1-Y2</f>
        <v>29</v>
      </c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4"/>
      <c r="AM3" s="14"/>
      <c r="AN3" s="14"/>
      <c r="AO3" s="14"/>
      <c r="AP3" s="14"/>
      <c r="AQ3" s="14"/>
      <c r="AR3" s="14"/>
      <c r="AS3" s="14"/>
      <c r="BE3" s="16">
        <v>0.20599999999999999</v>
      </c>
      <c r="BF3" s="1"/>
    </row>
    <row r="4" spans="1:58" x14ac:dyDescent="0.3">
      <c r="A4" s="9" t="s">
        <v>38</v>
      </c>
      <c r="B4" s="45">
        <v>2046</v>
      </c>
      <c r="D4" s="18" t="s">
        <v>6</v>
      </c>
      <c r="E4" s="18"/>
      <c r="G4" s="19" t="s">
        <v>7</v>
      </c>
      <c r="H4" s="19" t="s">
        <v>8</v>
      </c>
      <c r="I4" s="71" t="str">
        <f>CONCATENATE("Ensure end dates are on or before ",rety)</f>
        <v>Ensure end dates are on or before 2046</v>
      </c>
      <c r="J4" s="71"/>
      <c r="L4" s="1"/>
      <c r="M4" s="1"/>
      <c r="N4" s="1"/>
      <c r="O4" s="1"/>
      <c r="P4" s="1"/>
      <c r="Q4" s="1"/>
      <c r="R4" s="1"/>
      <c r="S4" s="11"/>
      <c r="T4" s="12">
        <f ca="1">IF(T2&gt;T3,0,T3-T2)</f>
        <v>1386105.4700205547</v>
      </c>
      <c r="U4" s="13">
        <f ca="1">T4/(1+inf)^Y3</f>
        <v>336749.22458234912</v>
      </c>
      <c r="V4" s="14"/>
      <c r="W4" s="14"/>
      <c r="X4" s="14"/>
      <c r="Y4" s="14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4"/>
      <c r="AM4" s="14"/>
      <c r="AN4" s="14"/>
      <c r="AO4" s="14"/>
      <c r="AP4" s="14"/>
      <c r="AQ4" s="14"/>
      <c r="AR4" s="14"/>
      <c r="AS4" s="14"/>
      <c r="BE4" s="16">
        <v>0.309</v>
      </c>
      <c r="BF4" s="1"/>
    </row>
    <row r="5" spans="1:58" x14ac:dyDescent="0.3">
      <c r="A5" s="7" t="s">
        <v>9</v>
      </c>
      <c r="B5" s="45">
        <v>90</v>
      </c>
      <c r="D5" s="54" t="s">
        <v>10</v>
      </c>
      <c r="E5" s="50">
        <v>0</v>
      </c>
      <c r="G5" s="51">
        <v>2013</v>
      </c>
      <c r="H5" s="51">
        <v>2020</v>
      </c>
      <c r="I5" s="56" t="s">
        <v>11</v>
      </c>
      <c r="J5" s="53">
        <v>0.12</v>
      </c>
      <c r="L5" s="1"/>
      <c r="M5" s="1"/>
      <c r="N5" s="1"/>
      <c r="O5" s="1"/>
      <c r="P5" s="1"/>
      <c r="Q5" s="1"/>
      <c r="R5" s="1"/>
      <c r="S5" s="11"/>
      <c r="U5" s="20"/>
      <c r="V5" s="21"/>
      <c r="W5" s="21"/>
      <c r="X5" s="21"/>
      <c r="Y5" s="21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1"/>
      <c r="AM5" s="21"/>
      <c r="AN5" s="21"/>
      <c r="AO5" s="21"/>
      <c r="AP5" s="21"/>
      <c r="AQ5" s="21"/>
      <c r="AR5" s="21"/>
      <c r="AS5" s="21"/>
    </row>
    <row r="6" spans="1:58" x14ac:dyDescent="0.3">
      <c r="A6" s="10" t="s">
        <v>39</v>
      </c>
      <c r="B6" s="10"/>
      <c r="D6" s="54" t="s">
        <v>12</v>
      </c>
      <c r="E6" s="50">
        <v>0</v>
      </c>
      <c r="G6" s="51">
        <v>2013</v>
      </c>
      <c r="H6" s="51">
        <v>2020</v>
      </c>
      <c r="I6" s="56" t="s">
        <v>11</v>
      </c>
      <c r="J6" s="53">
        <v>0.05</v>
      </c>
      <c r="L6" s="1"/>
      <c r="M6" s="23"/>
      <c r="N6" s="1"/>
      <c r="O6" s="1"/>
      <c r="P6" s="1"/>
      <c r="Q6" s="1"/>
      <c r="R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58" x14ac:dyDescent="0.3">
      <c r="A7" s="7" t="s">
        <v>13</v>
      </c>
      <c r="B7" s="45">
        <v>100000</v>
      </c>
      <c r="D7" s="57"/>
      <c r="L7" s="1"/>
      <c r="M7" s="1"/>
      <c r="N7" s="1"/>
      <c r="O7" s="1"/>
      <c r="P7" s="1"/>
      <c r="Q7" s="1"/>
      <c r="R7" s="1"/>
      <c r="U7" s="24"/>
      <c r="V7" s="1"/>
      <c r="W7" s="23">
        <f ca="1">eryear1-B5-age+y</f>
        <v>3970</v>
      </c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58" x14ac:dyDescent="0.3">
      <c r="A8" s="25" t="s">
        <v>14</v>
      </c>
      <c r="B8" s="46">
        <v>150000</v>
      </c>
      <c r="D8" s="58" t="s">
        <v>15</v>
      </c>
      <c r="E8" s="18"/>
      <c r="G8" s="19" t="s">
        <v>7</v>
      </c>
      <c r="H8" s="19" t="s">
        <v>8</v>
      </c>
      <c r="I8" s="26" t="str">
        <f>CONCATENATE("Ensure start dates are after ",rety)</f>
        <v>Ensure start dates are after 2046</v>
      </c>
      <c r="J8" s="27"/>
      <c r="L8" s="1"/>
      <c r="M8" s="1"/>
      <c r="N8" s="1"/>
      <c r="O8" s="1"/>
      <c r="P8" s="1"/>
      <c r="Q8" s="1"/>
      <c r="R8" s="1"/>
      <c r="S8" s="4">
        <f ca="1">IF(eryear1=B5-age+y,passiver,IF(eryear2=B5-age+y,passiver1,0))</f>
        <v>0</v>
      </c>
      <c r="V8" s="1"/>
      <c r="W8" s="23">
        <f ca="1">eryear1-B5-age+y</f>
        <v>3970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58" x14ac:dyDescent="0.3">
      <c r="A9" s="7" t="s">
        <v>16</v>
      </c>
      <c r="B9" s="47">
        <v>0.06</v>
      </c>
      <c r="D9" s="54" t="s">
        <v>17</v>
      </c>
      <c r="E9" s="50">
        <v>0</v>
      </c>
      <c r="G9" s="51">
        <v>2021</v>
      </c>
      <c r="H9" s="28">
        <f ca="1">B5-age+y</f>
        <v>2075</v>
      </c>
      <c r="I9" s="54" t="s">
        <v>11</v>
      </c>
      <c r="J9" s="53">
        <v>0</v>
      </c>
      <c r="L9" s="1"/>
      <c r="M9" s="1"/>
      <c r="N9" s="1"/>
      <c r="O9" s="1"/>
      <c r="P9" s="1"/>
      <c r="Q9" s="1"/>
      <c r="R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58" x14ac:dyDescent="0.3">
      <c r="A10" s="7" t="s">
        <v>18</v>
      </c>
      <c r="B10" s="47">
        <v>0.05</v>
      </c>
      <c r="D10" s="55" t="s">
        <v>19</v>
      </c>
      <c r="E10" s="50">
        <v>0</v>
      </c>
      <c r="G10" s="51">
        <v>2021</v>
      </c>
      <c r="H10" s="28">
        <f ca="1">B5-age+y</f>
        <v>2075</v>
      </c>
      <c r="I10" s="55" t="s">
        <v>11</v>
      </c>
      <c r="J10" s="53">
        <v>0</v>
      </c>
      <c r="L10" s="29"/>
      <c r="M10" s="1"/>
      <c r="N10" s="1"/>
      <c r="O10" s="1"/>
      <c r="P10" s="1"/>
      <c r="Q10" s="1"/>
      <c r="R10" s="1"/>
      <c r="T10" s="4">
        <f ca="1">IF(eryear1=B5-age+y,incpr,0)+IF(eryear2=B5-age+y,incpr1,0)</f>
        <v>0</v>
      </c>
      <c r="V10" s="1"/>
      <c r="W10" s="23">
        <f ca="1">(IF(eryear1=B5-age+y,passiver,0))</f>
        <v>0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58" x14ac:dyDescent="0.3">
      <c r="A11" s="9" t="s">
        <v>20</v>
      </c>
      <c r="B11" s="48">
        <v>7.0000000000000007E-2</v>
      </c>
      <c r="H11" s="30"/>
      <c r="I11" s="30"/>
      <c r="J11" s="31"/>
      <c r="L11" s="1"/>
      <c r="M11" s="1"/>
      <c r="N11" s="1"/>
      <c r="O11" s="1"/>
      <c r="P11" s="1"/>
      <c r="Q11" s="1"/>
      <c r="R11" s="1"/>
      <c r="T11" s="5"/>
      <c r="V11" s="1"/>
      <c r="W11" s="23">
        <f ca="1">(1+IF(eryear1=B5-age+y,incpr,0))^(B5-age)</f>
        <v>1</v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58" x14ac:dyDescent="0.3">
      <c r="A12" s="9" t="s">
        <v>21</v>
      </c>
      <c r="B12" s="48">
        <v>0.09</v>
      </c>
      <c r="D12" s="32" t="s">
        <v>34</v>
      </c>
      <c r="E12" s="50">
        <v>0</v>
      </c>
      <c r="G12" s="52">
        <v>2013</v>
      </c>
      <c r="H12" s="52">
        <v>2030</v>
      </c>
      <c r="I12" s="33" t="s">
        <v>22</v>
      </c>
      <c r="J12" s="34"/>
      <c r="L12" s="1"/>
      <c r="M12" s="1"/>
      <c r="N12" s="1"/>
      <c r="O12" s="1"/>
      <c r="P12" s="1"/>
      <c r="Q12" s="1"/>
      <c r="R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58" x14ac:dyDescent="0.3">
      <c r="A13" s="9" t="s">
        <v>23</v>
      </c>
      <c r="B13" s="49">
        <v>1000000</v>
      </c>
      <c r="D13" s="35"/>
      <c r="E13" s="35"/>
      <c r="G13" s="35"/>
      <c r="H13" s="35"/>
      <c r="I13" s="35"/>
      <c r="J13" s="35"/>
      <c r="L13" s="1"/>
      <c r="M13" s="1"/>
      <c r="N13" s="1"/>
      <c r="O13" s="1"/>
      <c r="P13" s="1"/>
      <c r="Q13" s="1"/>
      <c r="R13" s="1"/>
      <c r="T13" s="4">
        <f ca="1">IF(eryear2=B5-age+y,passiver1,0)</f>
        <v>0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58" x14ac:dyDescent="0.3">
      <c r="A14" s="9" t="s">
        <v>24</v>
      </c>
      <c r="B14" s="48">
        <v>0.1</v>
      </c>
      <c r="D14" s="60" t="s">
        <v>25</v>
      </c>
      <c r="E14" s="70">
        <f ca="1">B4-y-1</f>
        <v>20</v>
      </c>
      <c r="G14" s="64" t="s">
        <v>26</v>
      </c>
      <c r="H14" s="65"/>
      <c r="I14" s="65"/>
      <c r="J14" s="63">
        <f ca="1">(E17)*(1+preinf)^(wy+1)</f>
        <v>382450.90506138222</v>
      </c>
      <c r="L14" s="1"/>
      <c r="M14" s="1"/>
      <c r="N14" s="1"/>
      <c r="O14" s="1"/>
      <c r="P14" s="1"/>
      <c r="Q14" s="1"/>
      <c r="R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58" x14ac:dyDescent="0.3">
      <c r="A15" s="36" t="s">
        <v>27</v>
      </c>
      <c r="B15" s="47">
        <v>0.05</v>
      </c>
      <c r="D15" s="60" t="s">
        <v>28</v>
      </c>
      <c r="E15" s="70">
        <f ca="1">B5-age-wy</f>
        <v>30</v>
      </c>
      <c r="G15" s="64" t="str">
        <f ca="1">CONCATENATE("Corpus required for funding retirement for ",k," years")</f>
        <v>Corpus required for funding retirement for 30 years</v>
      </c>
      <c r="H15" s="65"/>
      <c r="I15" s="65"/>
      <c r="J15" s="63">
        <f ca="1">PV((1+retroi)/(1+inf)-1,k,-U4*12,,1)</f>
        <v>93447023.217124715</v>
      </c>
      <c r="L15" s="1" t="str">
        <f ca="1">IF(corptax=0,"congratulations! You do not need a pension since your income from other sources is enough to cover your expenses","")</f>
        <v/>
      </c>
      <c r="M15" s="1"/>
      <c r="N15" s="1"/>
      <c r="O15" s="1"/>
      <c r="P15" s="1"/>
      <c r="Q15" s="1"/>
      <c r="R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58" x14ac:dyDescent="0.3">
      <c r="A16" s="59" t="s">
        <v>35</v>
      </c>
      <c r="B16" s="37"/>
      <c r="D16" s="61" t="s">
        <v>29</v>
      </c>
      <c r="E16" s="62">
        <f ca="1">B13*(1+B14)^(wy)</f>
        <v>6727499.949325609</v>
      </c>
      <c r="G16" s="66" t="s">
        <v>30</v>
      </c>
      <c r="H16" s="65"/>
      <c r="I16" s="65"/>
      <c r="J16" s="63">
        <f ca="1">IF(IF(B15=B12,(J15-E16)/(12*wy*(1+B12)^wy),(J15-E16)*(B12-B15)/(12*(1+B12)*((1+B12)^(wy)-(1+B15)^(wy))))&lt;0,"none",IF(B15=B12,(J15-E16)/(12*wy*(1+B12)^wy),(J15-E16)*(B12-B15)/(12*(1+B12)*((1+B12)^(wy)-(1+B15)^(wy)))))</f>
        <v>89863.489887805772</v>
      </c>
      <c r="L16" s="1" t="str">
        <f ca="1">IF(corptax=0,"please ignore the retirement coprus graph below. It is not relevant to you","")</f>
        <v/>
      </c>
      <c r="M16" s="1"/>
      <c r="N16" s="1"/>
      <c r="O16" s="1"/>
      <c r="P16" s="1"/>
      <c r="Q16" s="1"/>
      <c r="R16" s="1"/>
      <c r="T16" s="5">
        <f ca="1">B5-age+y</f>
        <v>2075</v>
      </c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x14ac:dyDescent="0.3">
      <c r="A17" s="68" t="s">
        <v>40</v>
      </c>
      <c r="B17" s="69"/>
      <c r="D17" s="61" t="s">
        <v>31</v>
      </c>
      <c r="E17" s="63">
        <f>(B7+(B8/12))</f>
        <v>112500</v>
      </c>
      <c r="G17" s="65" t="s">
        <v>32</v>
      </c>
      <c r="H17" s="65"/>
      <c r="I17" s="65"/>
      <c r="J17" s="67" t="str">
        <f ca="1">IF(E16-corptax&lt;0,"none",E16-corptax)</f>
        <v>none</v>
      </c>
      <c r="L17" s="1"/>
      <c r="M17" s="1"/>
      <c r="N17" s="1"/>
      <c r="O17" s="1"/>
      <c r="P17" s="1"/>
      <c r="Q17" s="1"/>
      <c r="R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3">
      <c r="A18" s="1"/>
      <c r="B18" s="38"/>
      <c r="L18" s="1"/>
      <c r="M18" s="1"/>
      <c r="N18" s="1"/>
      <c r="O18" s="1"/>
      <c r="P18" s="1"/>
      <c r="Q18" s="1"/>
      <c r="R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3">
      <c r="A19" s="1"/>
      <c r="B19" s="39"/>
      <c r="L19" s="1"/>
      <c r="M19" s="1"/>
      <c r="N19" s="1"/>
      <c r="O19" s="1"/>
      <c r="P19" s="1"/>
      <c r="Q19" s="1"/>
      <c r="R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x14ac:dyDescent="0.3">
      <c r="A20" s="1"/>
      <c r="B20" s="40"/>
      <c r="L20" s="1"/>
      <c r="M20" s="1"/>
      <c r="N20" s="1"/>
      <c r="O20" s="1"/>
      <c r="P20" s="1"/>
      <c r="Q20" s="1"/>
      <c r="R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x14ac:dyDescent="0.3">
      <c r="A21" s="1"/>
      <c r="B21" s="39"/>
      <c r="L21" s="1"/>
      <c r="M21" s="1"/>
      <c r="N21" s="1"/>
      <c r="O21" s="1"/>
      <c r="P21" s="1"/>
      <c r="Q21" s="1"/>
      <c r="R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6" customHeight="1" x14ac:dyDescent="0.3">
      <c r="A22" s="1"/>
      <c r="B22" s="1"/>
      <c r="L22" s="1"/>
      <c r="M22" s="1"/>
      <c r="N22" s="1"/>
      <c r="O22" s="1"/>
      <c r="P22" s="1"/>
      <c r="Q22" s="1"/>
      <c r="R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3">
      <c r="A23" s="1"/>
      <c r="B23" s="41"/>
      <c r="L23" s="1"/>
      <c r="M23" s="1"/>
      <c r="N23" s="1"/>
      <c r="O23" s="1"/>
      <c r="P23" s="1"/>
      <c r="Q23" s="1"/>
      <c r="R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3">
      <c r="A24" s="1"/>
      <c r="B24" s="42"/>
      <c r="L24" s="1"/>
      <c r="M24" s="1"/>
      <c r="N24" s="1"/>
      <c r="O24" s="1"/>
      <c r="P24" s="1"/>
      <c r="Q24" s="1"/>
      <c r="R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6" customHeight="1" x14ac:dyDescent="0.3">
      <c r="A25" s="1"/>
      <c r="L25" s="1"/>
      <c r="M25" s="1"/>
      <c r="N25" s="1"/>
      <c r="O25" s="1"/>
      <c r="P25" s="1"/>
      <c r="Q25" s="1"/>
      <c r="R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3">
      <c r="A26" s="1"/>
      <c r="B26" s="1"/>
      <c r="L26" s="1"/>
      <c r="M26" s="1"/>
      <c r="N26" s="1"/>
      <c r="O26" s="1"/>
      <c r="P26" s="1"/>
      <c r="Q26" s="1"/>
      <c r="R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4.95" customHeight="1" x14ac:dyDescent="0.3">
      <c r="A27" s="1"/>
      <c r="B27" s="1"/>
      <c r="L27" s="1"/>
      <c r="M27" s="1"/>
      <c r="N27" s="1"/>
      <c r="O27" s="1"/>
      <c r="P27" s="1"/>
      <c r="Q27" s="1"/>
      <c r="R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x14ac:dyDescent="0.3">
      <c r="A28" s="1"/>
      <c r="B28" s="1"/>
      <c r="L28" s="1"/>
      <c r="M28" s="1"/>
      <c r="N28" s="1"/>
      <c r="O28" s="1"/>
      <c r="P28" s="1"/>
      <c r="Q28" s="1"/>
      <c r="R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x14ac:dyDescent="0.3">
      <c r="A29" s="1"/>
      <c r="B29" s="1"/>
      <c r="L29" s="1"/>
      <c r="M29" s="1"/>
      <c r="N29" s="1"/>
      <c r="O29" s="1"/>
      <c r="P29" s="1"/>
      <c r="Q29" s="1"/>
      <c r="R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x14ac:dyDescent="0.3">
      <c r="A30" s="1"/>
      <c r="B30" s="1"/>
      <c r="L30" s="1"/>
      <c r="M30" s="1"/>
      <c r="N30" s="1"/>
      <c r="O30" s="1"/>
      <c r="P30" s="1"/>
      <c r="Q30" s="1"/>
      <c r="R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x14ac:dyDescent="0.3">
      <c r="A31" s="1"/>
      <c r="B31" s="1"/>
      <c r="L31" s="1"/>
      <c r="M31" s="1"/>
      <c r="N31" s="1"/>
      <c r="O31" s="1"/>
      <c r="P31" s="1"/>
      <c r="Q31" s="1"/>
      <c r="R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x14ac:dyDescent="0.3">
      <c r="A32" s="1"/>
      <c r="B32" s="1"/>
      <c r="L32" s="1"/>
      <c r="M32" s="1"/>
      <c r="N32" s="1"/>
      <c r="O32" s="1"/>
      <c r="P32" s="1"/>
      <c r="Q32" s="1"/>
      <c r="R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x14ac:dyDescent="0.3">
      <c r="A33" s="1"/>
      <c r="B33" s="1"/>
      <c r="L33" s="1"/>
      <c r="M33" s="1"/>
      <c r="N33" s="1"/>
      <c r="O33" s="1"/>
      <c r="P33" s="1"/>
      <c r="Q33" s="1"/>
      <c r="R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x14ac:dyDescent="0.3">
      <c r="A34" s="1"/>
      <c r="B34" s="1"/>
      <c r="L34" s="1"/>
      <c r="M34" s="1"/>
      <c r="N34" s="1"/>
      <c r="O34" s="1"/>
      <c r="P34" s="1"/>
      <c r="Q34" s="1"/>
      <c r="R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3">
      <c r="A35" s="1"/>
      <c r="B35" s="1"/>
      <c r="L35" s="1"/>
      <c r="M35" s="1"/>
      <c r="N35" s="1"/>
      <c r="O35" s="1"/>
      <c r="P35" s="1"/>
      <c r="Q35" s="1"/>
      <c r="R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3">
      <c r="A36" s="1"/>
      <c r="B36" s="1"/>
      <c r="L36" s="1"/>
      <c r="M36" s="1"/>
      <c r="N36" s="1"/>
      <c r="O36" s="1"/>
      <c r="P36" s="1"/>
      <c r="Q36" s="1"/>
      <c r="R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x14ac:dyDescent="0.3">
      <c r="A37" s="1"/>
      <c r="B37" s="1"/>
      <c r="L37" s="1"/>
      <c r="M37" s="1"/>
      <c r="N37" s="1"/>
      <c r="O37" s="1"/>
      <c r="P37" s="1"/>
      <c r="Q37" s="1"/>
      <c r="R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x14ac:dyDescent="0.3">
      <c r="A38" s="1"/>
      <c r="B38" s="1"/>
      <c r="L38" s="1"/>
      <c r="M38" s="1"/>
      <c r="N38" s="1"/>
      <c r="O38" s="1"/>
      <c r="P38" s="1"/>
      <c r="Q38" s="1"/>
      <c r="R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x14ac:dyDescent="0.3">
      <c r="A39" s="1"/>
      <c r="B39" s="1"/>
      <c r="L39" s="1"/>
      <c r="M39" s="1"/>
      <c r="N39" s="1"/>
      <c r="O39" s="1"/>
      <c r="P39" s="1"/>
      <c r="Q39" s="1"/>
      <c r="R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x14ac:dyDescent="0.3">
      <c r="A40" s="1"/>
      <c r="B40" s="1"/>
      <c r="L40" s="1"/>
      <c r="M40" s="1"/>
      <c r="N40" s="1"/>
      <c r="O40" s="1"/>
      <c r="P40" s="1"/>
      <c r="Q40" s="1"/>
      <c r="R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3">
      <c r="A41" s="1"/>
      <c r="B41" s="1"/>
      <c r="L41" s="1"/>
      <c r="M41" s="1"/>
      <c r="N41" s="1"/>
      <c r="O41" s="1"/>
      <c r="P41" s="1"/>
      <c r="Q41" s="1"/>
      <c r="R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3">
      <c r="A42" s="1"/>
      <c r="B42" s="1"/>
      <c r="L42" s="1"/>
      <c r="M42" s="1"/>
      <c r="N42" s="1"/>
      <c r="O42" s="1"/>
      <c r="P42" s="1"/>
      <c r="Q42" s="1"/>
      <c r="R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3">
      <c r="A43" s="1"/>
      <c r="B43" s="1"/>
      <c r="L43" s="1"/>
      <c r="M43" s="1"/>
      <c r="N43" s="1"/>
      <c r="O43" s="1"/>
      <c r="P43" s="1"/>
      <c r="Q43" s="1"/>
      <c r="R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3">
      <c r="A44" s="1"/>
      <c r="B44" s="1"/>
      <c r="L44" s="1"/>
      <c r="M44" s="1"/>
      <c r="N44" s="1"/>
      <c r="O44" s="1"/>
      <c r="P44" s="1"/>
      <c r="Q44" s="1"/>
      <c r="R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3">
      <c r="L45" s="1"/>
      <c r="M45" s="1"/>
      <c r="N45" s="1"/>
      <c r="O45" s="1"/>
      <c r="P45" s="1"/>
      <c r="Q45" s="1"/>
      <c r="R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x14ac:dyDescent="0.3">
      <c r="L46" s="1"/>
      <c r="M46" s="1"/>
      <c r="N46" s="1"/>
      <c r="O46" s="1"/>
      <c r="P46" s="1"/>
      <c r="Q46" s="1"/>
      <c r="R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x14ac:dyDescent="0.3">
      <c r="L47" s="1"/>
      <c r="M47" s="1"/>
      <c r="N47" s="1"/>
      <c r="O47" s="1"/>
      <c r="P47" s="1"/>
      <c r="Q47" s="1"/>
      <c r="R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x14ac:dyDescent="0.3">
      <c r="L48" s="1"/>
      <c r="M48" s="1"/>
      <c r="N48" s="1"/>
      <c r="O48" s="1"/>
      <c r="P48" s="1"/>
      <c r="Q48" s="1"/>
      <c r="R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2:37" x14ac:dyDescent="0.3">
      <c r="L49" s="1"/>
      <c r="M49" s="1"/>
      <c r="N49" s="1"/>
      <c r="O49" s="1"/>
      <c r="P49" s="1"/>
      <c r="Q49" s="1"/>
      <c r="R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2:37" x14ac:dyDescent="0.3">
      <c r="L50" s="1"/>
      <c r="M50" s="1"/>
      <c r="N50" s="1"/>
      <c r="O50" s="1"/>
      <c r="P50" s="1"/>
      <c r="Q50" s="1"/>
      <c r="R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2:37" x14ac:dyDescent="0.3">
      <c r="L51" s="1"/>
      <c r="M51" s="1"/>
      <c r="N51" s="1"/>
      <c r="O51" s="1"/>
      <c r="P51" s="1"/>
      <c r="Q51" s="1"/>
      <c r="R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2:37" x14ac:dyDescent="0.3">
      <c r="L52" s="1"/>
      <c r="M52" s="1"/>
      <c r="N52" s="1"/>
      <c r="O52" s="1"/>
      <c r="P52" s="1"/>
      <c r="Q52" s="1"/>
      <c r="R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2:37" x14ac:dyDescent="0.3">
      <c r="L53" s="1"/>
      <c r="M53" s="1"/>
      <c r="N53" s="1"/>
      <c r="O53" s="1"/>
      <c r="P53" s="1"/>
      <c r="Q53" s="1"/>
      <c r="R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2:37" x14ac:dyDescent="0.3">
      <c r="L54" s="1"/>
      <c r="M54" s="1"/>
      <c r="N54" s="1"/>
      <c r="O54" s="1"/>
      <c r="P54" s="1"/>
      <c r="Q54" s="1"/>
      <c r="R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2:37" x14ac:dyDescent="0.3">
      <c r="L55" s="1"/>
      <c r="M55" s="1"/>
      <c r="N55" s="1"/>
      <c r="O55" s="1"/>
      <c r="P55" s="1"/>
      <c r="Q55" s="1"/>
      <c r="R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2:37" x14ac:dyDescent="0.3">
      <c r="L56" s="1"/>
      <c r="M56" s="1"/>
      <c r="N56" s="1"/>
      <c r="O56" s="1"/>
      <c r="P56" s="1"/>
      <c r="Q56" s="1"/>
      <c r="R56" s="1"/>
      <c r="T56" s="43"/>
      <c r="U56" s="43"/>
      <c r="V56" s="1"/>
      <c r="W56" s="1"/>
      <c r="X56" s="1"/>
      <c r="Y56" s="1"/>
      <c r="Z56" s="1"/>
      <c r="AA56" s="1"/>
    </row>
    <row r="57" spans="12:37" x14ac:dyDescent="0.3">
      <c r="L57" s="1"/>
      <c r="M57" s="1"/>
      <c r="N57" s="1"/>
      <c r="O57" s="1"/>
      <c r="P57" s="1"/>
      <c r="Q57" s="1"/>
      <c r="R57" s="1"/>
      <c r="V57" s="1"/>
      <c r="W57" s="1"/>
      <c r="X57" s="1"/>
      <c r="Y57" s="1"/>
      <c r="Z57" s="1"/>
      <c r="AA57" s="1"/>
    </row>
    <row r="58" spans="12:37" x14ac:dyDescent="0.3">
      <c r="L58" s="1"/>
      <c r="M58" s="1"/>
      <c r="N58" s="1"/>
      <c r="O58" s="1"/>
      <c r="P58" s="1"/>
      <c r="Q58" s="1"/>
      <c r="R58" s="1"/>
    </row>
    <row r="59" spans="12:37" x14ac:dyDescent="0.3">
      <c r="L59" s="1"/>
      <c r="M59" s="1"/>
      <c r="N59" s="1"/>
      <c r="O59" s="1"/>
      <c r="P59" s="1"/>
      <c r="Q59" s="1"/>
      <c r="R59" s="1"/>
    </row>
    <row r="60" spans="12:37" x14ac:dyDescent="0.3">
      <c r="L60" s="1"/>
      <c r="M60" s="1"/>
      <c r="N60" s="1"/>
      <c r="O60" s="1"/>
      <c r="P60" s="1"/>
      <c r="Q60" s="1"/>
      <c r="R60" s="1"/>
    </row>
    <row r="61" spans="12:37" x14ac:dyDescent="0.3">
      <c r="L61" s="1"/>
      <c r="M61" s="1"/>
      <c r="N61" s="1"/>
      <c r="O61" s="1"/>
      <c r="P61" s="1"/>
      <c r="Q61" s="1"/>
      <c r="R61" s="1"/>
    </row>
    <row r="62" spans="12:37" x14ac:dyDescent="0.3">
      <c r="L62" s="1"/>
      <c r="M62" s="1"/>
      <c r="N62" s="1"/>
      <c r="O62" s="1"/>
      <c r="P62" s="1"/>
      <c r="Q62" s="1"/>
      <c r="R62" s="1"/>
    </row>
    <row r="63" spans="12:37" x14ac:dyDescent="0.3">
      <c r="L63" s="1"/>
      <c r="M63" s="1"/>
      <c r="N63" s="1"/>
      <c r="O63" s="1"/>
      <c r="P63" s="1"/>
      <c r="Q63" s="1"/>
      <c r="R63" s="1"/>
    </row>
  </sheetData>
  <mergeCells count="6">
    <mergeCell ref="A1:K1"/>
    <mergeCell ref="G2:I2"/>
    <mergeCell ref="D3:E3"/>
    <mergeCell ref="A6:B6"/>
    <mergeCell ref="I8:J8"/>
    <mergeCell ref="A17:B17"/>
  </mergeCells>
  <conditionalFormatting sqref="G16">
    <cfRule type="expression" dxfId="0" priority="1" stopIfTrue="1">
      <formula>$BX$52="Yes"</formula>
    </cfRule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ae7b159-da8a-4f43-b4ed-ba6115f6e9fb}" enabled="1" method="Standard" siteId="{76fd78b2-83b7-4fc7-b5ba-5f59f5beb8c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Retirement</vt:lpstr>
      <vt:lpstr>age</vt:lpstr>
      <vt:lpstr>corptax</vt:lpstr>
      <vt:lpstr>eryear1</vt:lpstr>
      <vt:lpstr>eryear2</vt:lpstr>
      <vt:lpstr>incpr</vt:lpstr>
      <vt:lpstr>incpr1</vt:lpstr>
      <vt:lpstr>inf</vt:lpstr>
      <vt:lpstr>k</vt:lpstr>
      <vt:lpstr>passiver</vt:lpstr>
      <vt:lpstr>passiver1</vt:lpstr>
      <vt:lpstr>preinf</vt:lpstr>
      <vt:lpstr>retroi</vt:lpstr>
      <vt:lpstr>rety</vt:lpstr>
      <vt:lpstr>wy</vt:lpstr>
      <vt:lpstr>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Niranjan Avasthi - AMC</dc:creator>
  <cp:lastModifiedBy>Niranjan Avasthi - AMC</cp:lastModifiedBy>
  <dcterms:created xsi:type="dcterms:W3CDTF">2025-07-01T11:00:25Z</dcterms:created>
  <dcterms:modified xsi:type="dcterms:W3CDTF">2025-07-01T11:22:58Z</dcterms:modified>
</cp:coreProperties>
</file>