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NDUCCION MATRIZ LEGAL\REGALO\"/>
    </mc:Choice>
  </mc:AlternateContent>
  <xr:revisionPtr revIDLastSave="0" documentId="13_ncr:1_{D1DB6175-B0B8-4836-8D04-0993C2638C23}" xr6:coauthVersionLast="46" xr6:coauthVersionMax="46" xr10:uidLastSave="{00000000-0000-0000-0000-000000000000}"/>
  <bookViews>
    <workbookView xWindow="-110" yWindow="-110" windowWidth="19420" windowHeight="10420" xr2:uid="{FC635831-7702-4EA0-AC83-AAB2874D2302}"/>
  </bookViews>
  <sheets>
    <sheet name="MES" sheetId="1" r:id="rId1"/>
    <sheet name="Dato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F18" i="1" l="1"/>
  <c r="G38" i="1"/>
  <c r="Q16" i="1"/>
  <c r="P16" i="1"/>
  <c r="R23" i="1"/>
  <c r="R13" i="1"/>
  <c r="R12" i="1"/>
  <c r="R11" i="1"/>
  <c r="R10" i="1"/>
  <c r="R9" i="1"/>
  <c r="R8" i="1"/>
  <c r="R7" i="1"/>
  <c r="R6" i="1"/>
  <c r="R16" i="1" l="1"/>
  <c r="D38" i="1" s="1"/>
  <c r="F6" i="1" l="1"/>
  <c r="G1" i="1"/>
  <c r="B4" i="3"/>
  <c r="C3" i="3"/>
  <c r="C2" i="3"/>
  <c r="C4" i="3" s="1"/>
  <c r="D32" i="1" l="1"/>
  <c r="D28" i="1"/>
  <c r="D24" i="1"/>
  <c r="D27" i="1"/>
  <c r="D23" i="1"/>
  <c r="D26" i="1"/>
  <c r="D29" i="1"/>
  <c r="D31" i="1"/>
  <c r="D30" i="1"/>
  <c r="D25" i="1"/>
  <c r="D16" i="1"/>
  <c r="D15" i="1"/>
  <c r="G23" i="1" l="1"/>
  <c r="O39" i="1" s="1"/>
  <c r="F15" i="1"/>
  <c r="B38" i="1" s="1"/>
  <c r="D40" i="1" l="1"/>
</calcChain>
</file>

<file path=xl/sharedStrings.xml><?xml version="1.0" encoding="utf-8"?>
<sst xmlns="http://schemas.openxmlformats.org/spreadsheetml/2006/main" count="89" uniqueCount="74">
  <si>
    <t>NETO PAGADO</t>
  </si>
  <si>
    <t>Sueldo bàsico</t>
  </si>
  <si>
    <t>Dìas trabajados</t>
  </si>
  <si>
    <t>Horas Extras</t>
  </si>
  <si>
    <t>Comisiones</t>
  </si>
  <si>
    <t>Auxilio de transporte</t>
  </si>
  <si>
    <t>Total devengado</t>
  </si>
  <si>
    <t>Aportes Salud</t>
  </si>
  <si>
    <t>Aportes pensiòn</t>
  </si>
  <si>
    <t>Total deducciones</t>
  </si>
  <si>
    <t>TOTAL</t>
  </si>
  <si>
    <t>Cesantias</t>
  </si>
  <si>
    <t>Prima</t>
  </si>
  <si>
    <t>Vacaciones</t>
  </si>
  <si>
    <t>Inter. cesantìas</t>
  </si>
  <si>
    <t>Salud</t>
  </si>
  <si>
    <t>Pensiòn</t>
  </si>
  <si>
    <t>CCF</t>
  </si>
  <si>
    <t>I.C.B.F</t>
  </si>
  <si>
    <t>SENA</t>
  </si>
  <si>
    <t>ARL</t>
  </si>
  <si>
    <t>TOTAL APROP.</t>
  </si>
  <si>
    <t>SALARIO NETO</t>
  </si>
  <si>
    <t>INVERSION</t>
  </si>
  <si>
    <t>Nivel de riesgo</t>
  </si>
  <si>
    <t>% Cotización</t>
  </si>
  <si>
    <t>GASTOS</t>
  </si>
  <si>
    <t>MENSUAL</t>
  </si>
  <si>
    <t>DIARIO</t>
  </si>
  <si>
    <t>SALARIO MINIMO 2021</t>
  </si>
  <si>
    <t>AUXILIO DE TRANSPORTE</t>
  </si>
  <si>
    <r>
      <rPr>
        <b/>
        <sz val="10"/>
        <rFont val="Arial"/>
        <family val="2"/>
      </rPr>
      <t>AUXILIO DE TRASPORTE:</t>
    </r>
    <r>
      <rPr>
        <sz val="10"/>
        <rFont val="Arial"/>
        <family val="2"/>
      </rPr>
      <t xml:space="preserve"> La Ley 15 de 1959 establece que los empleadores deben reconocer un auxilio de transporte a aquellos trabajadores que devenguen hasta dos (2) salarios mínimos mensuales legales vigentes –smmlv– ($1.817. 052 para 2021)</t>
    </r>
  </si>
  <si>
    <t xml:space="preserve">Siempre se debe tener en cuenta, ademas de los gastos y el neto a ganar, lo que tiene que ver con EL RIESGO: Accidentalidad, atracos, vias, etc. Si el horario es de muy temprano a muy tarde, que tan retirado queda de la casa y que tan seguro es desplazarme al trabajo. </t>
  </si>
  <si>
    <t>SALARIO INTEGRAL 2021: Debe estar aproximadamente en $11.810.838</t>
  </si>
  <si>
    <t>Ingrese su nombre</t>
  </si>
  <si>
    <t>Concepto</t>
  </si>
  <si>
    <t>Valores</t>
  </si>
  <si>
    <r>
      <t>Riesgo</t>
    </r>
    <r>
      <rPr>
        <sz val="11"/>
        <color indexed="63"/>
        <rFont val="Roboto"/>
      </rPr>
      <t> I</t>
    </r>
  </si>
  <si>
    <r>
      <t>Riesgo</t>
    </r>
    <r>
      <rPr>
        <sz val="11"/>
        <color indexed="63"/>
        <rFont val="Roboto"/>
      </rPr>
      <t> II</t>
    </r>
  </si>
  <si>
    <r>
      <t>Riesgo</t>
    </r>
    <r>
      <rPr>
        <sz val="11"/>
        <color indexed="63"/>
        <rFont val="Roboto"/>
      </rPr>
      <t> III</t>
    </r>
  </si>
  <si>
    <r>
      <t>Riesgo</t>
    </r>
    <r>
      <rPr>
        <sz val="11"/>
        <color indexed="63"/>
        <rFont val="Roboto"/>
      </rPr>
      <t> IV</t>
    </r>
  </si>
  <si>
    <t>Porcentajes</t>
  </si>
  <si>
    <t>Nombre:</t>
  </si>
  <si>
    <t>Fecha:</t>
  </si>
  <si>
    <t>Nivel</t>
  </si>
  <si>
    <t>EXCEDENTE / PERDIDA</t>
  </si>
  <si>
    <t>soat</t>
  </si>
  <si>
    <t>tecnicomecanica</t>
  </si>
  <si>
    <t/>
  </si>
  <si>
    <t>alimentacion</t>
  </si>
  <si>
    <t>gasolina</t>
  </si>
  <si>
    <t>pasajes transporte publico</t>
  </si>
  <si>
    <t>celular</t>
  </si>
  <si>
    <t>agua</t>
  </si>
  <si>
    <t>luz</t>
  </si>
  <si>
    <t>gas</t>
  </si>
  <si>
    <t>imprevistos</t>
  </si>
  <si>
    <t>otros(prestamos, arriendo, etc)</t>
  </si>
  <si>
    <t>Curso de alturas</t>
  </si>
  <si>
    <t>Renovacion curso de alturas</t>
  </si>
  <si>
    <t>Curso de coordinador de trabajo en alturas</t>
  </si>
  <si>
    <t>Renovacion curso coordinador</t>
  </si>
  <si>
    <t>Otros cursos</t>
  </si>
  <si>
    <t>Primera vez</t>
  </si>
  <si>
    <t xml:space="preserve">Renovacion </t>
  </si>
  <si>
    <t>Diferido a un año</t>
  </si>
  <si>
    <t>DETALLE DE GASTOS E INVERSIONES</t>
  </si>
  <si>
    <t>DEDUCCIONES SALARIO OFRECIDO</t>
  </si>
  <si>
    <t>SALARIO OFRECIDO</t>
  </si>
  <si>
    <t>APROPIACIONES DE LA EMPRESA</t>
  </si>
  <si>
    <t xml:space="preserve">INVERSION PARA TRABAJAR </t>
  </si>
  <si>
    <t xml:space="preserve">Examen medico </t>
  </si>
  <si>
    <t>Riesgo V</t>
  </si>
  <si>
    <t>COSTOS APROX. AL EMPLEADOR DE UN EMPLEADO DE PLANTA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</si>
</sst>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\ #,##0;[Red]\-&quot;$&quot;\ #,##0"/>
    <numFmt numFmtId="165" formatCode="_ * #,##0_ ;_ * \-#,##0_ ;_ * &quot;-&quot;??_ ;_ @_ "/>
    <numFmt numFmtId="166" formatCode="0.000%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sz val="11"/>
      <color theme="1"/>
      <name val="Roboto"/>
    </font>
    <font>
      <sz val="8"/>
      <name val="Roboto"/>
    </font>
    <font>
      <sz val="10"/>
      <name val="Roboto"/>
    </font>
    <font>
      <b/>
      <sz val="11"/>
      <color theme="1"/>
      <name val="Roboto"/>
    </font>
    <font>
      <sz val="10"/>
      <color theme="1"/>
      <name val="Roboto"/>
    </font>
    <font>
      <sz val="11"/>
      <name val="Roboto"/>
    </font>
    <font>
      <sz val="11"/>
      <color rgb="FF000000"/>
      <name val="Roboto"/>
    </font>
    <font>
      <sz val="11"/>
      <color rgb="FF202124"/>
      <name val="Roboto"/>
    </font>
    <font>
      <sz val="11"/>
      <color indexed="63"/>
      <name val="Roboto"/>
    </font>
    <font>
      <sz val="12"/>
      <name val="Roboto"/>
    </font>
    <font>
      <sz val="14"/>
      <name val="Roboto"/>
    </font>
    <font>
      <sz val="16"/>
      <name val="Roboto"/>
    </font>
    <font>
      <sz val="11"/>
      <color theme="0"/>
      <name val="Roboto"/>
    </font>
    <font>
      <b/>
      <sz val="11"/>
      <color theme="0"/>
      <name val="Roboto"/>
    </font>
    <font>
      <b/>
      <sz val="11"/>
      <color rgb="FF002060"/>
      <name val="Roboto"/>
    </font>
    <font>
      <sz val="14"/>
      <color theme="1"/>
      <name val="Roboto"/>
    </font>
    <font>
      <b/>
      <sz val="24"/>
      <color theme="9" tint="-0.249977111117893"/>
      <name val="Roboto"/>
    </font>
    <font>
      <b/>
      <sz val="14"/>
      <color rgb="FF002060"/>
      <name val="Roboto"/>
    </font>
    <font>
      <b/>
      <sz val="16"/>
      <color rgb="FF002060"/>
      <name val="Roboto"/>
    </font>
    <font>
      <b/>
      <sz val="18"/>
      <color theme="9" tint="-0.249977111117893"/>
      <name val="Roboto"/>
    </font>
    <font>
      <b/>
      <sz val="28"/>
      <color theme="9" tint="-0.499984740745262"/>
      <name val="Roboto"/>
    </font>
    <font>
      <b/>
      <sz val="18"/>
      <color rgb="FF002060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2" borderId="0" xfId="0" applyFont="1" applyFill="1"/>
    <xf numFmtId="0" fontId="0" fillId="2" borderId="0" xfId="0" applyFill="1"/>
    <xf numFmtId="165" fontId="3" fillId="2" borderId="0" xfId="1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165" fontId="4" fillId="2" borderId="0" xfId="1" applyNumberFormat="1" applyFont="1" applyFill="1"/>
    <xf numFmtId="0" fontId="5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Fill="1" applyBorder="1" applyAlignment="1">
      <alignment horizontal="center" vertical="center"/>
    </xf>
    <xf numFmtId="164" fontId="7" fillId="6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6" borderId="3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3" fontId="10" fillId="6" borderId="3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3" fontId="10" fillId="4" borderId="3" xfId="0" applyNumberFormat="1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/>
    </xf>
    <xf numFmtId="164" fontId="5" fillId="7" borderId="0" xfId="0" applyNumberFormat="1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 wrapText="1"/>
    </xf>
    <xf numFmtId="164" fontId="10" fillId="7" borderId="0" xfId="0" applyNumberFormat="1" applyFont="1" applyFill="1" applyBorder="1" applyAlignment="1">
      <alignment horizontal="center" vertical="center"/>
    </xf>
    <xf numFmtId="164" fontId="10" fillId="7" borderId="0" xfId="0" applyNumberFormat="1" applyFont="1" applyFill="1" applyBorder="1" applyAlignment="1">
      <alignment horizontal="center" vertical="center" wrapText="1"/>
    </xf>
    <xf numFmtId="4" fontId="10" fillId="7" borderId="0" xfId="0" applyNumberFormat="1" applyFont="1" applyFill="1" applyBorder="1" applyAlignment="1">
      <alignment horizontal="center" vertical="center" wrapText="1"/>
    </xf>
    <xf numFmtId="3" fontId="10" fillId="7" borderId="0" xfId="0" applyNumberFormat="1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/>
    </xf>
    <xf numFmtId="164" fontId="6" fillId="3" borderId="0" xfId="1" applyNumberFormat="1" applyFont="1" applyFill="1" applyBorder="1" applyAlignment="1">
      <alignment horizontal="center" vertical="center"/>
    </xf>
    <xf numFmtId="164" fontId="7" fillId="3" borderId="0" xfId="1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164" fontId="7" fillId="3" borderId="0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4" fontId="10" fillId="7" borderId="0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25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" fontId="17" fillId="7" borderId="0" xfId="0" applyNumberFormat="1" applyFont="1" applyFill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15" fillId="2" borderId="2" xfId="0" applyNumberFormat="1" applyFont="1" applyFill="1" applyBorder="1" applyAlignment="1">
      <alignment horizontal="center" vertical="center"/>
    </xf>
    <xf numFmtId="164" fontId="15" fillId="2" borderId="3" xfId="0" applyNumberFormat="1" applyFont="1" applyFill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4" fontId="14" fillId="0" borderId="4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4" fontId="18" fillId="7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164" fontId="24" fillId="0" borderId="0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164" fontId="20" fillId="0" borderId="0" xfId="0" applyNumberFormat="1" applyFont="1" applyFill="1" applyBorder="1" applyAlignment="1">
      <alignment horizontal="center" vertical="center"/>
    </xf>
    <xf numFmtId="3" fontId="10" fillId="4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2D2CE-AD6B-4FEF-9026-D6E50C6A4696}">
  <dimension ref="A1:Z42"/>
  <sheetViews>
    <sheetView showGridLines="0" tabSelected="1" view="pageLayout" topLeftCell="A22" zoomScale="63" zoomScaleNormal="100" zoomScalePageLayoutView="63" workbookViewId="0">
      <selection activeCell="O39" sqref="O39:R42"/>
    </sheetView>
  </sheetViews>
  <sheetFormatPr baseColWidth="10" defaultColWidth="10.90625" defaultRowHeight="15.65" customHeight="1"/>
  <cols>
    <col min="1" max="1" width="1" style="7" customWidth="1"/>
    <col min="2" max="2" width="11" style="7" customWidth="1"/>
    <col min="3" max="3" width="13.36328125" style="7" customWidth="1"/>
    <col min="4" max="4" width="11" style="7" customWidth="1"/>
    <col min="5" max="5" width="11.81640625" style="7" customWidth="1"/>
    <col min="6" max="9" width="9.453125" style="7" customWidth="1"/>
    <col min="10" max="13" width="1" style="7" customWidth="1"/>
    <col min="14" max="14" width="1.1796875" style="7" customWidth="1"/>
    <col min="15" max="15" width="40.6328125" style="7" bestFit="1" customWidth="1"/>
    <col min="16" max="16" width="11.90625" style="7" bestFit="1" customWidth="1"/>
    <col min="17" max="17" width="13.6328125" style="7" customWidth="1"/>
    <col min="18" max="18" width="17.08984375" style="7" customWidth="1"/>
    <col min="19" max="19" width="1.1796875" style="14" customWidth="1"/>
    <col min="20" max="26" width="10.90625" style="14"/>
    <col min="27" max="16384" width="10.90625" style="7"/>
  </cols>
  <sheetData>
    <row r="1" spans="1:21" ht="25.25" customHeight="1">
      <c r="B1" s="7" t="s">
        <v>42</v>
      </c>
      <c r="C1" s="78" t="s">
        <v>34</v>
      </c>
      <c r="D1" s="78"/>
      <c r="E1" s="78"/>
      <c r="F1" s="7" t="s">
        <v>43</v>
      </c>
      <c r="G1" s="79">
        <f ca="1">TODAY()</f>
        <v>44307</v>
      </c>
      <c r="H1" s="80"/>
      <c r="I1" s="80"/>
      <c r="O1" s="49" t="s">
        <v>66</v>
      </c>
      <c r="P1" s="49"/>
      <c r="Q1" s="49"/>
      <c r="R1" s="49"/>
    </row>
    <row r="3" spans="1:21" ht="15.65" customHeight="1">
      <c r="A3" s="30"/>
      <c r="B3" s="52" t="s">
        <v>68</v>
      </c>
      <c r="C3" s="52"/>
      <c r="D3" s="52"/>
      <c r="E3" s="52"/>
      <c r="F3" s="52"/>
      <c r="G3" s="52"/>
      <c r="H3" s="52"/>
      <c r="I3" s="52"/>
      <c r="J3" s="30"/>
      <c r="N3" s="30"/>
      <c r="O3" s="52" t="s">
        <v>70</v>
      </c>
      <c r="P3" s="52"/>
      <c r="Q3" s="52"/>
      <c r="R3" s="52"/>
      <c r="S3" s="43"/>
    </row>
    <row r="4" spans="1:21" ht="15.65" customHeight="1">
      <c r="A4" s="30"/>
      <c r="J4" s="30"/>
      <c r="N4" s="30"/>
      <c r="S4" s="43"/>
    </row>
    <row r="5" spans="1:21" ht="15.65" customHeight="1">
      <c r="A5" s="30"/>
      <c r="B5" s="69" t="s">
        <v>35</v>
      </c>
      <c r="C5" s="69"/>
      <c r="D5" s="28" t="s">
        <v>36</v>
      </c>
      <c r="F5" s="77" t="s">
        <v>6</v>
      </c>
      <c r="G5" s="77"/>
      <c r="H5" s="77"/>
      <c r="I5" s="77"/>
      <c r="J5" s="30"/>
      <c r="N5" s="30"/>
      <c r="O5" s="28" t="s">
        <v>35</v>
      </c>
      <c r="P5" s="28" t="s">
        <v>63</v>
      </c>
      <c r="Q5" s="28" t="s">
        <v>64</v>
      </c>
      <c r="R5" s="28" t="s">
        <v>65</v>
      </c>
      <c r="S5" s="30"/>
      <c r="T5" s="7"/>
      <c r="U5" s="7"/>
    </row>
    <row r="6" spans="1:21" ht="15.65" customHeight="1">
      <c r="A6" s="30"/>
      <c r="B6" s="81" t="s">
        <v>1</v>
      </c>
      <c r="C6" s="81"/>
      <c r="D6" s="23">
        <v>908526</v>
      </c>
      <c r="F6" s="75">
        <f>(D6/30*D7)+D8+D9+D10</f>
        <v>1014980</v>
      </c>
      <c r="G6" s="75"/>
      <c r="H6" s="75"/>
      <c r="I6" s="75"/>
      <c r="J6" s="31"/>
      <c r="K6" s="17"/>
      <c r="L6" s="17"/>
      <c r="M6" s="17"/>
      <c r="N6" s="31"/>
      <c r="O6" s="14" t="s">
        <v>71</v>
      </c>
      <c r="P6" s="38"/>
      <c r="Q6" s="39">
        <v>70000</v>
      </c>
      <c r="R6" s="40">
        <f>+P6+Q6</f>
        <v>70000</v>
      </c>
      <c r="S6" s="43"/>
    </row>
    <row r="7" spans="1:21" ht="15.65" customHeight="1">
      <c r="A7" s="30"/>
      <c r="B7" s="81" t="s">
        <v>2</v>
      </c>
      <c r="C7" s="81"/>
      <c r="D7" s="23">
        <v>30</v>
      </c>
      <c r="F7" s="75"/>
      <c r="G7" s="75"/>
      <c r="H7" s="75"/>
      <c r="I7" s="75"/>
      <c r="J7" s="31"/>
      <c r="K7" s="17"/>
      <c r="L7" s="17"/>
      <c r="M7" s="17"/>
      <c r="N7" s="31"/>
      <c r="O7" s="14" t="s">
        <v>58</v>
      </c>
      <c r="P7" s="38"/>
      <c r="Q7" s="39"/>
      <c r="R7" s="40">
        <f t="shared" ref="R7:R13" si="0">+P7+Q7</f>
        <v>0</v>
      </c>
      <c r="S7" s="43"/>
    </row>
    <row r="8" spans="1:21" ht="15.65" customHeight="1">
      <c r="A8" s="30"/>
      <c r="B8" s="81" t="s">
        <v>3</v>
      </c>
      <c r="C8" s="81"/>
      <c r="D8" s="23">
        <v>0</v>
      </c>
      <c r="F8" s="75"/>
      <c r="G8" s="75"/>
      <c r="H8" s="75"/>
      <c r="I8" s="75"/>
      <c r="J8" s="31"/>
      <c r="K8" s="17"/>
      <c r="L8" s="17"/>
      <c r="M8" s="17"/>
      <c r="N8" s="31"/>
      <c r="O8" s="14" t="s">
        <v>59</v>
      </c>
      <c r="P8" s="38"/>
      <c r="Q8" s="39">
        <v>100000</v>
      </c>
      <c r="R8" s="40">
        <f t="shared" si="0"/>
        <v>100000</v>
      </c>
      <c r="S8" s="43"/>
    </row>
    <row r="9" spans="1:21" ht="15.65" customHeight="1">
      <c r="A9" s="30"/>
      <c r="B9" s="81" t="s">
        <v>4</v>
      </c>
      <c r="C9" s="81"/>
      <c r="D9" s="23">
        <v>0</v>
      </c>
      <c r="F9" s="75"/>
      <c r="G9" s="75"/>
      <c r="H9" s="75"/>
      <c r="I9" s="75"/>
      <c r="J9" s="31"/>
      <c r="K9" s="17"/>
      <c r="L9" s="17"/>
      <c r="M9" s="17"/>
      <c r="N9" s="31"/>
      <c r="O9" s="14" t="s">
        <v>60</v>
      </c>
      <c r="P9" s="38">
        <v>200000</v>
      </c>
      <c r="Q9" s="39"/>
      <c r="R9" s="40">
        <f t="shared" si="0"/>
        <v>200000</v>
      </c>
      <c r="S9" s="43"/>
    </row>
    <row r="10" spans="1:21" ht="15.65" customHeight="1">
      <c r="A10" s="30"/>
      <c r="B10" s="83" t="s">
        <v>5</v>
      </c>
      <c r="C10" s="83"/>
      <c r="D10" s="25">
        <v>106454</v>
      </c>
      <c r="F10" s="75"/>
      <c r="G10" s="75"/>
      <c r="H10" s="75"/>
      <c r="I10" s="75"/>
      <c r="J10" s="31"/>
      <c r="K10" s="17"/>
      <c r="L10" s="17"/>
      <c r="M10" s="17"/>
      <c r="N10" s="31"/>
      <c r="O10" s="14" t="s">
        <v>61</v>
      </c>
      <c r="P10" s="38"/>
      <c r="Q10" s="39"/>
      <c r="R10" s="40">
        <f t="shared" si="0"/>
        <v>0</v>
      </c>
      <c r="S10" s="43"/>
    </row>
    <row r="11" spans="1:21" ht="15.65" customHeight="1">
      <c r="A11" s="30"/>
      <c r="J11" s="30"/>
      <c r="N11" s="30"/>
      <c r="O11" s="14" t="s">
        <v>62</v>
      </c>
      <c r="P11" s="38">
        <v>170000</v>
      </c>
      <c r="Q11" s="39"/>
      <c r="R11" s="40">
        <f t="shared" si="0"/>
        <v>170000</v>
      </c>
      <c r="S11" s="43"/>
    </row>
    <row r="12" spans="1:21" ht="15.65" customHeight="1">
      <c r="A12" s="30"/>
      <c r="B12" s="52" t="s">
        <v>67</v>
      </c>
      <c r="C12" s="52"/>
      <c r="D12" s="52"/>
      <c r="E12" s="52"/>
      <c r="F12" s="52"/>
      <c r="G12" s="52"/>
      <c r="H12" s="52"/>
      <c r="I12" s="52"/>
      <c r="J12" s="30"/>
      <c r="N12" s="30"/>
      <c r="O12" s="14" t="s">
        <v>46</v>
      </c>
      <c r="P12" s="38">
        <v>150000</v>
      </c>
      <c r="Q12" s="39"/>
      <c r="R12" s="40">
        <f t="shared" si="0"/>
        <v>150000</v>
      </c>
      <c r="S12" s="43"/>
    </row>
    <row r="13" spans="1:21" ht="15.65" customHeight="1">
      <c r="A13" s="30"/>
      <c r="J13" s="30"/>
      <c r="N13" s="30"/>
      <c r="O13" s="37" t="s">
        <v>47</v>
      </c>
      <c r="P13" s="44">
        <v>95000</v>
      </c>
      <c r="Q13" s="45"/>
      <c r="R13" s="46">
        <f t="shared" si="0"/>
        <v>95000</v>
      </c>
      <c r="S13" s="43"/>
    </row>
    <row r="14" spans="1:21" ht="15.65" customHeight="1">
      <c r="A14" s="30"/>
      <c r="B14" s="69" t="s">
        <v>35</v>
      </c>
      <c r="C14" s="69"/>
      <c r="D14" s="28" t="s">
        <v>36</v>
      </c>
      <c r="F14" s="74" t="s">
        <v>9</v>
      </c>
      <c r="G14" s="74"/>
      <c r="H14" s="74"/>
      <c r="I14" s="74"/>
      <c r="J14" s="32"/>
      <c r="K14" s="13"/>
      <c r="L14" s="13"/>
      <c r="M14" s="13"/>
      <c r="N14" s="32"/>
      <c r="O14" s="14" t="s">
        <v>48</v>
      </c>
      <c r="P14" s="8"/>
      <c r="Q14" s="17"/>
      <c r="R14" s="40"/>
      <c r="S14" s="43"/>
    </row>
    <row r="15" spans="1:21" ht="15.65" customHeight="1">
      <c r="A15" s="30"/>
      <c r="B15" s="84" t="s">
        <v>7</v>
      </c>
      <c r="C15" s="84"/>
      <c r="D15" s="26">
        <f>(F6-D10)*4%</f>
        <v>36341.040000000001</v>
      </c>
      <c r="E15" s="13"/>
      <c r="F15" s="82">
        <f>SUM(D15:D16)</f>
        <v>72682.080000000002</v>
      </c>
      <c r="G15" s="82"/>
      <c r="H15" s="82"/>
      <c r="I15" s="82"/>
      <c r="J15" s="33"/>
      <c r="K15" s="9"/>
      <c r="L15" s="9"/>
      <c r="M15" s="9"/>
      <c r="N15" s="33"/>
      <c r="O15" s="28" t="s">
        <v>35</v>
      </c>
      <c r="P15" s="28" t="s">
        <v>63</v>
      </c>
      <c r="Q15" s="28" t="s">
        <v>64</v>
      </c>
      <c r="R15" s="28" t="s">
        <v>65</v>
      </c>
      <c r="S15" s="43"/>
    </row>
    <row r="16" spans="1:21" ht="15.65" customHeight="1">
      <c r="A16" s="30"/>
      <c r="B16" s="83" t="s">
        <v>8</v>
      </c>
      <c r="C16" s="83"/>
      <c r="D16" s="24">
        <f>(F6-D10)*4%</f>
        <v>36341.040000000001</v>
      </c>
      <c r="F16" s="82"/>
      <c r="G16" s="82"/>
      <c r="H16" s="82"/>
      <c r="I16" s="82"/>
      <c r="J16" s="33"/>
      <c r="K16" s="9"/>
      <c r="L16" s="9"/>
      <c r="M16" s="9"/>
      <c r="N16" s="33"/>
      <c r="O16" s="53" t="s">
        <v>10</v>
      </c>
      <c r="P16" s="55">
        <f>SUM(P6:P15)</f>
        <v>615000</v>
      </c>
      <c r="Q16" s="55">
        <f>SUM(Q6:Q15)</f>
        <v>170000</v>
      </c>
      <c r="R16" s="57">
        <f>SUM(R6:R15)/12</f>
        <v>65416.666666666664</v>
      </c>
      <c r="S16" s="43"/>
    </row>
    <row r="17" spans="1:23" ht="15.65" customHeight="1">
      <c r="A17" s="30"/>
      <c r="J17" s="30"/>
      <c r="N17" s="30"/>
      <c r="O17" s="54"/>
      <c r="P17" s="56"/>
      <c r="Q17" s="56"/>
      <c r="R17" s="58"/>
      <c r="S17" s="43"/>
    </row>
    <row r="18" spans="1:23" ht="36" customHeight="1">
      <c r="A18" s="30"/>
      <c r="B18" s="66" t="s">
        <v>0</v>
      </c>
      <c r="C18" s="66"/>
      <c r="D18" s="66"/>
      <c r="E18" s="16"/>
      <c r="F18" s="67">
        <f>F6-F15</f>
        <v>942297.92</v>
      </c>
      <c r="G18" s="67"/>
      <c r="H18" s="67"/>
      <c r="I18" s="67"/>
      <c r="J18" s="30"/>
      <c r="N18" s="30"/>
      <c r="S18" s="43"/>
    </row>
    <row r="19" spans="1:23" ht="15.65" customHeight="1">
      <c r="A19" s="30"/>
      <c r="J19" s="34"/>
      <c r="K19" s="19"/>
      <c r="L19" s="19"/>
      <c r="M19" s="19"/>
      <c r="N19" s="34"/>
      <c r="O19" s="50" t="s">
        <v>26</v>
      </c>
      <c r="P19" s="50"/>
      <c r="Q19" s="50"/>
      <c r="R19" s="50"/>
      <c r="S19" s="43"/>
    </row>
    <row r="20" spans="1:23" ht="14">
      <c r="A20" s="30"/>
      <c r="B20" s="65" t="s">
        <v>69</v>
      </c>
      <c r="C20" s="65"/>
      <c r="D20" s="65"/>
      <c r="E20" s="65"/>
      <c r="F20" s="65"/>
      <c r="G20" s="65"/>
      <c r="H20" s="65"/>
      <c r="I20" s="65"/>
      <c r="J20" s="34"/>
      <c r="K20" s="19"/>
      <c r="L20" s="19"/>
      <c r="M20" s="19"/>
      <c r="N20" s="34"/>
      <c r="S20" s="43"/>
      <c r="T20" s="7"/>
      <c r="U20" s="7"/>
      <c r="V20" s="7"/>
      <c r="W20" s="7"/>
    </row>
    <row r="21" spans="1:23" ht="15.65" customHeight="1">
      <c r="A21" s="30"/>
      <c r="B21" s="16"/>
      <c r="C21" s="16"/>
      <c r="D21" s="16"/>
      <c r="E21" s="16"/>
      <c r="F21" s="16"/>
      <c r="G21" s="16"/>
      <c r="H21" s="16"/>
      <c r="I21" s="16"/>
      <c r="J21" s="30"/>
      <c r="N21" s="30"/>
      <c r="S21" s="43"/>
      <c r="T21" s="7"/>
      <c r="U21" s="7"/>
      <c r="V21" s="7"/>
      <c r="W21" s="7"/>
    </row>
    <row r="22" spans="1:23" ht="15.65" customHeight="1">
      <c r="A22" s="30"/>
      <c r="B22" s="69" t="s">
        <v>35</v>
      </c>
      <c r="C22" s="69"/>
      <c r="D22" s="28" t="s">
        <v>36</v>
      </c>
      <c r="E22" s="28" t="s">
        <v>41</v>
      </c>
      <c r="G22" s="77" t="s">
        <v>21</v>
      </c>
      <c r="H22" s="77"/>
      <c r="I22" s="77"/>
      <c r="J22" s="35"/>
      <c r="K22" s="16"/>
      <c r="L22" s="16"/>
      <c r="M22" s="16"/>
      <c r="N22" s="35"/>
      <c r="O22" s="28" t="s">
        <v>35</v>
      </c>
      <c r="P22" s="28" t="s">
        <v>36</v>
      </c>
      <c r="R22" s="20" t="s">
        <v>10</v>
      </c>
      <c r="S22" s="43"/>
      <c r="T22" s="7"/>
      <c r="U22" s="7"/>
      <c r="V22" s="7"/>
      <c r="W22" s="7"/>
    </row>
    <row r="23" spans="1:23" ht="15.65" customHeight="1">
      <c r="A23" s="30"/>
      <c r="B23" s="68" t="s">
        <v>11</v>
      </c>
      <c r="C23" s="68"/>
      <c r="D23" s="21">
        <f>IF($F$6="","",$F$6*E$23)</f>
        <v>84547.834000000003</v>
      </c>
      <c r="E23" s="22">
        <v>8.3299999999999999E-2</v>
      </c>
      <c r="G23" s="75">
        <f>SUM(D23:D31,D32)</f>
        <v>548379.58180000004</v>
      </c>
      <c r="H23" s="75"/>
      <c r="I23" s="75"/>
      <c r="J23" s="35"/>
      <c r="K23" s="16"/>
      <c r="L23" s="16"/>
      <c r="M23" s="16"/>
      <c r="N23" s="35"/>
      <c r="O23" s="14" t="s">
        <v>49</v>
      </c>
      <c r="P23" s="41">
        <v>120000</v>
      </c>
      <c r="R23" s="51">
        <f>SUM(P23:P31)</f>
        <v>657000</v>
      </c>
      <c r="S23" s="43"/>
      <c r="T23" s="7"/>
      <c r="U23" s="7"/>
      <c r="V23" s="7"/>
      <c r="W23" s="7"/>
    </row>
    <row r="24" spans="1:23" ht="15.65" customHeight="1">
      <c r="A24" s="30"/>
      <c r="B24" s="68" t="s">
        <v>12</v>
      </c>
      <c r="C24" s="68"/>
      <c r="D24" s="21">
        <f>IF($F$6="","",$F$6*E24)</f>
        <v>84547.834000000003</v>
      </c>
      <c r="E24" s="22">
        <v>8.3299999999999999E-2</v>
      </c>
      <c r="G24" s="75"/>
      <c r="H24" s="75"/>
      <c r="I24" s="75"/>
      <c r="J24" s="30"/>
      <c r="N24" s="30"/>
      <c r="O24" s="14" t="s">
        <v>50</v>
      </c>
      <c r="P24" s="41">
        <v>30000</v>
      </c>
      <c r="R24" s="51"/>
      <c r="S24" s="43"/>
      <c r="T24" s="7"/>
      <c r="U24" s="7"/>
      <c r="V24" s="7"/>
      <c r="W24" s="7"/>
    </row>
    <row r="25" spans="1:23" ht="15.65" customHeight="1">
      <c r="A25" s="30"/>
      <c r="B25" s="68" t="s">
        <v>13</v>
      </c>
      <c r="C25" s="68"/>
      <c r="D25" s="21">
        <f>IF($F$6="","",($F$6-$D$10)*E25)</f>
        <v>37885.534200000002</v>
      </c>
      <c r="E25" s="22">
        <v>4.1700000000000001E-2</v>
      </c>
      <c r="G25" s="75"/>
      <c r="H25" s="75"/>
      <c r="I25" s="75"/>
      <c r="J25" s="30"/>
      <c r="N25" s="30"/>
      <c r="O25" s="14" t="s">
        <v>51</v>
      </c>
      <c r="P25" s="41">
        <v>20000</v>
      </c>
      <c r="R25" s="51"/>
      <c r="S25" s="43"/>
      <c r="T25" s="7"/>
      <c r="U25" s="7"/>
      <c r="V25" s="7"/>
      <c r="W25" s="7"/>
    </row>
    <row r="26" spans="1:23" ht="15.65" customHeight="1">
      <c r="A26" s="30"/>
      <c r="B26" s="68" t="s">
        <v>14</v>
      </c>
      <c r="C26" s="68"/>
      <c r="D26" s="21">
        <f>IF($F$6="","",$F$6*E26)</f>
        <v>10149.800000000001</v>
      </c>
      <c r="E26" s="22">
        <v>0.01</v>
      </c>
      <c r="G26" s="75"/>
      <c r="H26" s="75"/>
      <c r="I26" s="75"/>
      <c r="J26" s="30"/>
      <c r="N26" s="30"/>
      <c r="O26" s="14" t="s">
        <v>52</v>
      </c>
      <c r="P26" s="41">
        <v>30000</v>
      </c>
      <c r="R26" s="51"/>
      <c r="S26" s="43"/>
      <c r="T26" s="7"/>
      <c r="U26" s="7"/>
      <c r="V26" s="7"/>
      <c r="W26" s="7"/>
    </row>
    <row r="27" spans="1:23" ht="15.65" customHeight="1">
      <c r="A27" s="30"/>
      <c r="B27" s="68" t="s">
        <v>15</v>
      </c>
      <c r="C27" s="68"/>
      <c r="D27" s="21">
        <f>IF($F$6="","",($F$6-$D$10)*E27)</f>
        <v>77224.710000000006</v>
      </c>
      <c r="E27" s="22">
        <v>8.5000000000000006E-2</v>
      </c>
      <c r="G27" s="75"/>
      <c r="H27" s="75"/>
      <c r="I27" s="75"/>
      <c r="J27" s="30"/>
      <c r="N27" s="30"/>
      <c r="O27" s="14" t="s">
        <v>53</v>
      </c>
      <c r="P27" s="41">
        <v>50000</v>
      </c>
      <c r="R27" s="51"/>
      <c r="S27" s="43"/>
      <c r="T27" s="7"/>
      <c r="U27" s="7"/>
      <c r="V27" s="7"/>
      <c r="W27" s="7"/>
    </row>
    <row r="28" spans="1:23" ht="15.65" customHeight="1">
      <c r="A28" s="30"/>
      <c r="B28" s="68" t="s">
        <v>16</v>
      </c>
      <c r="C28" s="68"/>
      <c r="D28" s="21">
        <f>IF($F$6="","",($F$6-$D$10)*E28)</f>
        <v>109023.12</v>
      </c>
      <c r="E28" s="22">
        <v>0.12</v>
      </c>
      <c r="G28" s="75"/>
      <c r="H28" s="75"/>
      <c r="I28" s="75"/>
      <c r="J28" s="30"/>
      <c r="N28" s="30"/>
      <c r="O28" s="14" t="s">
        <v>54</v>
      </c>
      <c r="P28" s="41">
        <v>35000</v>
      </c>
      <c r="R28" s="51"/>
      <c r="S28" s="43"/>
      <c r="T28" s="7"/>
      <c r="U28" s="7"/>
      <c r="V28" s="7"/>
      <c r="W28" s="7"/>
    </row>
    <row r="29" spans="1:23" ht="15.65" customHeight="1">
      <c r="A29" s="30"/>
      <c r="B29" s="68" t="s">
        <v>17</v>
      </c>
      <c r="C29" s="68"/>
      <c r="D29" s="21">
        <f>IF($F$6="","",($F$6-$D$10)*E29)</f>
        <v>36341.040000000001</v>
      </c>
      <c r="E29" s="22">
        <v>0.04</v>
      </c>
      <c r="G29" s="75"/>
      <c r="H29" s="75"/>
      <c r="I29" s="75"/>
      <c r="J29" s="30"/>
      <c r="N29" s="30"/>
      <c r="O29" s="14" t="s">
        <v>55</v>
      </c>
      <c r="P29" s="41">
        <v>12000</v>
      </c>
      <c r="R29" s="51"/>
      <c r="S29" s="43"/>
      <c r="T29" s="7"/>
      <c r="U29" s="7"/>
      <c r="V29" s="7"/>
      <c r="W29" s="7"/>
    </row>
    <row r="30" spans="1:23" ht="15.65" customHeight="1">
      <c r="A30" s="30"/>
      <c r="B30" s="68" t="s">
        <v>18</v>
      </c>
      <c r="C30" s="68"/>
      <c r="D30" s="21">
        <f>IF($F$6="","",($F$6-$D$10)*E30)</f>
        <v>27255.78</v>
      </c>
      <c r="E30" s="22">
        <v>0.03</v>
      </c>
      <c r="G30" s="75"/>
      <c r="H30" s="75"/>
      <c r="I30" s="75"/>
      <c r="J30" s="30"/>
      <c r="N30" s="30"/>
      <c r="O30" s="14" t="s">
        <v>56</v>
      </c>
      <c r="P30" s="41">
        <v>10000</v>
      </c>
      <c r="R30" s="51"/>
      <c r="S30" s="43"/>
      <c r="T30" s="7"/>
      <c r="U30" s="7"/>
      <c r="V30" s="7"/>
      <c r="W30" s="7"/>
    </row>
    <row r="31" spans="1:23" ht="15.65" customHeight="1">
      <c r="A31" s="30"/>
      <c r="B31" s="68" t="s">
        <v>19</v>
      </c>
      <c r="C31" s="68"/>
      <c r="D31" s="21">
        <f>IF($F$6="","",($F$6-$D$10)*E31)</f>
        <v>18170.52</v>
      </c>
      <c r="E31" s="22">
        <v>0.02</v>
      </c>
      <c r="G31" s="75"/>
      <c r="H31" s="75"/>
      <c r="I31" s="75"/>
      <c r="J31" s="30"/>
      <c r="N31" s="30"/>
      <c r="O31" s="37" t="s">
        <v>57</v>
      </c>
      <c r="P31" s="42">
        <v>350000</v>
      </c>
      <c r="R31" s="51"/>
      <c r="S31" s="30"/>
    </row>
    <row r="32" spans="1:23" ht="15.65" customHeight="1">
      <c r="A32" s="30"/>
      <c r="B32" s="76" t="s">
        <v>20</v>
      </c>
      <c r="C32" s="76"/>
      <c r="D32" s="70">
        <f>IFERROR(IF($F$6="","",($F$6-$D$10)*E32),"")</f>
        <v>63233.409599999999</v>
      </c>
      <c r="E32" s="72">
        <f>IF(C33=Datos!A14,Datos!B14,IF(C33=Datos!A15,Datos!B15,IF(C33=Datos!A16,Datos!B16,IF(C33=Datos!A17,Datos!B17,IF(C33=Datos!A18,Datos!B18,"")))))</f>
        <v>6.9599999999999995E-2</v>
      </c>
      <c r="G32" s="75"/>
      <c r="H32" s="75"/>
      <c r="I32" s="75"/>
      <c r="J32" s="30"/>
      <c r="N32" s="30"/>
      <c r="S32" s="30"/>
    </row>
    <row r="33" spans="1:19" ht="15.65" customHeight="1">
      <c r="A33" s="30"/>
      <c r="B33" s="29" t="s">
        <v>44</v>
      </c>
      <c r="C33" s="27" t="s">
        <v>72</v>
      </c>
      <c r="D33" s="71"/>
      <c r="E33" s="73"/>
      <c r="G33" s="75"/>
      <c r="H33" s="75"/>
      <c r="I33" s="75"/>
      <c r="J33" s="30"/>
      <c r="N33" s="30"/>
      <c r="S33" s="30"/>
    </row>
    <row r="34" spans="1:19" ht="15.65" customHeight="1">
      <c r="A34" s="30"/>
      <c r="C34" s="15"/>
      <c r="D34" s="15"/>
      <c r="J34" s="30"/>
      <c r="N34" s="30"/>
      <c r="S34" s="30"/>
    </row>
    <row r="35" spans="1:19" ht="7.25" customHeight="1">
      <c r="A35" s="30"/>
      <c r="B35" s="30"/>
      <c r="C35" s="36"/>
      <c r="D35" s="36"/>
      <c r="E35" s="30"/>
      <c r="F35" s="30"/>
      <c r="G35" s="30"/>
      <c r="H35" s="30"/>
      <c r="I35" s="30"/>
      <c r="J35" s="30"/>
      <c r="N35" s="30"/>
      <c r="O35" s="30"/>
      <c r="P35" s="30"/>
      <c r="Q35" s="30"/>
      <c r="R35" s="30"/>
      <c r="S35" s="43"/>
    </row>
    <row r="36" spans="1:19" ht="15.65" customHeight="1">
      <c r="C36" s="15"/>
      <c r="D36" s="15"/>
      <c r="O36" s="48" t="s">
        <v>73</v>
      </c>
      <c r="P36" s="48"/>
      <c r="Q36" s="48"/>
      <c r="R36" s="48"/>
    </row>
    <row r="37" spans="1:19" ht="15.65" customHeight="1">
      <c r="B37" s="64" t="s">
        <v>22</v>
      </c>
      <c r="C37" s="64"/>
      <c r="D37" s="60" t="s">
        <v>23</v>
      </c>
      <c r="E37" s="61"/>
      <c r="F37" s="61"/>
      <c r="G37" s="60" t="s">
        <v>26</v>
      </c>
      <c r="H37" s="61"/>
      <c r="I37" s="61"/>
      <c r="O37" s="48"/>
      <c r="P37" s="48"/>
      <c r="Q37" s="48"/>
      <c r="R37" s="48"/>
    </row>
    <row r="38" spans="1:19" ht="15.65" customHeight="1">
      <c r="B38" s="63">
        <f>F18</f>
        <v>942297.92</v>
      </c>
      <c r="C38" s="63"/>
      <c r="D38" s="62">
        <f>R16</f>
        <v>65416.666666666664</v>
      </c>
      <c r="E38" s="63"/>
      <c r="F38" s="63"/>
      <c r="G38" s="62">
        <f>R23</f>
        <v>657000</v>
      </c>
      <c r="H38" s="63"/>
      <c r="I38" s="63"/>
      <c r="O38" s="48"/>
      <c r="P38" s="48"/>
      <c r="Q38" s="48"/>
      <c r="R38" s="48"/>
    </row>
    <row r="39" spans="1:19" ht="15.65" customHeight="1">
      <c r="G39" s="18"/>
      <c r="O39" s="47">
        <f>F18+G23</f>
        <v>1490677.5018000002</v>
      </c>
      <c r="P39" s="47"/>
      <c r="Q39" s="47"/>
      <c r="R39" s="47"/>
    </row>
    <row r="40" spans="1:19" ht="15.65" customHeight="1">
      <c r="B40" s="64" t="s">
        <v>45</v>
      </c>
      <c r="C40" s="64"/>
      <c r="D40" s="59">
        <f>+B38-D38-G38</f>
        <v>219881.25333333341</v>
      </c>
      <c r="E40" s="59"/>
      <c r="F40" s="59"/>
      <c r="G40" s="59"/>
      <c r="H40" s="59"/>
      <c r="I40" s="59"/>
      <c r="O40" s="47"/>
      <c r="P40" s="47"/>
      <c r="Q40" s="47"/>
      <c r="R40" s="47"/>
    </row>
    <row r="41" spans="1:19" ht="15.65" customHeight="1">
      <c r="B41" s="64"/>
      <c r="C41" s="64"/>
      <c r="D41" s="59"/>
      <c r="E41" s="59"/>
      <c r="F41" s="59"/>
      <c r="G41" s="59"/>
      <c r="H41" s="59"/>
      <c r="I41" s="59"/>
      <c r="O41" s="47"/>
      <c r="P41" s="47"/>
      <c r="Q41" s="47"/>
      <c r="R41" s="47"/>
    </row>
    <row r="42" spans="1:19" ht="15.65" customHeight="1">
      <c r="O42" s="47"/>
      <c r="P42" s="47"/>
      <c r="Q42" s="47"/>
      <c r="R42" s="47"/>
    </row>
  </sheetData>
  <protectedRanges>
    <protectedRange sqref="U1:Z1" name="Rango2"/>
  </protectedRanges>
  <mergeCells count="53">
    <mergeCell ref="B40:C41"/>
    <mergeCell ref="C1:E1"/>
    <mergeCell ref="G1:I1"/>
    <mergeCell ref="B6:C6"/>
    <mergeCell ref="B7:C7"/>
    <mergeCell ref="B5:C5"/>
    <mergeCell ref="F5:I5"/>
    <mergeCell ref="F6:I10"/>
    <mergeCell ref="B14:C14"/>
    <mergeCell ref="F15:I16"/>
    <mergeCell ref="B30:C30"/>
    <mergeCell ref="B8:C8"/>
    <mergeCell ref="B9:C9"/>
    <mergeCell ref="B10:C10"/>
    <mergeCell ref="B15:C15"/>
    <mergeCell ref="B16:C16"/>
    <mergeCell ref="F14:I14"/>
    <mergeCell ref="G23:I33"/>
    <mergeCell ref="B31:C31"/>
    <mergeCell ref="B32:C32"/>
    <mergeCell ref="B29:C29"/>
    <mergeCell ref="G22:I22"/>
    <mergeCell ref="B37:C37"/>
    <mergeCell ref="B38:C38"/>
    <mergeCell ref="B3:I3"/>
    <mergeCell ref="B12:I12"/>
    <mergeCell ref="B20:I20"/>
    <mergeCell ref="B18:D18"/>
    <mergeCell ref="F18:I18"/>
    <mergeCell ref="B23:C23"/>
    <mergeCell ref="B24:C24"/>
    <mergeCell ref="B25:C25"/>
    <mergeCell ref="B26:C26"/>
    <mergeCell ref="B27:C27"/>
    <mergeCell ref="B28:C28"/>
    <mergeCell ref="B22:C22"/>
    <mergeCell ref="D32:D33"/>
    <mergeCell ref="E32:E33"/>
    <mergeCell ref="D40:I41"/>
    <mergeCell ref="G37:I37"/>
    <mergeCell ref="G38:I38"/>
    <mergeCell ref="D37:F37"/>
    <mergeCell ref="D38:F38"/>
    <mergeCell ref="O39:R42"/>
    <mergeCell ref="O36:R38"/>
    <mergeCell ref="O1:R1"/>
    <mergeCell ref="O19:R19"/>
    <mergeCell ref="R23:R31"/>
    <mergeCell ref="O3:R3"/>
    <mergeCell ref="O16:O17"/>
    <mergeCell ref="P16:P17"/>
    <mergeCell ref="Q16:Q17"/>
    <mergeCell ref="R16:R17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069C880-E8C8-4C28-9DC9-BD8882512089}">
          <x14:formula1>
            <xm:f>Datos!$A$14:$A$18</xm:f>
          </x14:formula1>
          <xm:sqref>C33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79EDB-486E-43B2-AFAC-3FF3D119EAB1}">
  <dimension ref="A1:G18"/>
  <sheetViews>
    <sheetView view="pageLayout" topLeftCell="A7" zoomScaleNormal="100" workbookViewId="0">
      <selection activeCell="C16" sqref="C16"/>
    </sheetView>
  </sheetViews>
  <sheetFormatPr baseColWidth="10" defaultColWidth="10.90625" defaultRowHeight="14.5"/>
  <cols>
    <col min="1" max="1" width="23.81640625" style="2" bestFit="1" customWidth="1"/>
    <col min="2" max="16384" width="10.90625" style="2"/>
  </cols>
  <sheetData>
    <row r="1" spans="1:7">
      <c r="B1" s="3" t="s">
        <v>27</v>
      </c>
      <c r="C1" s="4" t="s">
        <v>28</v>
      </c>
    </row>
    <row r="2" spans="1:7">
      <c r="A2" s="5" t="s">
        <v>29</v>
      </c>
      <c r="B2" s="6">
        <v>908526</v>
      </c>
      <c r="C2" s="6">
        <f>+B2/30</f>
        <v>30284.2</v>
      </c>
    </row>
    <row r="3" spans="1:7">
      <c r="A3" s="1" t="s">
        <v>30</v>
      </c>
      <c r="B3" s="6">
        <v>106454</v>
      </c>
      <c r="C3" s="6">
        <f>+B3/30</f>
        <v>3548.4666666666667</v>
      </c>
    </row>
    <row r="4" spans="1:7">
      <c r="A4" s="1" t="s">
        <v>10</v>
      </c>
      <c r="B4" s="6">
        <f>SUM(B2:B3)</f>
        <v>1014980</v>
      </c>
      <c r="C4" s="6">
        <f>SUM(C2:C3)</f>
        <v>33832.666666666664</v>
      </c>
    </row>
    <row r="5" spans="1:7">
      <c r="B5" s="6"/>
    </row>
    <row r="6" spans="1:7">
      <c r="B6" s="6"/>
    </row>
    <row r="7" spans="1:7" ht="38.5" customHeight="1">
      <c r="A7" s="85" t="s">
        <v>31</v>
      </c>
      <c r="B7" s="85"/>
      <c r="C7" s="85"/>
      <c r="D7" s="85"/>
      <c r="E7" s="85"/>
      <c r="F7" s="85"/>
      <c r="G7" s="85"/>
    </row>
    <row r="8" spans="1:7" ht="29.5" customHeight="1">
      <c r="A8" s="86" t="s">
        <v>33</v>
      </c>
      <c r="B8" s="86"/>
      <c r="C8" s="86"/>
      <c r="D8" s="86"/>
      <c r="E8" s="86"/>
      <c r="F8" s="86"/>
      <c r="G8" s="86"/>
    </row>
    <row r="9" spans="1:7">
      <c r="A9" s="86"/>
      <c r="B9" s="86"/>
      <c r="C9" s="86"/>
      <c r="D9" s="86"/>
      <c r="E9" s="86"/>
      <c r="F9" s="86"/>
      <c r="G9" s="86"/>
    </row>
    <row r="10" spans="1:7">
      <c r="B10" s="6"/>
    </row>
    <row r="11" spans="1:7" ht="49.5" customHeight="1">
      <c r="A11" s="85" t="s">
        <v>32</v>
      </c>
      <c r="B11" s="85"/>
      <c r="C11" s="85"/>
      <c r="D11" s="85"/>
      <c r="E11" s="85"/>
      <c r="F11" s="85"/>
      <c r="G11" s="85"/>
    </row>
    <row r="12" spans="1:7">
      <c r="B12" s="6"/>
    </row>
    <row r="13" spans="1:7" ht="28">
      <c r="A13" s="10" t="s">
        <v>24</v>
      </c>
      <c r="B13" s="10" t="s">
        <v>25</v>
      </c>
    </row>
    <row r="14" spans="1:7">
      <c r="A14" s="11" t="s">
        <v>37</v>
      </c>
      <c r="B14" s="12">
        <v>5.2199999999999998E-3</v>
      </c>
    </row>
    <row r="15" spans="1:7">
      <c r="A15" s="11" t="s">
        <v>38</v>
      </c>
      <c r="B15" s="12">
        <v>1.044E-2</v>
      </c>
    </row>
    <row r="16" spans="1:7">
      <c r="A16" s="11" t="s">
        <v>39</v>
      </c>
      <c r="B16" s="12">
        <v>2.436E-2</v>
      </c>
    </row>
    <row r="17" spans="1:2">
      <c r="A17" s="11" t="s">
        <v>40</v>
      </c>
      <c r="B17" s="12">
        <v>4.3499999999999997E-2</v>
      </c>
    </row>
    <row r="18" spans="1:2">
      <c r="A18" s="11" t="s">
        <v>72</v>
      </c>
      <c r="B18" s="12">
        <v>6.9599999999999995E-2</v>
      </c>
    </row>
  </sheetData>
  <mergeCells count="3">
    <mergeCell ref="A7:G7"/>
    <mergeCell ref="A8:G9"/>
    <mergeCell ref="A11:G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MES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2021-03-31T21:15:06Z</dcterms:created>
  <dcterms:modified xsi:type="dcterms:W3CDTF">2021-04-22T02:22:58Z</dcterms:modified>
</cp:coreProperties>
</file>