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C:\Users\Amy Moore\Documents\Charge Conference\2022 Compensation Forms\"/>
    </mc:Choice>
  </mc:AlternateContent>
  <xr:revisionPtr revIDLastSave="0" documentId="8_{467177DC-EED0-43C8-9D7B-6EC1E6B107DA}" xr6:coauthVersionLast="47" xr6:coauthVersionMax="47" xr10:uidLastSave="{00000000-0000-0000-0000-000000000000}"/>
  <bookViews>
    <workbookView xWindow="-120" yWindow="-120" windowWidth="29040" windowHeight="15840" tabRatio="659" xr2:uid="{00000000-000D-0000-FFFF-FFFF00000000}"/>
  </bookViews>
  <sheets>
    <sheet name="1 POINT CHARGE" sheetId="19" r:id="rId1"/>
    <sheet name="2022 HealthFlex Rates" sheetId="27" r:id="rId2"/>
  </sheets>
  <definedNames>
    <definedName name="CHURCH_DATABASE" localSheetId="0">'1 POINT CHARGE'!$AW$5:$BE$317</definedName>
    <definedName name="CLERGY_DATA_BASE" localSheetId="0">'1 POINT CHARGE'!$AR$4:$AU$368</definedName>
    <definedName name="HealthFlex_Coverage" localSheetId="0">'1 POINT CHARGE'!$BL$4:$BL$7</definedName>
    <definedName name="HealthFlex_Elgible_by_Conf_Relation" localSheetId="0">'1 POINT CHARGE'!$BH$5:$BJ$25</definedName>
    <definedName name="HealthFlex_Rates" localSheetId="0">'1 POINT CHARGE'!$BO$6:$BS$8</definedName>
    <definedName name="Housing_Type">'1 POINT CHARGE'!$BL$12:$BL$14</definedName>
    <definedName name="_xlnm.Print_Area" localSheetId="0">'1 POINT CHARGE'!$A$1:$Y$61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6" i="19" l="1"/>
  <c r="BP6" i="19"/>
  <c r="F47" i="19" l="1"/>
  <c r="BQ8" i="19"/>
  <c r="BQ7" i="19"/>
  <c r="BS6" i="19"/>
  <c r="BP8" i="19"/>
  <c r="BS8" i="19" s="1"/>
  <c r="BP7" i="19"/>
  <c r="BS7" i="19" s="1"/>
  <c r="R12" i="19"/>
  <c r="Q38" i="19" s="1"/>
  <c r="R11" i="19"/>
  <c r="CM6" i="19"/>
  <c r="R8" i="19"/>
  <c r="X18" i="19"/>
  <c r="R9" i="19"/>
  <c r="O7" i="19"/>
  <c r="AS2" i="19"/>
  <c r="AT2" i="19" s="1"/>
  <c r="AU2" i="19" s="1"/>
  <c r="AX2" i="19"/>
  <c r="AY2" i="19" s="1"/>
  <c r="AZ2" i="19" s="1"/>
  <c r="BA2" i="19" s="1"/>
  <c r="BB2" i="19" s="1"/>
  <c r="BC2" i="19" s="1"/>
  <c r="BD2" i="19" s="1"/>
  <c r="BE2" i="19" s="1"/>
  <c r="X34" i="19"/>
  <c r="X33" i="19"/>
  <c r="X32" i="19"/>
  <c r="R17" i="19"/>
  <c r="R21" i="19" s="1"/>
  <c r="B16" i="19"/>
  <c r="B17" i="19" s="1"/>
  <c r="W15" i="19"/>
  <c r="W12" i="19"/>
  <c r="W11" i="19"/>
  <c r="W10" i="19"/>
  <c r="B9" i="19"/>
  <c r="W9" i="19" s="1"/>
  <c r="W8" i="19"/>
  <c r="W7" i="19"/>
  <c r="W6" i="19"/>
  <c r="W16" i="19" l="1"/>
  <c r="R24" i="19"/>
  <c r="X38" i="19" s="1"/>
  <c r="Q40" i="19"/>
  <c r="X40" i="19"/>
  <c r="B18" i="19"/>
  <c r="W17" i="19"/>
  <c r="Q37" i="19"/>
  <c r="Q39" i="19"/>
  <c r="Q36" i="19" l="1"/>
  <c r="Q41" i="19" s="1"/>
  <c r="X39" i="19"/>
  <c r="X37" i="19"/>
  <c r="X26" i="19"/>
  <c r="X36" i="19" s="1"/>
  <c r="W18" i="19"/>
  <c r="B19" i="19"/>
  <c r="X42" i="19" l="1"/>
  <c r="X43" i="19" s="1"/>
  <c r="X28" i="19"/>
  <c r="B20" i="19"/>
  <c r="W19" i="19"/>
  <c r="B21" i="19" l="1"/>
  <c r="W20" i="19"/>
  <c r="W21" i="19" l="1"/>
  <c r="B24" i="19"/>
  <c r="B25" i="19" l="1"/>
  <c r="W24" i="19"/>
  <c r="W25" i="19" l="1"/>
  <c r="B26" i="19"/>
  <c r="B27" i="19" l="1"/>
  <c r="W26" i="19"/>
  <c r="B28" i="19" l="1"/>
  <c r="W27" i="19"/>
  <c r="W28" i="19" l="1"/>
  <c r="B30" i="19"/>
  <c r="B32" i="19" l="1"/>
  <c r="W30" i="19"/>
  <c r="B33" i="19" l="1"/>
  <c r="W32" i="19"/>
  <c r="W33" i="19" l="1"/>
  <c r="B34" i="19"/>
  <c r="B35" i="19" l="1"/>
  <c r="W34" i="19"/>
  <c r="W35" i="19" l="1"/>
  <c r="B36" i="19"/>
  <c r="W36" i="19" l="1"/>
  <c r="B37" i="19"/>
  <c r="B38" i="19" l="1"/>
  <c r="W37" i="19"/>
  <c r="W38" i="19" l="1"/>
  <c r="B39" i="19"/>
  <c r="W39" i="19" l="1"/>
  <c r="B40" i="19"/>
  <c r="B41" i="19" l="1"/>
  <c r="W40" i="19"/>
  <c r="B42" i="19" l="1"/>
  <c r="W41" i="19"/>
  <c r="W42" i="19" l="1"/>
  <c r="B43" i="19"/>
  <c r="W43" i="19" s="1"/>
</calcChain>
</file>

<file path=xl/sharedStrings.xml><?xml version="1.0" encoding="utf-8"?>
<sst xmlns="http://schemas.openxmlformats.org/spreadsheetml/2006/main" count="2707" uniqueCount="1147">
  <si>
    <t>CLERGY_DATA_BASE</t>
  </si>
  <si>
    <t>CHARGE_DATA_BASE</t>
  </si>
  <si>
    <t>LOOKUP TABLE</t>
  </si>
  <si>
    <t>DROPDOWN</t>
  </si>
  <si>
    <t>HEALTHFLEX_ELIGIBLE</t>
  </si>
  <si>
    <t>$BK$5:$BM$26</t>
  </si>
  <si>
    <t>In Name Manager:
HealthFlex_Coverage</t>
  </si>
  <si>
    <t>In Name Manager: HEALTHFLEX_RATES</t>
  </si>
  <si>
    <t>$BL$6:$BO$9</t>
  </si>
  <si>
    <t>Effective Dates:</t>
  </si>
  <si>
    <t>From:</t>
  </si>
  <si>
    <t>To:</t>
  </si>
  <si>
    <t>CLERGY_NAMES_SORT</t>
  </si>
  <si>
    <t>CONF_RELATION_CODE</t>
  </si>
  <si>
    <t>APPT_TITLE</t>
  </si>
  <si>
    <t>PERCENT_SRVC</t>
  </si>
  <si>
    <t>CHARGE_NAME_SORT</t>
  </si>
  <si>
    <t>DISTRICT</t>
  </si>
  <si>
    <t>CONFCHURCHID</t>
  </si>
  <si>
    <t>CHURCH_1_NAME</t>
  </si>
  <si>
    <t>CHURCH_1_RGC</t>
  </si>
  <si>
    <t>CHURCH_2_NAME</t>
  </si>
  <si>
    <t>CHURCH_2_RGC</t>
  </si>
  <si>
    <t>CHURCH_3_NAME</t>
  </si>
  <si>
    <t>CHURCH_3_RGC</t>
  </si>
  <si>
    <t>INPUT FOR CALCULATIONS</t>
  </si>
  <si>
    <t>Base Salary for Income Limit =</t>
  </si>
  <si>
    <t>RE</t>
  </si>
  <si>
    <t>Senior Pastor</t>
  </si>
  <si>
    <t>Alice / Mathis</t>
  </si>
  <si>
    <t>Coastal Bend District</t>
  </si>
  <si>
    <t>Alice: First</t>
  </si>
  <si>
    <t>No</t>
  </si>
  <si>
    <t>Mathis</t>
  </si>
  <si>
    <t>CONF_REL_ID</t>
  </si>
  <si>
    <t>CONF_RELATION</t>
  </si>
  <si>
    <t>Eligible</t>
  </si>
  <si>
    <t>Pastor Only</t>
  </si>
  <si>
    <t>Maximum Cost of Insurance</t>
  </si>
  <si>
    <t>Minimum Cost of Insurance</t>
  </si>
  <si>
    <t>Minimum 
Bill to Church</t>
  </si>
  <si>
    <t>Max Church Election Amount</t>
  </si>
  <si>
    <t>MEDICAL PLANS COST PER MONTH</t>
  </si>
  <si>
    <t>DENTAL PLANS COST PER MONTH</t>
  </si>
  <si>
    <t>VISION PLANS COST PER MONTH</t>
  </si>
  <si>
    <t>PENSION_BENEFITS</t>
  </si>
  <si>
    <t>Line #</t>
  </si>
  <si>
    <t>Part I - General, Pastor, and Charge/Church</t>
  </si>
  <si>
    <t>Info &amp; Calculations</t>
  </si>
  <si>
    <t>Charge Expense</t>
  </si>
  <si>
    <t>Adams, Jason Elliot</t>
  </si>
  <si>
    <t>FE</t>
  </si>
  <si>
    <t>Altair: Wesley Chapel</t>
  </si>
  <si>
    <t>Crossroads District</t>
  </si>
  <si>
    <t>AM</t>
  </si>
  <si>
    <t>Associate Member</t>
  </si>
  <si>
    <t>Yes</t>
  </si>
  <si>
    <t>Pastor Plus One</t>
  </si>
  <si>
    <t>B1000</t>
  </si>
  <si>
    <t>C2000</t>
  </si>
  <si>
    <t>C3000</t>
  </si>
  <si>
    <t>H1500</t>
  </si>
  <si>
    <t>H2000</t>
  </si>
  <si>
    <t>H3000</t>
  </si>
  <si>
    <t>HMO</t>
  </si>
  <si>
    <t>Passive PPO</t>
  </si>
  <si>
    <t>Dental PPO</t>
  </si>
  <si>
    <t>Exam Core</t>
  </si>
  <si>
    <t>Full Service</t>
  </si>
  <si>
    <t>Premier</t>
  </si>
  <si>
    <t>% SERVICE</t>
  </si>
  <si>
    <t>Income Limit</t>
  </si>
  <si>
    <t>Amount</t>
  </si>
  <si>
    <t>Pastor Name</t>
  </si>
  <si>
    <t>(Select green cell, then use drop-down button to find pastor's name.) &gt;</t>
  </si>
  <si>
    <t>Adams, Kathey</t>
  </si>
  <si>
    <t>PL</t>
  </si>
  <si>
    <t>Aransas Pass UMC</t>
  </si>
  <si>
    <t>Aransas Pass</t>
  </si>
  <si>
    <t>FD</t>
  </si>
  <si>
    <t>Deacon in full connection</t>
  </si>
  <si>
    <t>Pastor Plus Family</t>
  </si>
  <si>
    <t>CPP</t>
  </si>
  <si>
    <t>Appointment Title</t>
  </si>
  <si>
    <t>Adams, Timothy Mitchell</t>
  </si>
  <si>
    <t>Art</t>
  </si>
  <si>
    <t>West District</t>
  </si>
  <si>
    <t>Elder in full connection</t>
  </si>
  <si>
    <t>CRSP Defined Benefit</t>
  </si>
  <si>
    <t>none</t>
  </si>
  <si>
    <t>Conference Relationship</t>
  </si>
  <si>
    <t>Aguilar, Peter Michael</t>
  </si>
  <si>
    <t>Austin New Church</t>
  </si>
  <si>
    <t>Capital District</t>
  </si>
  <si>
    <t>FL</t>
  </si>
  <si>
    <t>Full time Local Pastor</t>
  </si>
  <si>
    <t>CRSP Defined Contribution</t>
  </si>
  <si>
    <t>% Service  (Full Time=100%, 3/4 time=75%, half time=50%, quarter time=25%)</t>
  </si>
  <si>
    <t>RL</t>
  </si>
  <si>
    <t>Assoc. Pastor</t>
  </si>
  <si>
    <t>Austin: Berkeley UMC</t>
  </si>
  <si>
    <t>Austin: Berkeley</t>
  </si>
  <si>
    <t>LY</t>
  </si>
  <si>
    <t>Maximum cost = Highest Cost Medical + Highest Cost Dental + Highest Cost Vision</t>
  </si>
  <si>
    <t>UMPIP</t>
  </si>
  <si>
    <t>&lt; 100%</t>
  </si>
  <si>
    <t>Charge Name</t>
  </si>
  <si>
    <t>(Select green cell, then use drop-down button to find Name of Charge) &gt;</t>
  </si>
  <si>
    <t>SELECT CHARGE'S NAME</t>
  </si>
  <si>
    <t>Allan, Paul William</t>
  </si>
  <si>
    <t>Austin: Bethany</t>
  </si>
  <si>
    <t>OA</t>
  </si>
  <si>
    <t>Associate Member of other Conference</t>
  </si>
  <si>
    <t>In Name Manager: HOUSING_TYPE</t>
  </si>
  <si>
    <t>Minimum Cost = Lowest Cost Medical</t>
  </si>
  <si>
    <t>District</t>
  </si>
  <si>
    <t>Altman, Ray Joseph</t>
  </si>
  <si>
    <t>Austin: Covenant UMC</t>
  </si>
  <si>
    <t>Austin: Covenant</t>
  </si>
  <si>
    <t>OD</t>
  </si>
  <si>
    <t>Deacon of other Conference</t>
  </si>
  <si>
    <t>Church is Former Rio Grande Conference (RGC) Legacy Church &gt;</t>
  </si>
  <si>
    <t>Alvarez, Alexander Gomez</t>
  </si>
  <si>
    <t>Austin: Decker</t>
  </si>
  <si>
    <t>OE</t>
  </si>
  <si>
    <t>Elder of other conference</t>
  </si>
  <si>
    <t>Parsonage</t>
  </si>
  <si>
    <t>(If "Yes", then some benefit expenses are paid through Legacy Funds)</t>
  </si>
  <si>
    <t>Alvarez, Laura Lee</t>
  </si>
  <si>
    <t>Austin: Emmanuel</t>
  </si>
  <si>
    <t>OF</t>
  </si>
  <si>
    <t>Full member of other denomination</t>
  </si>
  <si>
    <t>Housing Allowance</t>
  </si>
  <si>
    <t>Part II - Salary</t>
  </si>
  <si>
    <t>Amerson, James Patrick</t>
  </si>
  <si>
    <t>Austin: First UMC</t>
  </si>
  <si>
    <t>Austin: First</t>
  </si>
  <si>
    <t>OR</t>
  </si>
  <si>
    <t>Elder of other conference - Retired</t>
  </si>
  <si>
    <t>None</t>
  </si>
  <si>
    <t>Base Salary Paid by Church</t>
  </si>
  <si>
    <t>Angle, Polly Morrison</t>
  </si>
  <si>
    <t>Austin: Lake Travis</t>
  </si>
  <si>
    <t>PD</t>
  </si>
  <si>
    <t>Probationary Deacon/Deaconess</t>
  </si>
  <si>
    <t>Conference or District Salary Support  (must be requested &amp; approved)</t>
  </si>
  <si>
    <t>Armwood, Jasper Earl</t>
  </si>
  <si>
    <t>Austin: Life in the City</t>
  </si>
  <si>
    <t>Austin: Life In The City</t>
  </si>
  <si>
    <t>PE</t>
  </si>
  <si>
    <t>Probationary Elder</t>
  </si>
  <si>
    <t>Total Salary to Pastor from Church(es) + Conference/District Salary Support</t>
  </si>
  <si>
    <t>Arrington, Johnny Ray</t>
  </si>
  <si>
    <t>Austin: Memorial</t>
  </si>
  <si>
    <t>Part time Local Pastor</t>
  </si>
  <si>
    <t>Type of Housing Supplied by Church to Pastor</t>
  </si>
  <si>
    <t>Aziz, Barbara Kutac</t>
  </si>
  <si>
    <t>Austin: Northwest Hills</t>
  </si>
  <si>
    <t>RA</t>
  </si>
  <si>
    <t>Retired Associate Member</t>
  </si>
  <si>
    <t>Housing Allowance supplied instead of Parsonage</t>
  </si>
  <si>
    <t>Bachelor, David Leslie</t>
  </si>
  <si>
    <t>Austin: Oak Hill UMC</t>
  </si>
  <si>
    <t>Austin: Oak Hill</t>
  </si>
  <si>
    <t>RD</t>
  </si>
  <si>
    <t>Retired Deacon/Deaconess</t>
  </si>
  <si>
    <t>Pre-tax deduction from Pastor's Salary for IRS 107 Exclusion as Pastoral Housing Cost</t>
  </si>
  <si>
    <t>Bae, Hyeok</t>
  </si>
  <si>
    <t>Austin: Servant Church</t>
  </si>
  <si>
    <t>Retired Elder</t>
  </si>
  <si>
    <t>Select Office this person holds</t>
  </si>
  <si>
    <t>Plan Compensation For Pension Purposes</t>
  </si>
  <si>
    <t>Baik, Frank Bumjoon</t>
  </si>
  <si>
    <t>Austin: Simpson UMC</t>
  </si>
  <si>
    <t>Austin: Simpson</t>
  </si>
  <si>
    <t>Retired Local Pastor</t>
  </si>
  <si>
    <t>Church Council Chair</t>
  </si>
  <si>
    <t>A Full Time Clergy must elect A UMPIP Contribution of at least 1% of Plan Compensation to receive full pension Benefits</t>
  </si>
  <si>
    <t>Baird, Dawn Denise</t>
  </si>
  <si>
    <t>Austin: St. John's</t>
  </si>
  <si>
    <t>RP</t>
  </si>
  <si>
    <t>Retired Probationary Member</t>
  </si>
  <si>
    <t>SPPR/PPR Chair</t>
  </si>
  <si>
    <r>
      <t xml:space="preserve">Part III - Health Benefits (HF = HealthFlex) </t>
    </r>
    <r>
      <rPr>
        <i/>
        <sz val="10"/>
        <color indexed="8"/>
        <rFont val="Arial Narrow"/>
        <family val="2"/>
      </rPr>
      <t>See Notes</t>
    </r>
  </si>
  <si>
    <t>Balensiefen, Lori Michelle</t>
  </si>
  <si>
    <t>Austin: St. Luke</t>
  </si>
  <si>
    <t>SY</t>
  </si>
  <si>
    <t>Supply Pastor</t>
  </si>
  <si>
    <t>Treasurer</t>
  </si>
  <si>
    <t>Full-Time Clergy is Eligible and Premium Required for HealthFlex Plan</t>
  </si>
  <si>
    <t>Baltazar-Ramirez, Esperanza</t>
  </si>
  <si>
    <t>Austin: St. Mark</t>
  </si>
  <si>
    <t>TBS</t>
  </si>
  <si>
    <t>Pastor's HealthFlex Benefit Coverage Tier Selection</t>
  </si>
  <si>
    <t>Banda, Amanda</t>
  </si>
  <si>
    <t>Austin: St. Paul's</t>
  </si>
  <si>
    <t>Unknown</t>
  </si>
  <si>
    <t>Church's Clergy HF Premium Credit Responsibility for Full-Time Appointment</t>
  </si>
  <si>
    <t>Austin: St. Peter's UMC</t>
  </si>
  <si>
    <t>Austin: St. Peter's</t>
  </si>
  <si>
    <t>Optional "Church Contribution" for Dependent Coverage - Enter Amount</t>
  </si>
  <si>
    <t>Barry, Stan</t>
  </si>
  <si>
    <t>Austin: Tarrytown UMC</t>
  </si>
  <si>
    <t>Austin: Tarrytown</t>
  </si>
  <si>
    <t>Church's Total HealthFlex Cost For This Pastor</t>
  </si>
  <si>
    <t>Baxter Ballou, Becky</t>
  </si>
  <si>
    <t>Austin: Trinity UMC</t>
  </si>
  <si>
    <t>Austin: Trinity</t>
  </si>
  <si>
    <t>Part IV - Pastor's Accountable Reimbursable Plan (ARP)</t>
  </si>
  <si>
    <t>Beadle, Tracey Bowles</t>
  </si>
  <si>
    <t>Austin: University</t>
  </si>
  <si>
    <t>Accountable Reimbursement Plan (ARP) Recommendation 13% of base compensation</t>
  </si>
  <si>
    <t>Beard, Paul Anthony</t>
  </si>
  <si>
    <t>Austin: Wesley UMC</t>
  </si>
  <si>
    <t>Austin: Wesley</t>
  </si>
  <si>
    <t>Part V - Recap of Charge/Church Costs</t>
  </si>
  <si>
    <t>Beasley, Amelia Pieterse</t>
  </si>
  <si>
    <t>Austin: Westlake</t>
  </si>
  <si>
    <t>Salary</t>
  </si>
  <si>
    <t>Becker, Laura Hewett</t>
  </si>
  <si>
    <t>Bandera UMC</t>
  </si>
  <si>
    <t>Hill Country District</t>
  </si>
  <si>
    <t>Bandera</t>
  </si>
  <si>
    <t>Bell, Michael Kent</t>
  </si>
  <si>
    <t>Bastrop UMC</t>
  </si>
  <si>
    <t>Bastrop</t>
  </si>
  <si>
    <t>Accountable Reimbursement Plan (ARP)</t>
  </si>
  <si>
    <t>Bay City: Nazareth</t>
  </si>
  <si>
    <t>Paid by RGC Legacy Funds</t>
  </si>
  <si>
    <t>Benitez, Osvaldo Casimir</t>
  </si>
  <si>
    <t>Bee Creek UMC</t>
  </si>
  <si>
    <t>Bee Creek</t>
  </si>
  <si>
    <t xml:space="preserve">Health Benefit Expense </t>
  </si>
  <si>
    <t>Bergfield, Patricia Mayer</t>
  </si>
  <si>
    <t>Beeville: First UMC</t>
  </si>
  <si>
    <t>Beeville: First</t>
  </si>
  <si>
    <t>Comprehensive Protection Plan (CPP)</t>
  </si>
  <si>
    <t>Beeville: Jones Chapel UMC</t>
  </si>
  <si>
    <t>Beeville: Jones Chapel</t>
  </si>
  <si>
    <t>Clergy Retirement Security  Program (CRSP) defined benefit</t>
  </si>
  <si>
    <t>Bertram</t>
  </si>
  <si>
    <t>Clergy Retirement Security  Program (CRSP) defined contribution</t>
  </si>
  <si>
    <t>Bistline, Christine Coffey</t>
  </si>
  <si>
    <t>Big Lake / Barnhart</t>
  </si>
  <si>
    <t>Big Lake</t>
  </si>
  <si>
    <t>Barnhart</t>
  </si>
  <si>
    <t>UMPIP Church Contribution (for Part Time Appointments)</t>
  </si>
  <si>
    <t>Blair, Vallilea</t>
  </si>
  <si>
    <t>Bishop/Falfurrias/Premont</t>
  </si>
  <si>
    <t>Bishop: First</t>
  </si>
  <si>
    <t>Falfurrias</t>
  </si>
  <si>
    <t>Premont</t>
  </si>
  <si>
    <t xml:space="preserve">Total RGC Legacy Contribution  &gt; </t>
  </si>
  <si>
    <t>Blanco, David E.</t>
  </si>
  <si>
    <t>Bishop: El Redentor</t>
  </si>
  <si>
    <t>Church's Total Compensation Expense (Excludes cost of Utilities)</t>
  </si>
  <si>
    <t>Blanco, Samuel Isaac</t>
  </si>
  <si>
    <t>Blanco UMC</t>
  </si>
  <si>
    <t>Blanco</t>
  </si>
  <si>
    <t>Church's Total Compensation Expense (Excludes cost of Utilities) LESS any RGC Legacy Contribution</t>
  </si>
  <si>
    <t>Bloomington</t>
  </si>
  <si>
    <t>Bloomington: First UMC</t>
  </si>
  <si>
    <t>Bland, Philip A.</t>
  </si>
  <si>
    <t>Boerne: First</t>
  </si>
  <si>
    <t>Boerne</t>
  </si>
  <si>
    <t>Part VI - Signatures</t>
  </si>
  <si>
    <t>Blaylock, Lisa Marie</t>
  </si>
  <si>
    <t>Bracken UMC</t>
  </si>
  <si>
    <t>Las Misiones District</t>
  </si>
  <si>
    <t>Bracken</t>
  </si>
  <si>
    <t>Boehk, Karen Sue</t>
  </si>
  <si>
    <t>Asst. to the District Superintendent</t>
  </si>
  <si>
    <t>Brackettville UMC</t>
  </si>
  <si>
    <t>Brackettville</t>
  </si>
  <si>
    <t>Pastor's Signature</t>
  </si>
  <si>
    <t>Name:</t>
  </si>
  <si>
    <t xml:space="preserve">Date:  </t>
  </si>
  <si>
    <t>Booth, Theresa Marie</t>
  </si>
  <si>
    <t>Brady: First UMC</t>
  </si>
  <si>
    <t>Brady: First</t>
  </si>
  <si>
    <r>
      <t xml:space="preserve">Signature </t>
    </r>
    <r>
      <rPr>
        <sz val="9"/>
        <color indexed="8"/>
        <rFont val="Calibri"/>
        <family val="2"/>
      </rPr>
      <t>↑</t>
    </r>
  </si>
  <si>
    <t>Borrego, Daisy San Jorge</t>
  </si>
  <si>
    <t>Bronte: First</t>
  </si>
  <si>
    <t xml:space="preserve">Local Church Representative Name &amp; Office / Signature: </t>
  </si>
  <si>
    <t>Bowlin, Russell Philip</t>
  </si>
  <si>
    <t>Brownsville: El Buen Pastor</t>
  </si>
  <si>
    <t>El Valle District</t>
  </si>
  <si>
    <r>
      <t xml:space="preserve">Printed Name </t>
    </r>
    <r>
      <rPr>
        <sz val="9"/>
        <color indexed="8"/>
        <rFont val="Calibri"/>
        <family val="2"/>
      </rPr>
      <t>↑</t>
    </r>
  </si>
  <si>
    <t>Brownsville: First</t>
  </si>
  <si>
    <t>Bradford, Scott Alan</t>
  </si>
  <si>
    <t>Brownsville: Templo Emmanuel</t>
  </si>
  <si>
    <t>District Superintendent's Signature</t>
  </si>
  <si>
    <t>Buchanan Dam: Highland Lakes</t>
  </si>
  <si>
    <t>NOTES:</t>
  </si>
  <si>
    <t>Brechin, Mark Andrew</t>
  </si>
  <si>
    <t>Buda UMC</t>
  </si>
  <si>
    <t>Buda</t>
  </si>
  <si>
    <t>1.</t>
  </si>
  <si>
    <t xml:space="preserve">For calendar year 2021, pastors will have the opportunity to select from several different plans for health coverage.  These selections will be made in Nov 2020 during the Annual Election Period. The church's clergy HealthFlex Premium Credit Responsibility for Full-Time Appointment is $10,800. If the "Pastor Only" plan combination is more than $10,800, the pastor will need to fund any excess premium through a pre-tax deduction from salary (Line 10). The church may elect to fund an optional "Church Contribution" for all or a portion of Family Dependent Health Coverage (Line 20). Any excess premium for dependent coverage not funded by the church will be funded through a pre-tax premium deduction from salary (Line 10).      </t>
  </si>
  <si>
    <t>Brewer, Timothy Carl</t>
  </si>
  <si>
    <t>Bulverde UMC</t>
  </si>
  <si>
    <t>Bulverde</t>
  </si>
  <si>
    <t>2.</t>
  </si>
  <si>
    <t xml:space="preserve">The pastor may elect to have salary withheld to participate in other benefit  plans offered through the Rio Texas Conference.  These include a pretax "Flex Plan" (DCR, HSA,  MRA plans), retirement 403b plan UMPIP, and an optional life insurance plan.   </t>
  </si>
  <si>
    <t>Brewster, Laura Eileen</t>
  </si>
  <si>
    <t>Burnet UMC</t>
  </si>
  <si>
    <t>Burnet</t>
  </si>
  <si>
    <t>Britsch, John James</t>
  </si>
  <si>
    <t>Canyon Lake UMC</t>
  </si>
  <si>
    <t>Canyon Lake</t>
  </si>
  <si>
    <t>3.</t>
  </si>
  <si>
    <t>The Pastor must provide copies to the Church Treasurer on any enrollment form/s or online benefit elections and the church should verify each monthly invoice to determine that the payroll is correctly handled.</t>
  </si>
  <si>
    <t>Broome, Cheryl Ann</t>
  </si>
  <si>
    <t>Canyon Lake: North Shore UMC</t>
  </si>
  <si>
    <t>North Shore</t>
  </si>
  <si>
    <t>Bruhn, Joachim Paul</t>
  </si>
  <si>
    <t>Carrizo Springs</t>
  </si>
  <si>
    <t>Bryant, James Lee</t>
  </si>
  <si>
    <t>Castroville: Medina Valley UMC</t>
  </si>
  <si>
    <t>Castroville: Medina Valley</t>
  </si>
  <si>
    <t>Color Code Key &gt;</t>
  </si>
  <si>
    <t>Church Enters Data</t>
  </si>
  <si>
    <t>Calculated Data Entered Automatically</t>
  </si>
  <si>
    <t>Instructions</t>
  </si>
  <si>
    <t>Headings</t>
  </si>
  <si>
    <t>CC: Asbury</t>
  </si>
  <si>
    <t>Burke, Kimberly Anne Ladish</t>
  </si>
  <si>
    <t>CC: El Buen Pastor</t>
  </si>
  <si>
    <t>Burkhalter, Estela Zuniga</t>
  </si>
  <si>
    <t>CC: First UMC</t>
  </si>
  <si>
    <t>CC: First</t>
  </si>
  <si>
    <t>CC: Grace</t>
  </si>
  <si>
    <t>Butterbrodt, Evan Gay</t>
  </si>
  <si>
    <t>CC: Island in the Son</t>
  </si>
  <si>
    <t>CC: Kelsey Memorial</t>
  </si>
  <si>
    <t>Cain, Klinton Wesley</t>
  </si>
  <si>
    <t>CC: St. John's</t>
  </si>
  <si>
    <t>CC: St. Lukes</t>
  </si>
  <si>
    <t>CC: St. Luke's</t>
  </si>
  <si>
    <t>Campen, Tanya Eustace</t>
  </si>
  <si>
    <t>Asst Director of Intergenerational Discipleship</t>
  </si>
  <si>
    <t>CC: St. Paul</t>
  </si>
  <si>
    <t>Canales, Javier</t>
  </si>
  <si>
    <t>CC: St. Peter's by the Sea/CC District</t>
  </si>
  <si>
    <t>CC: St. Peter's By The Sea</t>
  </si>
  <si>
    <t>Cantu, Juan</t>
  </si>
  <si>
    <t>CC: Wesley/Kenedy: El Buen Samaritano</t>
  </si>
  <si>
    <t>CC: Wesley</t>
  </si>
  <si>
    <t>Kenedy: El Buen Samaritano</t>
  </si>
  <si>
    <t>Cardona, Matthew</t>
  </si>
  <si>
    <t>Cedar Creek UMC</t>
  </si>
  <si>
    <t>Cedar Creek</t>
  </si>
  <si>
    <t>Careaga, Gricelda B.</t>
  </si>
  <si>
    <t>Cedar Park: First</t>
  </si>
  <si>
    <t>Careaga, Gricelda Garcia</t>
  </si>
  <si>
    <t>Center Point</t>
  </si>
  <si>
    <t>Chapel Hill</t>
  </si>
  <si>
    <t>Carter, Aaron M.</t>
  </si>
  <si>
    <t>Christine UMC</t>
  </si>
  <si>
    <t>Christine</t>
  </si>
  <si>
    <t>Carter, Melvin</t>
  </si>
  <si>
    <t>Christoval</t>
  </si>
  <si>
    <t>Columbus: First</t>
  </si>
  <si>
    <t>Castles, Peter Van</t>
  </si>
  <si>
    <t>Columbus: St. Paul</t>
  </si>
  <si>
    <t>Comfort: Gaddis Memorial</t>
  </si>
  <si>
    <t>Chamness, Chad Aaron</t>
  </si>
  <si>
    <t>Cotulla: First UMC</t>
  </si>
  <si>
    <t>Cotulla: First</t>
  </si>
  <si>
    <t>Chase, Sylvester E.</t>
  </si>
  <si>
    <t>Cross Tracks Church</t>
  </si>
  <si>
    <t>Crystal City: Swindall Memorial</t>
  </si>
  <si>
    <t>Clark, Robert Lee</t>
  </si>
  <si>
    <t>Cuero/Rabke</t>
  </si>
  <si>
    <t>Cuero: First</t>
  </si>
  <si>
    <t>Rabke</t>
  </si>
  <si>
    <t>Clifton, Sheri Stice</t>
  </si>
  <si>
    <t>Del Rio: El Principe de Paz</t>
  </si>
  <si>
    <t>Del Rio: Principe de Paz</t>
  </si>
  <si>
    <t>Cline, Mary E.</t>
  </si>
  <si>
    <t>Del Rio: First UMC</t>
  </si>
  <si>
    <t>Del Rio: First</t>
  </si>
  <si>
    <t>Cloyd, Edwin Carlos</t>
  </si>
  <si>
    <t>Devine UMC</t>
  </si>
  <si>
    <t>Devine: First</t>
  </si>
  <si>
    <t>Cochran, John Thomas</t>
  </si>
  <si>
    <t>Dewville/Guadalupe Regional Hospice Services</t>
  </si>
  <si>
    <t>Dewville</t>
  </si>
  <si>
    <t>Collett, David Melville</t>
  </si>
  <si>
    <t>Dilley UMC</t>
  </si>
  <si>
    <t>Dilley</t>
  </si>
  <si>
    <t>Collins, Roy D.</t>
  </si>
  <si>
    <t>Dilley:Bethania/San Pablo: Persall</t>
  </si>
  <si>
    <t>Dilley: Bethania</t>
  </si>
  <si>
    <t>Pearsall: San Pablo</t>
  </si>
  <si>
    <t>Conkelton, Kelly</t>
  </si>
  <si>
    <t>Donna: FUMC</t>
  </si>
  <si>
    <t>Donna: First</t>
  </si>
  <si>
    <t>Cooper, John Robert</t>
  </si>
  <si>
    <t>Donna: Principe de Paz/Alamo</t>
  </si>
  <si>
    <t>Donna: Principe de Paz</t>
  </si>
  <si>
    <t>Alamo</t>
  </si>
  <si>
    <t>Correa, Yolanda</t>
  </si>
  <si>
    <t>Driftwood UMC</t>
  </si>
  <si>
    <t>Driftwood</t>
  </si>
  <si>
    <t>Dripping Springs</t>
  </si>
  <si>
    <t>Crisp, Kristie</t>
  </si>
  <si>
    <t>Eagle Lake / Garwood: Lehrer Memorial</t>
  </si>
  <si>
    <t>Eagle Lake</t>
  </si>
  <si>
    <t>Garwood: Lehrer Memorial</t>
  </si>
  <si>
    <t>Crocker, Michael Paul</t>
  </si>
  <si>
    <t>Eagle Pass: FUMC</t>
  </si>
  <si>
    <t>Eagle Pass</t>
  </si>
  <si>
    <t>Curry, Stephen Antony</t>
  </si>
  <si>
    <t>Edinburg: El Buen Pastor</t>
  </si>
  <si>
    <t>Dabale, Sadique</t>
  </si>
  <si>
    <t>Edinburg: First UMC</t>
  </si>
  <si>
    <t>Edinburg: First</t>
  </si>
  <si>
    <t>Danforth, Gail</t>
  </si>
  <si>
    <t>Edna: First UMC</t>
  </si>
  <si>
    <t>Edna: First</t>
  </si>
  <si>
    <t>Davis, Curtis Jeffrey</t>
  </si>
  <si>
    <t>Edna: Scruggs</t>
  </si>
  <si>
    <t>Edna: Scruggs Chapel</t>
  </si>
  <si>
    <t>DeHaven, Bradley Lynn</t>
  </si>
  <si>
    <t>El Campo: First UMC</t>
  </si>
  <si>
    <t>El Campo: First</t>
  </si>
  <si>
    <t>Deviney, Forrest Macon</t>
  </si>
  <si>
    <t>El Campo: Wesley Chapel / Nixon: Harris Chapel</t>
  </si>
  <si>
    <t>El Campo: Wesley Chapel</t>
  </si>
  <si>
    <t>Nixon: Harris Chapel</t>
  </si>
  <si>
    <t>Deviney, Thomas Forrest</t>
  </si>
  <si>
    <t>Eldorado: First</t>
  </si>
  <si>
    <t>Diggs, Rufus</t>
  </si>
  <si>
    <t>Elgin</t>
  </si>
  <si>
    <t>Dillon, David Wayne</t>
  </si>
  <si>
    <t>Elgin: Bethel</t>
  </si>
  <si>
    <t>Elsa</t>
  </si>
  <si>
    <t>Elsa: First</t>
  </si>
  <si>
    <t>Dorantes, Laura</t>
  </si>
  <si>
    <t>Fannin / Telferner</t>
  </si>
  <si>
    <t>Fannin</t>
  </si>
  <si>
    <t>Telferner</t>
  </si>
  <si>
    <t>Duarte, Leticia</t>
  </si>
  <si>
    <t>Fashing UMC</t>
  </si>
  <si>
    <t>Fashing</t>
  </si>
  <si>
    <t>Duke, Kelly Squyres</t>
  </si>
  <si>
    <t>Fentress</t>
  </si>
  <si>
    <t>Duke, William Monroe</t>
  </si>
  <si>
    <t>Flatonia / Freyburg</t>
  </si>
  <si>
    <t>Flatonia</t>
  </si>
  <si>
    <t>Freyburg</t>
  </si>
  <si>
    <t>Dyke, Barbara Fruin</t>
  </si>
  <si>
    <t>Floresville UMC</t>
  </si>
  <si>
    <t>Floresville</t>
  </si>
  <si>
    <t>Dykehouse, Pamela Lynn</t>
  </si>
  <si>
    <t>Floresville: El Mesias</t>
  </si>
  <si>
    <t>Fredericksburg UMC</t>
  </si>
  <si>
    <t>Fredericksburg</t>
  </si>
  <si>
    <t>Edison, Matthew Allen</t>
  </si>
  <si>
    <t>Freer/Bruni/Hebbronville</t>
  </si>
  <si>
    <t>Freer</t>
  </si>
  <si>
    <t>Bruni</t>
  </si>
  <si>
    <t>Hebbronville: First</t>
  </si>
  <si>
    <t>Edmiston, Elizabeth Miller</t>
  </si>
  <si>
    <t>Ganado/Louise</t>
  </si>
  <si>
    <t>Ganado: First</t>
  </si>
  <si>
    <t>Louise</t>
  </si>
  <si>
    <t>George West UMC</t>
  </si>
  <si>
    <t>George West</t>
  </si>
  <si>
    <t>Ely, Ellen Lynne</t>
  </si>
  <si>
    <t>Goldthwaite UMC</t>
  </si>
  <si>
    <t>Goldthwaite</t>
  </si>
  <si>
    <t>Engstrom, Cynthia Grilk</t>
  </si>
  <si>
    <t>Goliad: Fannin St.</t>
  </si>
  <si>
    <t>Escamilla, Paul Lynd</t>
  </si>
  <si>
    <t>Goliad: First UMC</t>
  </si>
  <si>
    <t>Goliad: First</t>
  </si>
  <si>
    <t>Esparza, Chansin</t>
  </si>
  <si>
    <t>Gonzales: Evans Chapel/Henson Chapel</t>
  </si>
  <si>
    <t>Evan's Chapel</t>
  </si>
  <si>
    <t>Henson Chapel</t>
  </si>
  <si>
    <t>Ethridge, Yong-Shil Kim</t>
  </si>
  <si>
    <t>Gonzales: First UMC</t>
  </si>
  <si>
    <t>Gonzales: First</t>
  </si>
  <si>
    <t>Evins, Cathleen Ann</t>
  </si>
  <si>
    <t>Granite Shoals: Grace UMC</t>
  </si>
  <si>
    <t>Granite Shoals:  Grace UMC</t>
  </si>
  <si>
    <t>Evins, Jerry Allan</t>
  </si>
  <si>
    <t>Gruene UMC</t>
  </si>
  <si>
    <t>Ewertt, Billy</t>
  </si>
  <si>
    <t>Hallettsville  / Mossy Grove</t>
  </si>
  <si>
    <t>Hallettsville: First</t>
  </si>
  <si>
    <t>Mossy Grove</t>
  </si>
  <si>
    <t>Hallettsville Circuit</t>
  </si>
  <si>
    <t>Richardson-Brown Chapel</t>
  </si>
  <si>
    <t>Shiner: Johnson's Chapel</t>
  </si>
  <si>
    <t>Feagins, John Patrick</t>
  </si>
  <si>
    <t>Harlingen: El Buen Samaritano</t>
  </si>
  <si>
    <t>Feagins, Raquel Cajiri</t>
  </si>
  <si>
    <t>Harlingen: First UMC</t>
  </si>
  <si>
    <t>Harlingen: First</t>
  </si>
  <si>
    <t>Felps, David Ray</t>
  </si>
  <si>
    <t>Harlingen: Valley Praise</t>
  </si>
  <si>
    <t>Harlingen: Wesley UMC</t>
  </si>
  <si>
    <t>Harlingen: Wesley</t>
  </si>
  <si>
    <t>Fletcher, John Vincent</t>
  </si>
  <si>
    <t>Harper UMC</t>
  </si>
  <si>
    <t>Harper</t>
  </si>
  <si>
    <t>Fletcher, Mae Elizabeth</t>
  </si>
  <si>
    <t>Harwood / Prairie Lea</t>
  </si>
  <si>
    <t>Harwood</t>
  </si>
  <si>
    <t>Prairie Lea</t>
  </si>
  <si>
    <t>Floyd, Russell Scott</t>
  </si>
  <si>
    <t>Haynie Chapel</t>
  </si>
  <si>
    <t>Franklin, Jesse Andree</t>
  </si>
  <si>
    <t>Helotes Hills UMC</t>
  </si>
  <si>
    <t>Helotes Hills</t>
  </si>
  <si>
    <t>Freeman, Jacqueline</t>
  </si>
  <si>
    <t>Hilda</t>
  </si>
  <si>
    <t>Freeman, Marcus Antonio Lucas</t>
  </si>
  <si>
    <t>District Superintendent</t>
  </si>
  <si>
    <t>Hondo UMC</t>
  </si>
  <si>
    <t>Hondo</t>
  </si>
  <si>
    <t>Fuerst, Taylor</t>
  </si>
  <si>
    <t>Hope Arise</t>
  </si>
  <si>
    <t>Garcia, Octaviano Zapata</t>
  </si>
  <si>
    <t>Hunt UMC</t>
  </si>
  <si>
    <t>Hunt</t>
  </si>
  <si>
    <t>Garza, Abdon</t>
  </si>
  <si>
    <t>Industry</t>
  </si>
  <si>
    <t>Gause, Jack Chavis</t>
  </si>
  <si>
    <t>Industry: Cherry Chapel</t>
  </si>
  <si>
    <t>Glover, Edward E.</t>
  </si>
  <si>
    <t>Ingleside UMC</t>
  </si>
  <si>
    <t>Ingleside</t>
  </si>
  <si>
    <t>Gonzales, Albert</t>
  </si>
  <si>
    <t>Iraan</t>
  </si>
  <si>
    <t>Iraan UMC</t>
  </si>
  <si>
    <t>Gonzalez, Stan</t>
  </si>
  <si>
    <t>SAnt: Jacob's Chapel</t>
  </si>
  <si>
    <t>Gotelli, Holly Hatch</t>
  </si>
  <si>
    <t>Johnson City UMC</t>
  </si>
  <si>
    <t>Johnson City: First</t>
  </si>
  <si>
    <t>Grattan, Rosemary Charmaine</t>
  </si>
  <si>
    <t>Jourdanton</t>
  </si>
  <si>
    <t>Green, Kallie Ellen</t>
  </si>
  <si>
    <t>Junction / London</t>
  </si>
  <si>
    <t>Junction: First</t>
  </si>
  <si>
    <t>London</t>
  </si>
  <si>
    <t>Karnes City</t>
  </si>
  <si>
    <t>Karnes City: UMC</t>
  </si>
  <si>
    <t>Hackett, Gregory Allan</t>
  </si>
  <si>
    <t>Kempner UMC</t>
  </si>
  <si>
    <t>Kempner</t>
  </si>
  <si>
    <t>Haley, Colleen Glasse</t>
  </si>
  <si>
    <t>Kerrville: Barnett Chapel</t>
  </si>
  <si>
    <t>Halfacre, Celia Eileen</t>
  </si>
  <si>
    <t>Kerrville: First UMC</t>
  </si>
  <si>
    <t>Kerrville: First</t>
  </si>
  <si>
    <t>Kerrville: St. Paul's UMC</t>
  </si>
  <si>
    <t>Kerrville: St. Paul's</t>
  </si>
  <si>
    <t>Hamann, Rebecca D.</t>
  </si>
  <si>
    <t>Kingsbury</t>
  </si>
  <si>
    <t>Han, Daesub</t>
  </si>
  <si>
    <t>Kingsville: First UMC</t>
  </si>
  <si>
    <t>Kingsville: First</t>
  </si>
  <si>
    <t>Harden, James Kevin</t>
  </si>
  <si>
    <t>Kyle UMC</t>
  </si>
  <si>
    <t>Kyle</t>
  </si>
  <si>
    <t>Harrington, Daniel Richard</t>
  </si>
  <si>
    <t>La Feria UMC</t>
  </si>
  <si>
    <t>La Feria</t>
  </si>
  <si>
    <t xml:space="preserve">No </t>
  </si>
  <si>
    <t>Harris, Paul Ellis</t>
  </si>
  <si>
    <t>La Feria: Dios es Amor</t>
  </si>
  <si>
    <t>La Feria: Dios Es Amor</t>
  </si>
  <si>
    <t>La Grange: First UMC</t>
  </si>
  <si>
    <t>La Grange: First</t>
  </si>
  <si>
    <t>Harris, William Monroe</t>
  </si>
  <si>
    <t>La Vernia</t>
  </si>
  <si>
    <t>Hayes, Terrence Kenyon</t>
  </si>
  <si>
    <t>LaGrange: St. James</t>
  </si>
  <si>
    <t>La Grange: St. James</t>
  </si>
  <si>
    <t>Lakehills UMC</t>
  </si>
  <si>
    <t>Lakehills</t>
  </si>
  <si>
    <t>Head, Debra Jane</t>
  </si>
  <si>
    <t>Lampasas UMC</t>
  </si>
  <si>
    <t>Lampasas</t>
  </si>
  <si>
    <t>Heare, Scott Ryan</t>
  </si>
  <si>
    <t>Laredo: First UMC</t>
  </si>
  <si>
    <t>Laredo: First</t>
  </si>
  <si>
    <t>Hedgpeth, Hannah</t>
  </si>
  <si>
    <t>Laredo: La Trinidad</t>
  </si>
  <si>
    <t>Heikes, Laura Jane</t>
  </si>
  <si>
    <t>Leakey</t>
  </si>
  <si>
    <t>Hembree, Kelley</t>
  </si>
  <si>
    <t>Leander UMC</t>
  </si>
  <si>
    <t>Leander</t>
  </si>
  <si>
    <t>Henry, Reese Alexandra</t>
  </si>
  <si>
    <t>Llano: Lutie Watkins UMC</t>
  </si>
  <si>
    <t>Llano: Lutie Watkins</t>
  </si>
  <si>
    <t>Hernandez - Ayala, Veronica</t>
  </si>
  <si>
    <t>Lockhart: First UMC</t>
  </si>
  <si>
    <t>Lockhart: First</t>
  </si>
  <si>
    <t>Herrera, Abigail Parker</t>
  </si>
  <si>
    <t>Lockhart: St. Mark / Dale: Corinth</t>
  </si>
  <si>
    <t>Dale: Corinth</t>
  </si>
  <si>
    <t>Lockhart: St. Mark</t>
  </si>
  <si>
    <t>Herrera, Jorge Daniel</t>
  </si>
  <si>
    <t>Vice Pres, Student Affairs</t>
  </si>
  <si>
    <t>Lometa/Bend</t>
  </si>
  <si>
    <t>Lometa</t>
  </si>
  <si>
    <t>Bend</t>
  </si>
  <si>
    <t>Herrin, Jon</t>
  </si>
  <si>
    <t>Luling: First UMC</t>
  </si>
  <si>
    <t>Luling: First</t>
  </si>
  <si>
    <t>Herzog, Joyce</t>
  </si>
  <si>
    <t>Luling: Wm Taylor UMC</t>
  </si>
  <si>
    <t>Luling: Wm Taylor</t>
  </si>
  <si>
    <t>Hinds, Jesse Dean</t>
  </si>
  <si>
    <t>SP</t>
  </si>
  <si>
    <t>Lytle</t>
  </si>
  <si>
    <t>Hinkebein, John Christopher</t>
  </si>
  <si>
    <t>Lytton Springs</t>
  </si>
  <si>
    <t>Hoeflinger, Phillip Gregory</t>
  </si>
  <si>
    <t>Manchaca UMC</t>
  </si>
  <si>
    <t>Manchaca</t>
  </si>
  <si>
    <t>Holden, Sarah Holland</t>
  </si>
  <si>
    <t>Manor UMC</t>
  </si>
  <si>
    <t>Manor</t>
  </si>
  <si>
    <t>Hooper, Kay</t>
  </si>
  <si>
    <t>Marble Falls UMC</t>
  </si>
  <si>
    <t>Marble Falls</t>
  </si>
  <si>
    <t>Horan, Karen Lynn</t>
  </si>
  <si>
    <t>Executive Director</t>
  </si>
  <si>
    <t>Martindale</t>
  </si>
  <si>
    <t>Mason: First UMC</t>
  </si>
  <si>
    <t>Mason: First</t>
  </si>
  <si>
    <t>MC: El Divino Redentor</t>
  </si>
  <si>
    <t>McAllen: El Divino Redentor</t>
  </si>
  <si>
    <t>Hunter, Jacob Earle</t>
  </si>
  <si>
    <t>MC: First UMC</t>
  </si>
  <si>
    <t>McAllen: First</t>
  </si>
  <si>
    <t>MC: St. Mark UMC</t>
  </si>
  <si>
    <t>McAllen: St. Mark</t>
  </si>
  <si>
    <t>Jackson, Cynthia J.</t>
  </si>
  <si>
    <t>Medina UMC</t>
  </si>
  <si>
    <t>Medina</t>
  </si>
  <si>
    <t>Jackson, Patrick Eugene</t>
  </si>
  <si>
    <t>Melvin</t>
  </si>
  <si>
    <t>Jacobson, Ryan Douglas</t>
  </si>
  <si>
    <t>Menard: First UMC</t>
  </si>
  <si>
    <t>Menard: First</t>
  </si>
  <si>
    <t>Jara, Juan Ortiz</t>
  </si>
  <si>
    <t>Mercedes/Edcouch</t>
  </si>
  <si>
    <t>Mercedes: First</t>
  </si>
  <si>
    <t>Edcouch: First</t>
  </si>
  <si>
    <t>Mercedes: El Buen Pastor</t>
  </si>
  <si>
    <t>Jenson, Gary Ryan</t>
  </si>
  <si>
    <t>Mertzon</t>
  </si>
  <si>
    <t>Jenson, Melissa Suzanne Allen</t>
  </si>
  <si>
    <t xml:space="preserve">Miles </t>
  </si>
  <si>
    <t>Miles</t>
  </si>
  <si>
    <t>Mission: El Mesias</t>
  </si>
  <si>
    <t>Jimenez, Cecilio</t>
  </si>
  <si>
    <t>Mission: First UMC</t>
  </si>
  <si>
    <t>Mission: First</t>
  </si>
  <si>
    <t>Jimenez, Rumaldo</t>
  </si>
  <si>
    <t>Montel</t>
  </si>
  <si>
    <t>Montell</t>
  </si>
  <si>
    <t>Johnson, LyAnna M</t>
  </si>
  <si>
    <t>Monthalia / Belmont</t>
  </si>
  <si>
    <t>Monthalia</t>
  </si>
  <si>
    <t>Belmont</t>
  </si>
  <si>
    <t>Johnson, Thomas Adamson</t>
  </si>
  <si>
    <t>New Braunfels: First UMC</t>
  </si>
  <si>
    <t>New Braunfels: First</t>
  </si>
  <si>
    <t>New Fountain</t>
  </si>
  <si>
    <t>Jones, Todd McNeil</t>
  </si>
  <si>
    <t>Nixon</t>
  </si>
  <si>
    <t>Karschner, Gary Don</t>
  </si>
  <si>
    <t>Nuevo Pacto</t>
  </si>
  <si>
    <t>Kelley, Jennifer Denyse</t>
  </si>
  <si>
    <t>Oak Island UMC</t>
  </si>
  <si>
    <t>Oak Island</t>
  </si>
  <si>
    <t>Kepler-Karrer, Cynthia Anne</t>
  </si>
  <si>
    <t>Odem: First UMC</t>
  </si>
  <si>
    <t>Odem: First</t>
  </si>
  <si>
    <t>King, Brad</t>
  </si>
  <si>
    <t>Odessa: El Divino Salvador</t>
  </si>
  <si>
    <t>Kingsbury, Teresa Lynn</t>
  </si>
  <si>
    <t>Ozona UMC</t>
  </si>
  <si>
    <t>Ozona</t>
  </si>
  <si>
    <t>Palacios UMC</t>
  </si>
  <si>
    <t>Palacios</t>
  </si>
  <si>
    <t>Knapp, Adam Ray</t>
  </si>
  <si>
    <t>Pearsall UMC</t>
  </si>
  <si>
    <t>Pearsall</t>
  </si>
  <si>
    <t>Knapp, Danielle Elizabeth</t>
  </si>
  <si>
    <t>Pettus/Pawnee</t>
  </si>
  <si>
    <t>Pettus</t>
  </si>
  <si>
    <t>Pawnee</t>
  </si>
  <si>
    <t>Knight, Charles Adam</t>
  </si>
  <si>
    <t>Pflugerville UMC</t>
  </si>
  <si>
    <t>Pflugerville</t>
  </si>
  <si>
    <t>Knobles, William L.</t>
  </si>
  <si>
    <t>Pharr: La Trinidad</t>
  </si>
  <si>
    <t>Krause, Richard Mark</t>
  </si>
  <si>
    <t>Pharr: Nueva Vida</t>
  </si>
  <si>
    <t>Kretzler, Joanne Lois</t>
  </si>
  <si>
    <t>Children's Pastor</t>
  </si>
  <si>
    <t>Pleasanton: First UMC</t>
  </si>
  <si>
    <t>Pleasanton: First</t>
  </si>
  <si>
    <t>Kwiatkowski, Laurinda</t>
  </si>
  <si>
    <t>Point Comfort / Lolita</t>
  </si>
  <si>
    <t>Point Comfort</t>
  </si>
  <si>
    <t>Lolita</t>
  </si>
  <si>
    <t>Port Arthur: Getsemani</t>
  </si>
  <si>
    <t>Port Lavaca: First</t>
  </si>
  <si>
    <t>Larson, Janet Kay</t>
  </si>
  <si>
    <t>Portland: First UMC</t>
  </si>
  <si>
    <t>Portland: First</t>
  </si>
  <si>
    <t>Layton, Cynthia Grout</t>
  </si>
  <si>
    <t>Poteet / Yancey</t>
  </si>
  <si>
    <t>Poteet</t>
  </si>
  <si>
    <t>Yancey</t>
  </si>
  <si>
    <t>Lee, John Abner</t>
  </si>
  <si>
    <t>Rankin</t>
  </si>
  <si>
    <t>Leggett, Richard Lee</t>
  </si>
  <si>
    <t>Raymondville / Lyford</t>
  </si>
  <si>
    <t>Raymondville: First</t>
  </si>
  <si>
    <t>Lyford</t>
  </si>
  <si>
    <t>Leininger, Ronald P.</t>
  </si>
  <si>
    <t>Raymondville: Bethel</t>
  </si>
  <si>
    <t>Bethel</t>
  </si>
  <si>
    <t>Refugio UMC</t>
  </si>
  <si>
    <t>Refugio</t>
  </si>
  <si>
    <t>Lind, Melissa</t>
  </si>
  <si>
    <t>Rio Grande City: First</t>
  </si>
  <si>
    <t>Lindstrom, Wade Leroy</t>
  </si>
  <si>
    <t>Rio Grande City: St. John's</t>
  </si>
  <si>
    <t>Rio Grande City: St. John</t>
  </si>
  <si>
    <t>Riviera</t>
  </si>
  <si>
    <t>Lirette, Jacqui Elizabeth</t>
  </si>
  <si>
    <t>Robert Lee</t>
  </si>
  <si>
    <t>Lloyd, Leigh Livingston</t>
  </si>
  <si>
    <t>Robstown: El Redentor/Kingsville: El Buen Pastor</t>
  </si>
  <si>
    <t>Kingsville: El Buen Pastor</t>
  </si>
  <si>
    <t>Logan, Cody Alan</t>
  </si>
  <si>
    <t>Rockport: First UMC</t>
  </si>
  <si>
    <t>Rockport: First</t>
  </si>
  <si>
    <t>Lopez, Robert M</t>
  </si>
  <si>
    <t>Rocksprings: FUMC/Barksdale</t>
  </si>
  <si>
    <t>Rocksprings: First</t>
  </si>
  <si>
    <t>Barksdale</t>
  </si>
  <si>
    <t>Lott, Michele Marie</t>
  </si>
  <si>
    <t>Rolling Hills Community</t>
  </si>
  <si>
    <t>Lovos, Oscar</t>
  </si>
  <si>
    <t>Sabinal: First UMC</t>
  </si>
  <si>
    <t>Sabinal: First</t>
  </si>
  <si>
    <t>Luhrs, Glenn Arthur</t>
  </si>
  <si>
    <t>San Benito</t>
  </si>
  <si>
    <t>San Benito: First</t>
  </si>
  <si>
    <t>Lumpkin, George Enos</t>
  </si>
  <si>
    <t>San Juan: Los Wesleyanos</t>
  </si>
  <si>
    <t>Magee, Donna S.</t>
  </si>
  <si>
    <t>San Marcos: El Buen Pastor</t>
  </si>
  <si>
    <t>Mann, Ralph Duke</t>
  </si>
  <si>
    <t>San Marcos: First UMC</t>
  </si>
  <si>
    <t>San Marcos: First</t>
  </si>
  <si>
    <t>Marceau, Linda Proctor</t>
  </si>
  <si>
    <t>San Marcos: Jackson Chapel</t>
  </si>
  <si>
    <t>Marchbanks, Hilary</t>
  </si>
  <si>
    <t>San Saba UMC</t>
  </si>
  <si>
    <t>San Saba</t>
  </si>
  <si>
    <t>Marks, Robert</t>
  </si>
  <si>
    <t>SAng: Bethel</t>
  </si>
  <si>
    <t>Martin, Gary William</t>
  </si>
  <si>
    <t>SAng: First UMC</t>
  </si>
  <si>
    <t>SAng: First</t>
  </si>
  <si>
    <t>Martin, Ruth Aquellis</t>
  </si>
  <si>
    <t>SAng: Sierra Vista UMC</t>
  </si>
  <si>
    <t>SAng: Sierra Vista</t>
  </si>
  <si>
    <t>Martin, Scott Alan</t>
  </si>
  <si>
    <t>SAng: St. Luke</t>
  </si>
  <si>
    <t>Martin, Sidney Ray</t>
  </si>
  <si>
    <t>SAng: Wesley Trinity</t>
  </si>
  <si>
    <t>Martinez, Jose Rene</t>
  </si>
  <si>
    <t>SAnt: Alamo</t>
  </si>
  <si>
    <t>Sant: Alamo Heights</t>
  </si>
  <si>
    <t>SAnt: Alamo Heights</t>
  </si>
  <si>
    <t>Matthews, Neal</t>
  </si>
  <si>
    <t>SAnt: Bethany</t>
  </si>
  <si>
    <t>Mays, Robert</t>
  </si>
  <si>
    <t>SAnt: Bethel UMC</t>
  </si>
  <si>
    <t>SAnt: Bethel</t>
  </si>
  <si>
    <t>McClain, James Carlyle</t>
  </si>
  <si>
    <t>SAnt: Chapel Hill UMC</t>
  </si>
  <si>
    <t>SAnt: Chapel Hill</t>
  </si>
  <si>
    <t>McCorkle, Catherine Otto</t>
  </si>
  <si>
    <t>SAnt: Chinese UMC</t>
  </si>
  <si>
    <t>McCormick, Joyce Lynn</t>
  </si>
  <si>
    <t>SAnt: Christ Fellowship</t>
  </si>
  <si>
    <t>McNitzky, David Joseph</t>
  </si>
  <si>
    <t>SAnt: Coker UMC</t>
  </si>
  <si>
    <t>SAnt: Coker</t>
  </si>
  <si>
    <t>McNitzky, Richard Reed</t>
  </si>
  <si>
    <t>SAnt: Colonial Hills UMC</t>
  </si>
  <si>
    <t>SAnt: Colonial Hills</t>
  </si>
  <si>
    <t>McRorey, Larry Lewis</t>
  </si>
  <si>
    <t>SAnt: Divine Grace UMC</t>
  </si>
  <si>
    <t>Divine Grace UMC</t>
  </si>
  <si>
    <t>Meande, John Njie</t>
  </si>
  <si>
    <t>SAnt: East St. Paul</t>
  </si>
  <si>
    <t>Melton, John Scott</t>
  </si>
  <si>
    <t>SAnt: El Divino Salvador</t>
  </si>
  <si>
    <t>Sant: El Divino Salvador</t>
  </si>
  <si>
    <t>Melton, Patrick J.</t>
  </si>
  <si>
    <t>SAnt: Emanuel</t>
  </si>
  <si>
    <t>Sant: Emanuel</t>
  </si>
  <si>
    <t>Melville, David</t>
  </si>
  <si>
    <t>Sant: Epworth</t>
  </si>
  <si>
    <t>Mercado, Jose David</t>
  </si>
  <si>
    <t>SAnt: Ernest T. Dixon</t>
  </si>
  <si>
    <t>Merrill, Laura Anne</t>
  </si>
  <si>
    <t>Assistant to the Episcopal Office</t>
  </si>
  <si>
    <t>SAnt: Harlandale</t>
  </si>
  <si>
    <t>Miller, Russell Thomas</t>
  </si>
  <si>
    <t>SAnt: Jefferson</t>
  </si>
  <si>
    <t>SAnt: Korean UMC</t>
  </si>
  <si>
    <t>SAnt: Korean</t>
  </si>
  <si>
    <t>Moreno, David James</t>
  </si>
  <si>
    <t>SAnt: La Trinidad</t>
  </si>
  <si>
    <t>Sant: La Trinidad</t>
  </si>
  <si>
    <t>Morriss, Jason Ashely</t>
  </si>
  <si>
    <t>SAnt: Laurel Heights UMC</t>
  </si>
  <si>
    <t>SAnt: Northern Hills UMC</t>
  </si>
  <si>
    <t>SAnt: Northern Hills</t>
  </si>
  <si>
    <t>Muehl, Jeffrey Scott</t>
  </si>
  <si>
    <t>SAnt: Northwest Hills UMC</t>
  </si>
  <si>
    <t>SAnt: Northwest Hills</t>
  </si>
  <si>
    <t>Mumme, Michael Christopher</t>
  </si>
  <si>
    <t>SAnt: Oak Meadow UMC</t>
  </si>
  <si>
    <t>SAnt: Oak Meadow</t>
  </si>
  <si>
    <t>Murray, David Lee</t>
  </si>
  <si>
    <t>SAnt: Oxford UMC</t>
  </si>
  <si>
    <t>SAnt: Oxford</t>
  </si>
  <si>
    <t>SAnt: Pollard Memorial</t>
  </si>
  <si>
    <t>Sant: Pollard Memorial</t>
  </si>
  <si>
    <t>Nieto, Sandra</t>
  </si>
  <si>
    <t>SAnt: Resurrection UMC</t>
  </si>
  <si>
    <t>SAnt: Sanford Chapel</t>
  </si>
  <si>
    <t>Noble, James Robert</t>
  </si>
  <si>
    <t>SAnt: Spring Creek</t>
  </si>
  <si>
    <t>SAnt: St. Andrew's UMC</t>
  </si>
  <si>
    <t>SAnt: St. Andrew's</t>
  </si>
  <si>
    <t>Ortiz, Robert</t>
  </si>
  <si>
    <t>SAnt: St. John's UMC</t>
  </si>
  <si>
    <t>SAnt: St. John's</t>
  </si>
  <si>
    <t>Ortiz, Santos</t>
  </si>
  <si>
    <t>SAnt: St. Mark's UMC</t>
  </si>
  <si>
    <t>SAnt: St. Mark's</t>
  </si>
  <si>
    <t>Osorio, Juan Crescencio</t>
  </si>
  <si>
    <t>SAnt: St. Matthew's UMC</t>
  </si>
  <si>
    <t>SAnt: St. Matthew's</t>
  </si>
  <si>
    <t>Ouellette, Derrick Shaw</t>
  </si>
  <si>
    <t>SAnt: St. Paul UMC</t>
  </si>
  <si>
    <t>SAnt: St. Paul</t>
  </si>
  <si>
    <t>Padilla, Liliana</t>
  </si>
  <si>
    <t>SAnt: Travis Park UMC</t>
  </si>
  <si>
    <t>SAnt: Travis Park</t>
  </si>
  <si>
    <t>Padilla, Miguel Angel</t>
  </si>
  <si>
    <t>SAnt: Trinity UMC</t>
  </si>
  <si>
    <t>SAnt: Trinity</t>
  </si>
  <si>
    <t>Paredez, Gilbert</t>
  </si>
  <si>
    <t>SAnt: University UMC</t>
  </si>
  <si>
    <t>SAnt: University</t>
  </si>
  <si>
    <t>Patton, Daniel Scott</t>
  </si>
  <si>
    <t>SAnt: Westlawn</t>
  </si>
  <si>
    <t>Sant: Westlawn</t>
  </si>
  <si>
    <t>Paul, Gertrude Sparks</t>
  </si>
  <si>
    <t>SAnt: Windcrest UMC</t>
  </si>
  <si>
    <t>SAnt: Windcrest</t>
  </si>
  <si>
    <t>Payne, David Erich</t>
  </si>
  <si>
    <t>Schertz UMC</t>
  </si>
  <si>
    <t>Schertz</t>
  </si>
  <si>
    <t>Schulenburg</t>
  </si>
  <si>
    <t>Pennington, Matthew James</t>
  </si>
  <si>
    <t>Schulenburg: Stevens Chapel</t>
  </si>
  <si>
    <t>Stevens Chapel</t>
  </si>
  <si>
    <t>Perales, Raymond</t>
  </si>
  <si>
    <t>Seadrift</t>
  </si>
  <si>
    <t>Perales, Robert Aaron</t>
  </si>
  <si>
    <t>Seguin: First UMC</t>
  </si>
  <si>
    <t>Seguin: First</t>
  </si>
  <si>
    <t>Perez, Federico</t>
  </si>
  <si>
    <t>Seguin: La Trinidad</t>
  </si>
  <si>
    <t>Perez, Herlinda</t>
  </si>
  <si>
    <t>Seguin: Wesley Harper UMC</t>
  </si>
  <si>
    <t>Seguin: Wesley Harper</t>
  </si>
  <si>
    <t>Perez, Jose Arturo</t>
  </si>
  <si>
    <t>Perez, Luis</t>
  </si>
  <si>
    <t>Shiner</t>
  </si>
  <si>
    <t>Shiner: First</t>
  </si>
  <si>
    <t>Peyton, Steven David</t>
  </si>
  <si>
    <t>Sinton: First UMC</t>
  </si>
  <si>
    <t>Sinton: First</t>
  </si>
  <si>
    <t>Phillips, Diana Kelley</t>
  </si>
  <si>
    <t>Director of Connectional Ministries</t>
  </si>
  <si>
    <t>Skidmore UMC</t>
  </si>
  <si>
    <t>Skidmore</t>
  </si>
  <si>
    <t>Pina, Isidro E</t>
  </si>
  <si>
    <t>Smiley UMC</t>
  </si>
  <si>
    <t>Smiley</t>
  </si>
  <si>
    <t>Pirkle, Eileen</t>
  </si>
  <si>
    <t>Smithville: First</t>
  </si>
  <si>
    <t>Pittman, Carolyn</t>
  </si>
  <si>
    <t>Somerset UMC</t>
  </si>
  <si>
    <t>Somerset</t>
  </si>
  <si>
    <t>Plaza, Rhonda</t>
  </si>
  <si>
    <t>Sonora UMC</t>
  </si>
  <si>
    <t>Sonora</t>
  </si>
  <si>
    <t>Polk, Kenneth Coleman</t>
  </si>
  <si>
    <t>Staples</t>
  </si>
  <si>
    <t>Pollard, Norma Lisa</t>
  </si>
  <si>
    <t>Star / Center City</t>
  </si>
  <si>
    <t>Star</t>
  </si>
  <si>
    <t>Center City</t>
  </si>
  <si>
    <t>Porterfield, Mark Courtney</t>
  </si>
  <si>
    <t>Sterling City: First UMC</t>
  </si>
  <si>
    <t>Sterling City: First</t>
  </si>
  <si>
    <t>Portwood, Kevin Spencer</t>
  </si>
  <si>
    <t>Stockdale: Christ UMC</t>
  </si>
  <si>
    <t>Stockdale: Christ</t>
  </si>
  <si>
    <t>Powell, Wade Alan</t>
  </si>
  <si>
    <t>Taft</t>
  </si>
  <si>
    <t>Prescher, Walter Alfred</t>
  </si>
  <si>
    <t>Three Rivers UMC</t>
  </si>
  <si>
    <t>Three Rivers</t>
  </si>
  <si>
    <t>Pruitt, Wilson</t>
  </si>
  <si>
    <t>Universal City</t>
  </si>
  <si>
    <t>Utopia UMC</t>
  </si>
  <si>
    <t>Utopia</t>
  </si>
  <si>
    <t>Ramirez, Nohemi V</t>
  </si>
  <si>
    <t>Uvalde: First UMC</t>
  </si>
  <si>
    <t>Uvalde: First</t>
  </si>
  <si>
    <t>Rang, Susan</t>
  </si>
  <si>
    <t>Uvalde: La Divina Trinidad</t>
  </si>
  <si>
    <t>Uvalde La Divina Trinidad</t>
  </si>
  <si>
    <t>Ratliff, Matthew</t>
  </si>
  <si>
    <t>V: First UMC</t>
  </si>
  <si>
    <t>Victoria: First</t>
  </si>
  <si>
    <t>Reed, Ryan Keith</t>
  </si>
  <si>
    <t>V: Webster Chapel</t>
  </si>
  <si>
    <t>Victoria: Webster Chapel</t>
  </si>
  <si>
    <t>Relder, Damon Edward</t>
  </si>
  <si>
    <t>Valley Spring/Cherokee</t>
  </si>
  <si>
    <t>Valley Spring</t>
  </si>
  <si>
    <t>Cherokee</t>
  </si>
  <si>
    <t>Reyes, Wilda</t>
  </si>
  <si>
    <t>Veribest / Paint Rock</t>
  </si>
  <si>
    <t>Veribest UMC</t>
  </si>
  <si>
    <t>Paint Rock</t>
  </si>
  <si>
    <t>Richards, Lance Jonathan</t>
  </si>
  <si>
    <t>Victoria: John Wesley</t>
  </si>
  <si>
    <t>Rignack, Jose</t>
  </si>
  <si>
    <t>Violet Crown City Church</t>
  </si>
  <si>
    <t>Ritchie, Frank</t>
  </si>
  <si>
    <t>Waco: Latin American/Temple: El Divino Salvador</t>
  </si>
  <si>
    <t>Waco: Latin American</t>
  </si>
  <si>
    <t>Temple: El Divino Salvador</t>
  </si>
  <si>
    <t>Rivera, David</t>
  </si>
  <si>
    <t>Walnut</t>
  </si>
  <si>
    <t>Weimer</t>
  </si>
  <si>
    <t>Weimar: First</t>
  </si>
  <si>
    <t>Weslaco: La Santisima Trinidad</t>
  </si>
  <si>
    <t>Roe, William Grady</t>
  </si>
  <si>
    <t>Weslaco:First/Port Isabel: First UMC</t>
  </si>
  <si>
    <t>Weslaco: First</t>
  </si>
  <si>
    <t xml:space="preserve">Port Isabel: First </t>
  </si>
  <si>
    <t>Rogers, Bryan Jay</t>
  </si>
  <si>
    <t>Wimberley UMC</t>
  </si>
  <si>
    <t>Wimberley</t>
  </si>
  <si>
    <t>Rogers, John Gavin</t>
  </si>
  <si>
    <t>Winchester</t>
  </si>
  <si>
    <t>Romero, Herman Lee</t>
  </si>
  <si>
    <t>Woodsboro: Faith United</t>
  </si>
  <si>
    <t>Rubio, Ricardo</t>
  </si>
  <si>
    <t>Yoakum/Hope</t>
  </si>
  <si>
    <t>Yoakum: First</t>
  </si>
  <si>
    <t>Hope</t>
  </si>
  <si>
    <t>Saenz III, Ruben</t>
  </si>
  <si>
    <t>Yorktown: First/ Runge</t>
  </si>
  <si>
    <t>Yorktown: First</t>
  </si>
  <si>
    <t>Runge</t>
  </si>
  <si>
    <t>Saenz, Aaron Gabriel</t>
  </si>
  <si>
    <t>Zapata</t>
  </si>
  <si>
    <t>Saenz, Iris</t>
  </si>
  <si>
    <t>Samano, Jesus</t>
  </si>
  <si>
    <t>Sanchez, David</t>
  </si>
  <si>
    <t>Sanderford, Ricky Lynn</t>
  </si>
  <si>
    <t>Sanders, Stephen Albert</t>
  </si>
  <si>
    <t>Schwarz, Victoria</t>
  </si>
  <si>
    <t>Scott, Lon Howard</t>
  </si>
  <si>
    <t>Scott, Matthew</t>
  </si>
  <si>
    <t>Sharp, Jarrell Virgil</t>
  </si>
  <si>
    <t>Shelly, Dinah Smith</t>
  </si>
  <si>
    <t>Shoenfelt, Kelly</t>
  </si>
  <si>
    <t>Silva, Juan Alberto</t>
  </si>
  <si>
    <t>Smith, Andrew Ward</t>
  </si>
  <si>
    <t>Smith, Darrell Lord</t>
  </si>
  <si>
    <t>Smith, Paul Neal</t>
  </si>
  <si>
    <t>Smith, William Anderson</t>
  </si>
  <si>
    <t>Smith, William Douglas</t>
  </si>
  <si>
    <t>Snape, Jonathan</t>
  </si>
  <si>
    <t>Sprinkle, Stacy Annette</t>
  </si>
  <si>
    <t>Stegemueller, William Keith</t>
  </si>
  <si>
    <t>Stenftenagel, Tina W.</t>
  </si>
  <si>
    <t>Stewart, Abel C</t>
  </si>
  <si>
    <t>Stone, Catherine Linea</t>
  </si>
  <si>
    <t>Straus, Lisa Moulton</t>
  </si>
  <si>
    <t>Strehli, Tamara Jean</t>
  </si>
  <si>
    <t>Stringer, Clifton Walker</t>
  </si>
  <si>
    <t>Surdy, Jason</t>
  </si>
  <si>
    <t>Swarts, Judy A.</t>
  </si>
  <si>
    <t>Sweet, James Edgar</t>
  </si>
  <si>
    <t>Swetman, Michael</t>
  </si>
  <si>
    <t>Teague, Jason Andrew</t>
  </si>
  <si>
    <t>Teeter, Rusty Lynn</t>
  </si>
  <si>
    <t>Thomson, Michael Ray</t>
  </si>
  <si>
    <t>Thornton, Adam Kristopher</t>
  </si>
  <si>
    <t>Thorpe-Johnson, Suzette</t>
  </si>
  <si>
    <t>Tognetti, Joseph</t>
  </si>
  <si>
    <t>Toomire, Kyle Robert</t>
  </si>
  <si>
    <t>Toy, Johnny R.</t>
  </si>
  <si>
    <t>Trammell, Benjamin David</t>
  </si>
  <si>
    <t>Trawick, Jack David</t>
  </si>
  <si>
    <t>Troll, Rhonda Gail</t>
  </si>
  <si>
    <t>Tucker, Tommie Warren</t>
  </si>
  <si>
    <t>Valle, Saul Israel</t>
  </si>
  <si>
    <t>Vazquez, Maribel</t>
  </si>
  <si>
    <t>Vela, Maria</t>
  </si>
  <si>
    <t>Vernone, Michelle Jacquelynn</t>
  </si>
  <si>
    <t>Villalpando-Stewart, Guadalupe T.</t>
  </si>
  <si>
    <t>Vogt, Eric Wayne</t>
  </si>
  <si>
    <t>Vogt, Valerie Nagel</t>
  </si>
  <si>
    <t>Waddle, Robert Charles</t>
  </si>
  <si>
    <t>Walden, Clay W.</t>
  </si>
  <si>
    <t>Waller, Kendall A</t>
  </si>
  <si>
    <t>Weatherston, Janet Laurie</t>
  </si>
  <si>
    <t>Director of Pastoral Excellence</t>
  </si>
  <si>
    <t>Weise, Dale Wade</t>
  </si>
  <si>
    <t>Welborn, Matt</t>
  </si>
  <si>
    <t>Welborn, Teresa Gayle</t>
  </si>
  <si>
    <t>White, Earl Dale</t>
  </si>
  <si>
    <t>Whites, Dayton Stanton</t>
  </si>
  <si>
    <t>Wicke, Jerimey Joshua</t>
  </si>
  <si>
    <t>Williams, Willie Mae</t>
  </si>
  <si>
    <t>Williamson, Kelli Lee</t>
  </si>
  <si>
    <t>Wilson, Holly Kristen Ebel</t>
  </si>
  <si>
    <t>Woodson, Zettie Fennie</t>
  </si>
  <si>
    <t>Wright, Elizabeth Ruth</t>
  </si>
  <si>
    <t>Director</t>
  </si>
  <si>
    <t>Young, Richard Alvin</t>
  </si>
  <si>
    <t>Zamora, Carlos L.</t>
  </si>
  <si>
    <t>Zander, Richard</t>
  </si>
  <si>
    <t>Zermeno, Adrienne Lynn</t>
  </si>
  <si>
    <t>Zumwalt, Darin</t>
  </si>
  <si>
    <t>2022 Pastor Compensation Form for 1- Point Charge/Church</t>
  </si>
  <si>
    <t>Armijo, Elmer</t>
  </si>
  <si>
    <t>Avitia, Edgar L.</t>
  </si>
  <si>
    <t>Executive Secretary</t>
  </si>
  <si>
    <t>Bailey, Barton Howard</t>
  </si>
  <si>
    <t>Staff</t>
  </si>
  <si>
    <t>Barton, Paul Thomas</t>
  </si>
  <si>
    <t>Office Of Development</t>
  </si>
  <si>
    <t>Family Leave</t>
  </si>
  <si>
    <t>Bentley, Ronald Thomas</t>
  </si>
  <si>
    <t>Leave of Absence</t>
  </si>
  <si>
    <t>Boaz, Darlene Elizabeth</t>
  </si>
  <si>
    <t>Brooks, Lori Browder</t>
  </si>
  <si>
    <t>Burghardt, Charleen</t>
  </si>
  <si>
    <t>Chaplain</t>
  </si>
  <si>
    <t>Cabrera, Sandra M</t>
  </si>
  <si>
    <t>Chacon, Raymond</t>
  </si>
  <si>
    <t>Cottingham, Stephen Kent</t>
  </si>
  <si>
    <t>Davis, William Clyde</t>
  </si>
  <si>
    <t>De Leon, Jaime Derio</t>
  </si>
  <si>
    <t>Duran, Cesar Mauricio</t>
  </si>
  <si>
    <t>Transitional Leave</t>
  </si>
  <si>
    <t>Ecoff, Lupita</t>
  </si>
  <si>
    <t>Extension Ministry</t>
  </si>
  <si>
    <t>Estus, Christopher Austin</t>
  </si>
  <si>
    <t>Flores, Daniel F</t>
  </si>
  <si>
    <t>Frederick, Austin</t>
  </si>
  <si>
    <t>VP Pastoral Care Services</t>
  </si>
  <si>
    <t>Freeman, Russell Hendrix</t>
  </si>
  <si>
    <t>Movement Ministries</t>
  </si>
  <si>
    <t>Gideon, Patricia Daline</t>
  </si>
  <si>
    <t>Goodman, Roberta Blackerby</t>
  </si>
  <si>
    <t>Graham, Bethany Sue</t>
  </si>
  <si>
    <t>Gurina Rodriguez, Zhenya</t>
  </si>
  <si>
    <t>Hays, Thomas Ray</t>
  </si>
  <si>
    <t>Exec. Dir.</t>
  </si>
  <si>
    <t>Highland, Patricia S.</t>
  </si>
  <si>
    <t>Howell, Danette Hallonquist</t>
  </si>
  <si>
    <t>Kee-Rees, JoBeth</t>
  </si>
  <si>
    <t>Kirby, Deana Denae</t>
  </si>
  <si>
    <t>Kiser, Marie Anne Mitchel</t>
  </si>
  <si>
    <t>Counselor</t>
  </si>
  <si>
    <t>Knighten, Randolph</t>
  </si>
  <si>
    <t>Land, Caroline Ann</t>
  </si>
  <si>
    <t>Luna, Ella Leal</t>
  </si>
  <si>
    <t>Martin, Jeana LeAnn</t>
  </si>
  <si>
    <t>Pastoral Counseling</t>
  </si>
  <si>
    <t>McAvoy, Glen Don</t>
  </si>
  <si>
    <t>McCandless, Mickey Ted</t>
  </si>
  <si>
    <t>Church Connections</t>
  </si>
  <si>
    <t>McNitzky, Rebecca Ann</t>
  </si>
  <si>
    <t>Educator and Outreach Coordinator</t>
  </si>
  <si>
    <t>Paull, Olga</t>
  </si>
  <si>
    <t>Petersen, Jessica Anne</t>
  </si>
  <si>
    <t>Ramirez, Abel</t>
  </si>
  <si>
    <t>Ramirez, Elsa Lidia</t>
  </si>
  <si>
    <t>Rice, William Ernest</t>
  </si>
  <si>
    <t>Roehrig, Kyle Leonard</t>
  </si>
  <si>
    <t>Rush, Lisa Winnek</t>
  </si>
  <si>
    <t>Saint, John Thomas</t>
  </si>
  <si>
    <t>Salmi, Michael Todd</t>
  </si>
  <si>
    <t>Campus Minister</t>
  </si>
  <si>
    <t>Sanchez, Fernando P.</t>
  </si>
  <si>
    <t>Sansing, Valerie Jean</t>
  </si>
  <si>
    <t>Smith, Michael A.</t>
  </si>
  <si>
    <t>Spurlock, John Paul</t>
  </si>
  <si>
    <t>Stephens, Charles Dwain</t>
  </si>
  <si>
    <t>Strahan, Steve</t>
  </si>
  <si>
    <t>Washington, Maurice Billy</t>
  </si>
  <si>
    <t>RH</t>
  </si>
  <si>
    <t>White, David F.</t>
  </si>
  <si>
    <t>Professor</t>
  </si>
  <si>
    <t>Young, Cynthia Joanne</t>
  </si>
  <si>
    <t>Zimmerman, Joseph Parker</t>
  </si>
  <si>
    <t>SELECT PASTOR'S NAME</t>
  </si>
  <si>
    <t>Eldorado: First / Christoval</t>
  </si>
  <si>
    <t>SAng: Grape Creek UMC</t>
  </si>
  <si>
    <t>SAng: Grape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</si>
</sst>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409]d\-mmm\-yyyy;@"/>
  </numFmts>
  <fonts count="45" x14ac:knownFonts="1">
    <font>
      <sz val="11"/>
      <color theme="1"/>
      <name val="Calibri"/>
      <family val="2"/>
      <scheme val="minor"/>
    </font>
    <font>
      <b/>
      <sz val="10"/>
      <color indexed="8"/>
      <name val="Arial Narrow"/>
      <family val="2"/>
    </font>
    <font>
      <sz val="10"/>
      <color indexed="8"/>
      <name val="Arial Narrow"/>
      <family val="2"/>
    </font>
    <font>
      <i/>
      <sz val="10"/>
      <color indexed="8"/>
      <name val="Arial Narrow"/>
      <family val="2"/>
    </font>
    <font>
      <b/>
      <i/>
      <sz val="10"/>
      <color indexed="8"/>
      <name val="Arial Narrow"/>
      <family val="2"/>
    </font>
    <font>
      <sz val="10"/>
      <color indexed="8"/>
      <name val="Arial"/>
      <family val="2"/>
    </font>
    <font>
      <sz val="10"/>
      <color indexed="8"/>
      <name val="Calibri"/>
      <family val="2"/>
    </font>
    <font>
      <sz val="10"/>
      <name val="Arial Narrow"/>
      <family val="2"/>
    </font>
    <font>
      <sz val="10"/>
      <color indexed="8"/>
      <name val="Arial"/>
      <family val="2"/>
    </font>
    <font>
      <sz val="9"/>
      <name val="Arial Narrow"/>
      <family val="2"/>
    </font>
    <font>
      <sz val="10"/>
      <name val="Arial"/>
      <family val="2"/>
    </font>
    <font>
      <sz val="9"/>
      <color indexed="8"/>
      <name val="Calibri"/>
      <family val="2"/>
    </font>
    <font>
      <sz val="11"/>
      <color theme="1"/>
      <name val="Calibri"/>
      <family val="2"/>
      <scheme val="minor"/>
    </font>
    <font>
      <sz val="11"/>
      <color rgb="FF9C0006"/>
      <name val="Calibri"/>
      <family val="2"/>
      <scheme val="minor"/>
    </font>
    <font>
      <b/>
      <sz val="11"/>
      <color theme="1"/>
      <name val="Calibri"/>
      <family val="2"/>
      <scheme val="minor"/>
    </font>
    <font>
      <sz val="11"/>
      <color rgb="FFFF0000"/>
      <name val="Calibri"/>
      <family val="2"/>
      <scheme val="minor"/>
    </font>
    <font>
      <sz val="10"/>
      <color theme="1"/>
      <name val="Arial Narrow"/>
      <family val="2"/>
    </font>
    <font>
      <b/>
      <sz val="16"/>
      <color theme="1"/>
      <name val="Arial Narrow"/>
      <family val="2"/>
    </font>
    <font>
      <b/>
      <sz val="10"/>
      <color theme="1"/>
      <name val="Arial Narrow"/>
      <family val="2"/>
    </font>
    <font>
      <sz val="9"/>
      <color theme="1"/>
      <name val="Arial Narrow"/>
      <family val="2"/>
    </font>
    <font>
      <b/>
      <i/>
      <sz val="10"/>
      <color theme="1"/>
      <name val="Arial Narrow"/>
      <family val="2"/>
    </font>
    <font>
      <b/>
      <sz val="14"/>
      <color theme="1"/>
      <name val="Arial Narrow"/>
      <family val="2"/>
    </font>
    <font>
      <sz val="8"/>
      <color theme="1"/>
      <name val="Arial Narrow"/>
      <family val="2"/>
    </font>
    <font>
      <sz val="10"/>
      <color rgb="FFFF0000"/>
      <name val="Arial Narrow"/>
      <family val="2"/>
    </font>
    <font>
      <b/>
      <sz val="8"/>
      <color theme="1"/>
      <name val="Arial Narrow"/>
      <family val="2"/>
    </font>
    <font>
      <sz val="8"/>
      <color theme="1"/>
      <name val="Calibri"/>
      <family val="2"/>
      <scheme val="minor"/>
    </font>
    <font>
      <i/>
      <sz val="10"/>
      <color theme="1"/>
      <name val="Arial Narrow"/>
      <family val="2"/>
    </font>
    <font>
      <sz val="10"/>
      <color theme="1"/>
      <name val="Calibri"/>
      <family val="2"/>
      <scheme val="minor"/>
    </font>
    <font>
      <sz val="10"/>
      <color rgb="FFFF0000"/>
      <name val="Calibri"/>
      <family val="2"/>
    </font>
    <font>
      <sz val="12"/>
      <color theme="1"/>
      <name val="Arial Narrow"/>
      <family val="2"/>
    </font>
    <font>
      <b/>
      <sz val="12"/>
      <color theme="1"/>
      <name val="Arial Narrow"/>
      <family val="2"/>
    </font>
    <font>
      <b/>
      <sz val="10"/>
      <color rgb="FFFF0000"/>
      <name val="Arial Narrow"/>
      <family val="2"/>
    </font>
    <font>
      <b/>
      <sz val="9"/>
      <color rgb="FFFF0000"/>
      <name val="Arial Narrow"/>
      <family val="2"/>
    </font>
    <font>
      <sz val="11"/>
      <color rgb="FFFF0000"/>
      <name val="Arial Narrow"/>
      <family val="2"/>
    </font>
    <font>
      <sz val="8"/>
      <name val="Calibri"/>
      <family val="2"/>
      <scheme val="minor"/>
    </font>
    <font>
      <sz val="11"/>
      <color theme="1"/>
      <name val="Arial Narrow"/>
      <family val="2"/>
    </font>
    <font>
      <sz val="9"/>
      <color theme="1"/>
      <name val="Calibri"/>
      <family val="2"/>
      <scheme val="minor"/>
    </font>
    <font>
      <b/>
      <sz val="8"/>
      <color theme="1"/>
      <name val="Calibri"/>
      <family val="2"/>
      <scheme val="minor"/>
    </font>
    <font>
      <sz val="8"/>
      <color rgb="FFFF0000"/>
      <name val="Calibri"/>
      <family val="2"/>
      <scheme val="minor"/>
    </font>
    <font>
      <sz val="10"/>
      <color rgb="FF000000"/>
      <name val="Arial Narrow"/>
      <family val="2"/>
    </font>
    <font>
      <sz val="11"/>
      <color rgb="FF000000"/>
      <name val="Calibri"/>
      <family val="2"/>
      <scheme val="minor"/>
    </font>
    <font>
      <sz val="11"/>
      <name val="Calibri"/>
      <family val="2"/>
      <scheme val="minor"/>
    </font>
    <font>
      <b/>
      <sz val="18"/>
      <color theme="9" tint="-0.249977111117893"/>
      <name val="Arial Narrow"/>
      <family val="2"/>
    </font>
    <font>
      <b/>
      <sz val="16"/>
      <color theme="9" tint="-0.249977111117893"/>
      <name val="Arial Narrow"/>
      <family val="2"/>
    </font>
    <font>
      <b/>
      <sz val="14"/>
      <color theme="9" tint="-0.249977111117893"/>
      <name val="Arial Narrow"/>
      <family val="2"/>
    </font>
  </fonts>
  <fills count="14">
    <fill>
      <patternFill patternType="none"/>
    </fill>
    <fill>
      <patternFill patternType="gray125"/>
    </fill>
    <fill>
      <patternFill patternType="solid">
        <fgColor rgb="FFFFC7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3" tint="0.59999389629810485"/>
        <bgColor indexed="64"/>
      </patternFill>
    </fill>
    <fill>
      <patternFill patternType="solid">
        <fgColor theme="4" tint="0.39997558519241921"/>
        <bgColor indexed="64"/>
      </patternFill>
    </fill>
  </fills>
  <borders count="3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22"/>
      </right>
      <top style="thin">
        <color indexed="22"/>
      </top>
      <bottom style="thin">
        <color indexed="22"/>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22"/>
      </right>
      <top/>
      <bottom style="thin">
        <color indexed="22"/>
      </bottom>
      <diagonal/>
    </border>
    <border>
      <left/>
      <right/>
      <top/>
      <bottom style="thick">
        <color indexed="64"/>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s>
  <cellStyleXfs count="6">
    <xf numFmtId="0" fontId="0" fillId="0" borderId="0"/>
    <xf numFmtId="0" fontId="13" fillId="2" borderId="0" applyNumberFormat="0" applyBorder="0" applyAlignment="0" applyProtection="0"/>
    <xf numFmtId="44" fontId="12" fillId="0" borderId="0" applyFont="0" applyFill="0" applyBorder="0" applyAlignment="0" applyProtection="0"/>
    <xf numFmtId="0" fontId="5" fillId="0" borderId="0"/>
    <xf numFmtId="0" fontId="8" fillId="0" borderId="0"/>
    <xf numFmtId="9" fontId="12" fillId="0" borderId="0" applyFont="0" applyFill="0" applyBorder="0" applyAlignment="0" applyProtection="0"/>
  </cellStyleXfs>
  <cellXfs count="333">
    <xf numFmtId="0" fontId="0" fillId="0" borderId="0" xfId="0"/>
    <xf numFmtId="0" fontId="0" fillId="0" borderId="0" xfId="0" applyProtection="1"/>
    <xf numFmtId="0" fontId="17" fillId="0" borderId="0" xfId="0" applyFont="1" applyAlignment="1" applyProtection="1">
      <alignment vertical="center"/>
    </xf>
    <xf numFmtId="0" fontId="16" fillId="0" borderId="0" xfId="0" applyFont="1" applyProtection="1"/>
    <xf numFmtId="0" fontId="18" fillId="0" borderId="0" xfId="0" applyFont="1" applyAlignment="1" applyProtection="1">
      <alignment horizontal="center" vertical="center"/>
    </xf>
    <xf numFmtId="0" fontId="19" fillId="0" borderId="2" xfId="0" applyFont="1" applyBorder="1" applyAlignment="1" applyProtection="1">
      <alignment horizontal="center" vertical="center"/>
    </xf>
    <xf numFmtId="164" fontId="16" fillId="0" borderId="0" xfId="2" applyNumberFormat="1" applyFont="1" applyProtection="1"/>
    <xf numFmtId="164" fontId="16" fillId="0" borderId="0" xfId="2" applyNumberFormat="1" applyFont="1" applyAlignment="1" applyProtection="1">
      <alignment vertical="center"/>
    </xf>
    <xf numFmtId="0" fontId="16" fillId="0" borderId="6"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Alignment="1" applyProtection="1">
      <alignment horizontal="center"/>
    </xf>
    <xf numFmtId="0" fontId="21" fillId="0" borderId="0" xfId="0" applyFont="1" applyAlignment="1" applyProtection="1">
      <alignment vertical="center"/>
    </xf>
    <xf numFmtId="0" fontId="0" fillId="0" borderId="0" xfId="0" applyAlignment="1" applyProtection="1"/>
    <xf numFmtId="0" fontId="0" fillId="0" borderId="6" xfId="0" applyBorder="1" applyProtection="1"/>
    <xf numFmtId="0" fontId="16" fillId="0" borderId="0" xfId="0" applyFont="1" applyAlignment="1" applyProtection="1">
      <alignment horizontal="center" vertical="center"/>
    </xf>
    <xf numFmtId="0" fontId="0" fillId="0" borderId="0" xfId="0" applyFill="1" applyProtection="1"/>
    <xf numFmtId="0" fontId="16" fillId="0" borderId="0" xfId="0" applyFont="1" applyAlignment="1" applyProtection="1">
      <alignment vertical="top"/>
    </xf>
    <xf numFmtId="0" fontId="0" fillId="0" borderId="0" xfId="0" applyAlignment="1" applyProtection="1">
      <alignment vertical="top"/>
    </xf>
    <xf numFmtId="0" fontId="19" fillId="0" borderId="5" xfId="0" applyFont="1" applyBorder="1" applyAlignment="1" applyProtection="1">
      <alignment horizontal="center" vertical="center"/>
    </xf>
    <xf numFmtId="164" fontId="16" fillId="0" borderId="0" xfId="2" applyNumberFormat="1" applyFont="1" applyFill="1" applyBorder="1" applyAlignment="1" applyProtection="1">
      <alignment vertical="center" shrinkToFit="1"/>
    </xf>
    <xf numFmtId="164" fontId="0" fillId="0" borderId="0" xfId="0" applyNumberFormat="1" applyFill="1" applyBorder="1" applyProtection="1"/>
    <xf numFmtId="164" fontId="16" fillId="0" borderId="0" xfId="2" applyNumberFormat="1" applyFont="1" applyFill="1" applyBorder="1" applyAlignment="1" applyProtection="1">
      <alignment vertical="center"/>
    </xf>
    <xf numFmtId="6" fontId="16" fillId="0" borderId="0" xfId="2" applyNumberFormat="1" applyFont="1" applyFill="1" applyBorder="1" applyAlignment="1" applyProtection="1">
      <alignment horizontal="center" vertical="center"/>
    </xf>
    <xf numFmtId="6" fontId="16" fillId="0" borderId="7" xfId="2" applyNumberFormat="1" applyFont="1" applyFill="1" applyBorder="1" applyAlignment="1" applyProtection="1">
      <alignment horizontal="center" vertical="center"/>
    </xf>
    <xf numFmtId="9" fontId="16" fillId="0" borderId="7" xfId="5" applyFont="1" applyFill="1" applyBorder="1" applyAlignment="1" applyProtection="1">
      <alignment vertical="center"/>
    </xf>
    <xf numFmtId="6" fontId="16" fillId="0" borderId="7" xfId="2" applyNumberFormat="1" applyFont="1" applyFill="1" applyBorder="1" applyAlignment="1" applyProtection="1">
      <alignment vertical="center"/>
    </xf>
    <xf numFmtId="164" fontId="0" fillId="0" borderId="7" xfId="0" applyNumberFormat="1" applyFill="1" applyBorder="1" applyProtection="1"/>
    <xf numFmtId="0" fontId="16" fillId="0" borderId="7" xfId="0" applyFont="1" applyFill="1" applyBorder="1" applyAlignment="1" applyProtection="1">
      <alignment vertical="center"/>
    </xf>
    <xf numFmtId="164" fontId="0" fillId="0" borderId="9" xfId="0" applyNumberFormat="1" applyFill="1" applyBorder="1" applyProtection="1"/>
    <xf numFmtId="164" fontId="0" fillId="6" borderId="2" xfId="0" applyNumberFormat="1" applyFill="1" applyBorder="1" applyProtection="1"/>
    <xf numFmtId="164" fontId="0" fillId="6" borderId="2" xfId="0" applyNumberFormat="1" applyFill="1" applyBorder="1" applyAlignment="1" applyProtection="1">
      <alignment vertical="center"/>
    </xf>
    <xf numFmtId="0" fontId="22" fillId="0" borderId="0" xfId="0" applyFont="1" applyProtection="1"/>
    <xf numFmtId="0" fontId="7" fillId="0" borderId="0" xfId="0" applyFont="1" applyAlignment="1" applyProtection="1">
      <alignment horizontal="center"/>
    </xf>
    <xf numFmtId="0" fontId="22" fillId="0" borderId="0" xfId="0" applyFont="1" applyAlignment="1" applyProtection="1">
      <alignment horizontal="center"/>
    </xf>
    <xf numFmtId="0" fontId="7" fillId="0" borderId="0" xfId="0" applyFont="1" applyFill="1" applyAlignment="1" applyProtection="1">
      <alignment horizontal="center"/>
    </xf>
    <xf numFmtId="0" fontId="7" fillId="0" borderId="0" xfId="0" applyFont="1" applyFill="1" applyProtection="1"/>
    <xf numFmtId="0" fontId="7" fillId="0" borderId="0" xfId="0" applyFont="1" applyProtection="1"/>
    <xf numFmtId="0" fontId="0" fillId="0" borderId="0" xfId="0" applyBorder="1" applyProtection="1"/>
    <xf numFmtId="0" fontId="18" fillId="0" borderId="10" xfId="0" applyFont="1" applyFill="1" applyBorder="1" applyAlignment="1" applyProtection="1">
      <alignment horizontal="center" vertical="center"/>
    </xf>
    <xf numFmtId="42" fontId="16" fillId="0" borderId="10" xfId="2" applyNumberFormat="1" applyFont="1" applyFill="1" applyBorder="1" applyAlignment="1" applyProtection="1">
      <alignment vertical="center"/>
    </xf>
    <xf numFmtId="164" fontId="16" fillId="0" borderId="7" xfId="2" applyNumberFormat="1" applyFont="1" applyFill="1" applyBorder="1" applyAlignment="1" applyProtection="1">
      <alignment horizontal="center"/>
    </xf>
    <xf numFmtId="42" fontId="16" fillId="0" borderId="7" xfId="2" applyNumberFormat="1" applyFont="1" applyFill="1" applyBorder="1" applyAlignment="1" applyProtection="1">
      <alignment vertical="center"/>
    </xf>
    <xf numFmtId="0" fontId="14" fillId="0" borderId="0" xfId="0" quotePrefix="1" applyFont="1" applyFill="1" applyBorder="1" applyAlignment="1" applyProtection="1">
      <alignment horizontal="center"/>
    </xf>
    <xf numFmtId="0" fontId="16" fillId="0" borderId="0" xfId="0" applyFont="1" applyFill="1" applyBorder="1" applyAlignment="1" applyProtection="1">
      <alignment horizontal="center" vertical="center"/>
    </xf>
    <xf numFmtId="0" fontId="22" fillId="0" borderId="0" xfId="0" applyFont="1" applyAlignment="1" applyProtection="1">
      <alignment vertical="top"/>
    </xf>
    <xf numFmtId="0" fontId="23" fillId="0" borderId="0" xfId="0" applyFont="1" applyFill="1" applyProtection="1"/>
    <xf numFmtId="0" fontId="23" fillId="0" borderId="0" xfId="0" applyFont="1" applyFill="1" applyAlignment="1" applyProtection="1">
      <alignment horizontal="center"/>
    </xf>
    <xf numFmtId="0" fontId="0" fillId="0" borderId="0" xfId="0" applyAlignment="1" applyProtection="1">
      <alignment vertical="center"/>
    </xf>
    <xf numFmtId="0" fontId="14" fillId="0" borderId="0" xfId="0" applyFont="1" applyProtection="1"/>
    <xf numFmtId="0" fontId="22" fillId="0" borderId="0" xfId="0" applyFont="1" applyAlignment="1" applyProtection="1">
      <alignment vertical="center"/>
    </xf>
    <xf numFmtId="0" fontId="22" fillId="6" borderId="0" xfId="0" applyFont="1" applyFill="1" applyProtection="1"/>
    <xf numFmtId="164" fontId="14" fillId="5" borderId="2" xfId="0" applyNumberFormat="1" applyFont="1" applyFill="1" applyBorder="1" applyProtection="1"/>
    <xf numFmtId="0" fontId="18" fillId="0" borderId="0" xfId="0" applyFont="1" applyFill="1" applyBorder="1" applyAlignment="1" applyProtection="1">
      <alignment horizontal="center" vertical="center"/>
    </xf>
    <xf numFmtId="0" fontId="0" fillId="0" borderId="0" xfId="0" applyBorder="1" applyAlignment="1" applyProtection="1">
      <alignment horizontal="right"/>
    </xf>
    <xf numFmtId="0" fontId="24" fillId="0" borderId="0" xfId="0" applyFont="1" applyFill="1" applyBorder="1" applyAlignment="1" applyProtection="1">
      <alignment vertical="center"/>
    </xf>
    <xf numFmtId="0" fontId="22" fillId="6" borderId="11" xfId="0" applyFont="1" applyFill="1" applyBorder="1" applyProtection="1"/>
    <xf numFmtId="0" fontId="22" fillId="0" borderId="0" xfId="0" applyFont="1" applyFill="1" applyProtection="1"/>
    <xf numFmtId="0" fontId="24" fillId="0" borderId="0" xfId="0" applyFont="1" applyFill="1" applyAlignment="1" applyProtection="1">
      <alignment vertical="center"/>
    </xf>
    <xf numFmtId="0" fontId="25" fillId="0" borderId="0" xfId="0" applyFont="1" applyFill="1" applyAlignment="1" applyProtection="1">
      <alignment vertical="center"/>
    </xf>
    <xf numFmtId="0" fontId="7" fillId="6" borderId="2" xfId="0" applyFont="1" applyFill="1" applyBorder="1" applyProtection="1"/>
    <xf numFmtId="0" fontId="7" fillId="7" borderId="0" xfId="0" applyFont="1" applyFill="1" applyProtection="1"/>
    <xf numFmtId="0" fontId="7" fillId="7" borderId="0" xfId="0" applyFont="1" applyFill="1" applyAlignment="1" applyProtection="1">
      <alignment horizontal="center"/>
    </xf>
    <xf numFmtId="0" fontId="6" fillId="0" borderId="0" xfId="3" applyFont="1" applyFill="1" applyBorder="1" applyAlignment="1" applyProtection="1">
      <alignment wrapText="1"/>
    </xf>
    <xf numFmtId="0" fontId="22" fillId="0" borderId="0" xfId="0" applyFont="1" applyAlignment="1" applyProtection="1">
      <alignment horizontal="center" vertical="top"/>
    </xf>
    <xf numFmtId="0" fontId="22" fillId="0" borderId="0" xfId="0" applyFont="1" applyAlignment="1" applyProtection="1">
      <alignment horizontal="center" vertical="center"/>
    </xf>
    <xf numFmtId="0" fontId="22" fillId="0" borderId="12" xfId="0" applyFont="1" applyBorder="1" applyAlignment="1" applyProtection="1">
      <alignment horizontal="center"/>
    </xf>
    <xf numFmtId="0" fontId="25" fillId="0" borderId="12" xfId="0" applyFont="1" applyFill="1" applyBorder="1" applyAlignment="1" applyProtection="1">
      <alignment horizontal="center" vertical="center"/>
    </xf>
    <xf numFmtId="0" fontId="22" fillId="0" borderId="12" xfId="0" applyFont="1" applyFill="1" applyBorder="1" applyAlignment="1" applyProtection="1">
      <alignment horizontal="center"/>
    </xf>
    <xf numFmtId="0" fontId="22" fillId="0" borderId="6" xfId="0" applyFont="1" applyBorder="1" applyProtection="1"/>
    <xf numFmtId="0" fontId="22" fillId="0" borderId="8" xfId="0" applyFont="1" applyBorder="1" applyAlignment="1" applyProtection="1">
      <alignment horizontal="center"/>
    </xf>
    <xf numFmtId="0" fontId="22" fillId="0" borderId="13" xfId="0" applyFont="1" applyBorder="1" applyAlignment="1" applyProtection="1">
      <alignment horizontal="center"/>
    </xf>
    <xf numFmtId="0" fontId="6" fillId="0" borderId="14" xfId="3" applyFont="1" applyFill="1" applyBorder="1" applyAlignment="1" applyProtection="1">
      <alignment horizontal="center" wrapText="1"/>
    </xf>
    <xf numFmtId="0" fontId="22" fillId="0" borderId="15" xfId="0" applyFont="1" applyBorder="1" applyAlignment="1" applyProtection="1">
      <alignment horizontal="center"/>
    </xf>
    <xf numFmtId="0" fontId="22" fillId="0" borderId="0" xfId="0" applyFont="1" applyBorder="1" applyAlignment="1" applyProtection="1">
      <alignment horizontal="center"/>
    </xf>
    <xf numFmtId="0" fontId="16" fillId="6" borderId="16" xfId="0" applyFont="1" applyFill="1" applyBorder="1" applyAlignment="1" applyProtection="1">
      <alignment horizontal="right"/>
    </xf>
    <xf numFmtId="0" fontId="16" fillId="6" borderId="17" xfId="0" applyFont="1" applyFill="1" applyBorder="1" applyAlignment="1" applyProtection="1">
      <alignment horizontal="left"/>
    </xf>
    <xf numFmtId="0" fontId="6" fillId="0" borderId="18" xfId="3" applyFont="1" applyFill="1" applyBorder="1" applyAlignment="1" applyProtection="1">
      <alignment horizontal="center" wrapText="1"/>
    </xf>
    <xf numFmtId="0" fontId="6" fillId="0" borderId="15" xfId="3" applyFont="1" applyFill="1" applyBorder="1" applyAlignment="1" applyProtection="1">
      <alignment horizontal="center"/>
    </xf>
    <xf numFmtId="0" fontId="6" fillId="0" borderId="6" xfId="3" applyFont="1" applyFill="1" applyBorder="1" applyAlignment="1" applyProtection="1">
      <alignment horizontal="center"/>
    </xf>
    <xf numFmtId="0" fontId="26" fillId="0" borderId="0" xfId="0" applyFont="1" applyFill="1" applyBorder="1" applyAlignment="1" applyProtection="1">
      <alignment horizontal="left" vertical="center" wrapText="1"/>
    </xf>
    <xf numFmtId="0" fontId="14" fillId="0" borderId="0" xfId="0" applyFont="1" applyFill="1" applyProtection="1"/>
    <xf numFmtId="0" fontId="0" fillId="0" borderId="0" xfId="0" applyFill="1" applyAlignment="1" applyProtection="1">
      <alignment vertical="top"/>
    </xf>
    <xf numFmtId="0" fontId="7" fillId="6" borderId="9" xfId="0" applyFont="1" applyFill="1" applyBorder="1" applyProtection="1"/>
    <xf numFmtId="0" fontId="7" fillId="8" borderId="2" xfId="0" applyFont="1" applyFill="1" applyBorder="1" applyAlignment="1" applyProtection="1">
      <alignment horizontal="center"/>
    </xf>
    <xf numFmtId="0" fontId="22" fillId="8" borderId="2" xfId="0" applyFont="1" applyFill="1" applyBorder="1" applyAlignment="1" applyProtection="1">
      <alignment horizontal="center"/>
    </xf>
    <xf numFmtId="0" fontId="7" fillId="9" borderId="3" xfId="0" applyFont="1" applyFill="1" applyBorder="1" applyProtection="1"/>
    <xf numFmtId="0" fontId="7" fillId="9" borderId="4" xfId="0" applyFont="1" applyFill="1" applyBorder="1" applyAlignment="1" applyProtection="1">
      <alignment horizontal="center"/>
    </xf>
    <xf numFmtId="0" fontId="7" fillId="9" borderId="4" xfId="0" applyFont="1" applyFill="1" applyBorder="1" applyProtection="1"/>
    <xf numFmtId="0" fontId="7" fillId="9" borderId="5" xfId="0" applyFont="1" applyFill="1" applyBorder="1" applyAlignment="1" applyProtection="1">
      <alignment horizontal="center"/>
    </xf>
    <xf numFmtId="0" fontId="7" fillId="6" borderId="2" xfId="0" applyFont="1" applyFill="1" applyBorder="1" applyAlignment="1" applyProtection="1">
      <alignment horizontal="center"/>
    </xf>
    <xf numFmtId="0" fontId="16" fillId="0" borderId="3" xfId="0" applyFont="1" applyBorder="1" applyProtection="1"/>
    <xf numFmtId="0" fontId="16" fillId="0" borderId="5" xfId="0" applyFont="1" applyBorder="1" applyProtection="1"/>
    <xf numFmtId="0" fontId="16" fillId="0" borderId="2" xfId="0" applyFont="1" applyBorder="1" applyAlignment="1" applyProtection="1">
      <alignment horizontal="center"/>
    </xf>
    <xf numFmtId="0" fontId="22" fillId="0" borderId="2" xfId="0" applyFont="1" applyBorder="1" applyProtection="1"/>
    <xf numFmtId="0" fontId="16" fillId="6" borderId="3" xfId="0" applyFont="1" applyFill="1" applyBorder="1" applyProtection="1"/>
    <xf numFmtId="0" fontId="16" fillId="6" borderId="4" xfId="0" applyFont="1" applyFill="1" applyBorder="1" applyProtection="1"/>
    <xf numFmtId="0" fontId="27" fillId="6" borderId="5" xfId="0" applyFont="1" applyFill="1" applyBorder="1" applyProtection="1"/>
    <xf numFmtId="0" fontId="9" fillId="0" borderId="0" xfId="0" applyFont="1"/>
    <xf numFmtId="0" fontId="28" fillId="0" borderId="0" xfId="4" applyFont="1" applyFill="1" applyBorder="1" applyAlignment="1" applyProtection="1">
      <alignment horizontal="center" wrapText="1"/>
    </xf>
    <xf numFmtId="0" fontId="23" fillId="0" borderId="1" xfId="0" applyFont="1" applyFill="1" applyBorder="1" applyAlignment="1" applyProtection="1">
      <alignment horizontal="center"/>
    </xf>
    <xf numFmtId="0" fontId="23" fillId="0" borderId="1" xfId="0" applyFont="1" applyBorder="1" applyAlignment="1">
      <alignment horizontal="center"/>
    </xf>
    <xf numFmtId="0" fontId="9" fillId="0" borderId="0" xfId="0" applyFont="1" applyFill="1"/>
    <xf numFmtId="0" fontId="29" fillId="0" borderId="0" xfId="0" applyFont="1" applyAlignment="1" applyProtection="1">
      <alignment horizontal="right" vertical="center"/>
    </xf>
    <xf numFmtId="0" fontId="9" fillId="0" borderId="0" xfId="0" applyFont="1" applyFill="1" applyAlignment="1">
      <alignment horizontal="center"/>
    </xf>
    <xf numFmtId="0" fontId="31" fillId="0" borderId="0" xfId="0" applyFont="1" applyFill="1" applyAlignment="1" applyProtection="1">
      <alignment horizontal="left"/>
    </xf>
    <xf numFmtId="0" fontId="9" fillId="0" borderId="9" xfId="0" applyFont="1" applyBorder="1" applyAlignment="1" applyProtection="1">
      <alignment horizontal="center" vertical="center"/>
    </xf>
    <xf numFmtId="0" fontId="10" fillId="0" borderId="0" xfId="0" applyFont="1"/>
    <xf numFmtId="0" fontId="0" fillId="0" borderId="0" xfId="0" applyAlignment="1" applyProtection="1">
      <alignment horizontal="center"/>
    </xf>
    <xf numFmtId="164" fontId="22" fillId="0" borderId="2" xfId="2" applyNumberFormat="1" applyFont="1" applyBorder="1" applyAlignment="1" applyProtection="1">
      <alignment horizontal="center"/>
    </xf>
    <xf numFmtId="0" fontId="25" fillId="10" borderId="2" xfId="0" applyFont="1" applyFill="1" applyBorder="1" applyAlignment="1" applyProtection="1">
      <alignment vertical="center"/>
    </xf>
    <xf numFmtId="0" fontId="22" fillId="10" borderId="2" xfId="0" applyFont="1" applyFill="1" applyBorder="1" applyProtection="1"/>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2" fillId="0" borderId="0" xfId="0" applyFont="1" applyFill="1" applyBorder="1" applyAlignment="1" applyProtection="1">
      <alignment horizontal="center"/>
    </xf>
    <xf numFmtId="0" fontId="16" fillId="0" borderId="0" xfId="0" applyFont="1" applyFill="1" applyBorder="1" applyAlignment="1" applyProtection="1">
      <alignment horizontal="right"/>
    </xf>
    <xf numFmtId="164" fontId="32" fillId="0" borderId="0" xfId="2" applyNumberFormat="1" applyFont="1" applyFill="1" applyProtection="1"/>
    <xf numFmtId="0" fontId="22" fillId="0" borderId="0" xfId="0" applyFont="1" applyBorder="1" applyProtection="1"/>
    <xf numFmtId="0" fontId="33" fillId="0" borderId="0" xfId="0" applyFont="1" applyFill="1" applyProtection="1"/>
    <xf numFmtId="0" fontId="17" fillId="0" borderId="0" xfId="0" applyFont="1" applyBorder="1" applyAlignment="1" applyProtection="1">
      <alignment vertical="center"/>
    </xf>
    <xf numFmtId="0" fontId="22" fillId="4" borderId="2" xfId="0" applyFont="1" applyFill="1" applyBorder="1" applyAlignment="1" applyProtection="1">
      <alignment horizontal="center"/>
    </xf>
    <xf numFmtId="164" fontId="34" fillId="5" borderId="2" xfId="2" applyNumberFormat="1" applyFont="1" applyFill="1" applyBorder="1" applyProtection="1"/>
    <xf numFmtId="0" fontId="22" fillId="0" borderId="20"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164" fontId="34" fillId="5" borderId="2" xfId="0" applyNumberFormat="1" applyFont="1" applyFill="1" applyBorder="1" applyProtection="1"/>
    <xf numFmtId="0" fontId="16" fillId="0" borderId="0" xfId="0" applyFont="1" applyBorder="1" applyProtection="1"/>
    <xf numFmtId="0" fontId="22" fillId="0" borderId="21" xfId="0" applyFont="1" applyBorder="1" applyAlignment="1" applyProtection="1">
      <alignment horizontal="left"/>
    </xf>
    <xf numFmtId="0" fontId="0" fillId="0" borderId="22" xfId="0" applyBorder="1" applyAlignment="1" applyProtection="1">
      <alignment horizontal="center"/>
    </xf>
    <xf numFmtId="0" fontId="22" fillId="0" borderId="22" xfId="0" applyFont="1" applyBorder="1" applyAlignment="1" applyProtection="1">
      <alignment horizontal="center"/>
    </xf>
    <xf numFmtId="0" fontId="22" fillId="0" borderId="22" xfId="0" applyFont="1" applyBorder="1" applyProtection="1"/>
    <xf numFmtId="0" fontId="16" fillId="0" borderId="22" xfId="0" applyFont="1" applyBorder="1" applyAlignment="1" applyProtection="1">
      <alignment vertical="center"/>
    </xf>
    <xf numFmtId="0" fontId="16" fillId="0" borderId="22" xfId="0" applyFont="1" applyBorder="1" applyAlignment="1" applyProtection="1">
      <alignment horizontal="center" vertical="center"/>
    </xf>
    <xf numFmtId="0" fontId="22" fillId="0" borderId="23" xfId="0" applyFont="1" applyBorder="1" applyProtection="1"/>
    <xf numFmtId="0" fontId="22" fillId="4" borderId="24" xfId="0" applyFont="1" applyFill="1" applyBorder="1" applyAlignment="1" applyProtection="1">
      <alignment horizontal="center"/>
    </xf>
    <xf numFmtId="0" fontId="22" fillId="4" borderId="25" xfId="0" applyFont="1" applyFill="1" applyBorder="1" applyAlignment="1" applyProtection="1">
      <alignment horizontal="center"/>
    </xf>
    <xf numFmtId="0" fontId="22" fillId="4" borderId="26" xfId="0" applyFont="1" applyFill="1" applyBorder="1" applyAlignment="1" applyProtection="1">
      <alignment horizontal="center"/>
    </xf>
    <xf numFmtId="0" fontId="22" fillId="4" borderId="27" xfId="0" applyFont="1" applyFill="1" applyBorder="1" applyAlignment="1" applyProtection="1">
      <alignment horizontal="center"/>
    </xf>
    <xf numFmtId="0" fontId="22" fillId="0" borderId="28" xfId="0" applyFont="1" applyBorder="1" applyProtection="1"/>
    <xf numFmtId="0" fontId="22" fillId="4" borderId="29" xfId="0" applyFont="1" applyFill="1" applyBorder="1" applyAlignment="1" applyProtection="1">
      <alignment horizontal="center"/>
    </xf>
    <xf numFmtId="6" fontId="18" fillId="0" borderId="0" xfId="2" applyNumberFormat="1" applyFont="1" applyFill="1" applyBorder="1" applyAlignment="1" applyProtection="1">
      <alignment vertical="center" wrapText="1"/>
    </xf>
    <xf numFmtId="0" fontId="16" fillId="0" borderId="0" xfId="0" applyFont="1"/>
    <xf numFmtId="0" fontId="24" fillId="6" borderId="0" xfId="0" applyFont="1" applyFill="1" applyBorder="1" applyAlignment="1" applyProtection="1">
      <alignment vertical="center"/>
    </xf>
    <xf numFmtId="0" fontId="25" fillId="6" borderId="0" xfId="0" quotePrefix="1" applyFont="1" applyFill="1" applyBorder="1" applyAlignment="1" applyProtection="1">
      <alignment vertical="center"/>
    </xf>
    <xf numFmtId="0" fontId="25" fillId="6" borderId="0" xfId="0" quotePrefix="1" applyFont="1" applyFill="1" applyAlignment="1" applyProtection="1">
      <alignment vertical="center"/>
    </xf>
    <xf numFmtId="0" fontId="22" fillId="6" borderId="0" xfId="0" applyFont="1" applyFill="1" applyAlignment="1" applyProtection="1">
      <alignment vertical="top"/>
    </xf>
    <xf numFmtId="0" fontId="22" fillId="6" borderId="0" xfId="0" applyFont="1" applyFill="1" applyAlignment="1" applyProtection="1">
      <alignment vertical="center"/>
    </xf>
    <xf numFmtId="0" fontId="22" fillId="0" borderId="0" xfId="0" applyFont="1" applyFill="1" applyAlignment="1" applyProtection="1"/>
    <xf numFmtId="0" fontId="22" fillId="7" borderId="0" xfId="0" applyFont="1" applyFill="1" applyAlignment="1" applyProtection="1"/>
    <xf numFmtId="0" fontId="0" fillId="7" borderId="0" xfId="0" applyFill="1" applyProtection="1"/>
    <xf numFmtId="0" fontId="16" fillId="0" borderId="0" xfId="0" applyFont="1" applyAlignment="1">
      <alignment horizontal="center"/>
    </xf>
    <xf numFmtId="0" fontId="0" fillId="0" borderId="0" xfId="0" applyAlignment="1">
      <alignment horizontal="center"/>
    </xf>
    <xf numFmtId="165" fontId="16" fillId="4" borderId="2" xfId="0" applyNumberFormat="1" applyFont="1" applyFill="1" applyBorder="1" applyAlignment="1" applyProtection="1">
      <alignment horizontal="center"/>
    </xf>
    <xf numFmtId="0" fontId="16" fillId="4" borderId="2" xfId="0" applyFont="1" applyFill="1" applyBorder="1" applyAlignment="1" applyProtection="1">
      <alignment horizontal="center"/>
    </xf>
    <xf numFmtId="9" fontId="22" fillId="4" borderId="2" xfId="0" applyNumberFormat="1" applyFont="1" applyFill="1" applyBorder="1" applyAlignment="1" applyProtection="1">
      <alignment horizontal="center"/>
    </xf>
    <xf numFmtId="0" fontId="23" fillId="4" borderId="2" xfId="0" applyFont="1" applyFill="1" applyBorder="1" applyAlignment="1" applyProtection="1">
      <alignment horizontal="center"/>
    </xf>
    <xf numFmtId="165" fontId="22" fillId="4" borderId="2" xfId="0" applyNumberFormat="1" applyFont="1" applyFill="1" applyBorder="1" applyAlignment="1" applyProtection="1">
      <alignment horizontal="center"/>
    </xf>
    <xf numFmtId="164" fontId="34" fillId="4" borderId="2" xfId="2" applyNumberFormat="1" applyFont="1" applyFill="1" applyBorder="1" applyProtection="1"/>
    <xf numFmtId="0" fontId="16" fillId="4" borderId="2" xfId="0" applyFont="1" applyFill="1" applyBorder="1" applyProtection="1"/>
    <xf numFmtId="0" fontId="18" fillId="0" borderId="0" xfId="0" applyFont="1" applyFill="1" applyAlignment="1" applyProtection="1">
      <alignment horizontal="centerContinuous" vertical="center"/>
    </xf>
    <xf numFmtId="0" fontId="26" fillId="0" borderId="0" xfId="0" applyFont="1" applyFill="1" applyBorder="1" applyAlignment="1" applyProtection="1">
      <alignment vertical="top" wrapText="1"/>
    </xf>
    <xf numFmtId="0" fontId="16" fillId="0" borderId="0" xfId="0" applyFont="1" applyAlignment="1" applyProtection="1">
      <alignment vertical="center"/>
    </xf>
    <xf numFmtId="0" fontId="18" fillId="0" borderId="0" xfId="0" applyFont="1" applyFill="1" applyAlignment="1" applyProtection="1">
      <alignment horizontal="centerContinuous" vertical="top"/>
    </xf>
    <xf numFmtId="0" fontId="17" fillId="0" borderId="28" xfId="0" applyFont="1" applyBorder="1" applyAlignment="1" applyProtection="1">
      <alignment vertical="center"/>
    </xf>
    <xf numFmtId="6" fontId="18" fillId="0" borderId="0" xfId="2" applyNumberFormat="1" applyFont="1" applyFill="1" applyBorder="1" applyAlignment="1" applyProtection="1">
      <alignment horizontal="left" vertical="center"/>
    </xf>
    <xf numFmtId="6" fontId="18" fillId="0" borderId="0" xfId="2"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8" fillId="0" borderId="0" xfId="0" applyFont="1" applyBorder="1" applyAlignment="1" applyProtection="1">
      <alignment vertical="center" wrapText="1"/>
    </xf>
    <xf numFmtId="0" fontId="35" fillId="0" borderId="0" xfId="0" applyFont="1" applyAlignment="1" applyProtection="1">
      <alignment horizontal="left" vertical="center"/>
    </xf>
    <xf numFmtId="0" fontId="16" fillId="0" borderId="6" xfId="0" applyFont="1" applyBorder="1" applyAlignment="1" applyProtection="1">
      <alignment horizontal="right" vertical="center"/>
    </xf>
    <xf numFmtId="0" fontId="36" fillId="0" borderId="0" xfId="0" applyFont="1" applyBorder="1" applyProtection="1"/>
    <xf numFmtId="0" fontId="37" fillId="10" borderId="2" xfId="0" applyFont="1" applyFill="1" applyBorder="1" applyAlignment="1" applyProtection="1">
      <alignment vertical="center"/>
    </xf>
    <xf numFmtId="42" fontId="0" fillId="5" borderId="2" xfId="0" applyNumberFormat="1" applyFill="1" applyBorder="1" applyProtection="1"/>
    <xf numFmtId="0" fontId="16" fillId="0" borderId="5" xfId="0" applyFont="1" applyBorder="1" applyAlignment="1" applyProtection="1">
      <alignment horizontal="left" vertical="center"/>
    </xf>
    <xf numFmtId="0" fontId="0" fillId="11" borderId="0" xfId="0" applyFill="1" applyProtection="1"/>
    <xf numFmtId="0" fontId="15" fillId="11" borderId="0" xfId="0" applyFont="1" applyFill="1" applyProtection="1"/>
    <xf numFmtId="0" fontId="0" fillId="11" borderId="0" xfId="0" applyFill="1" applyAlignment="1" applyProtection="1">
      <alignment vertical="top"/>
    </xf>
    <xf numFmtId="0" fontId="26" fillId="11" borderId="0" xfId="0" applyFont="1" applyFill="1" applyBorder="1" applyAlignment="1" applyProtection="1">
      <alignment horizontal="left" vertical="center" wrapText="1"/>
    </xf>
    <xf numFmtId="0" fontId="1" fillId="0" borderId="0" xfId="0" applyFont="1" applyFill="1" applyBorder="1" applyAlignment="1" applyProtection="1">
      <alignment horizontal="left"/>
    </xf>
    <xf numFmtId="0" fontId="16" fillId="0" borderId="4" xfId="0" applyFont="1" applyBorder="1" applyAlignment="1" applyProtection="1">
      <alignment horizontal="left" vertical="center"/>
    </xf>
    <xf numFmtId="49" fontId="16" fillId="0" borderId="0" xfId="0" quotePrefix="1" applyNumberFormat="1" applyFont="1" applyAlignment="1" applyProtection="1">
      <alignment horizontal="left" vertical="top"/>
    </xf>
    <xf numFmtId="49" fontId="16" fillId="0" borderId="0" xfId="0" quotePrefix="1" applyNumberFormat="1" applyFont="1" applyAlignment="1" applyProtection="1">
      <alignment horizontal="left" vertical="center"/>
    </xf>
    <xf numFmtId="49" fontId="16" fillId="0" borderId="0" xfId="0" quotePrefix="1" applyNumberFormat="1" applyFont="1" applyAlignment="1" applyProtection="1">
      <alignment vertical="top"/>
    </xf>
    <xf numFmtId="164" fontId="0" fillId="5" borderId="2" xfId="0" applyNumberFormat="1" applyFill="1" applyBorder="1" applyProtection="1"/>
    <xf numFmtId="0" fontId="6" fillId="0" borderId="30" xfId="4" applyFont="1" applyFill="1" applyBorder="1" applyAlignment="1" applyProtection="1">
      <alignment horizontal="center"/>
    </xf>
    <xf numFmtId="0" fontId="6" fillId="0" borderId="1" xfId="4" applyFont="1" applyFill="1" applyBorder="1" applyAlignment="1" applyProtection="1">
      <alignment horizontal="right" wrapText="1"/>
    </xf>
    <xf numFmtId="0" fontId="6" fillId="0" borderId="1" xfId="4" applyFont="1" applyFill="1" applyBorder="1" applyAlignment="1" applyProtection="1">
      <alignment horizontal="right" vertical="top" wrapText="1"/>
    </xf>
    <xf numFmtId="0" fontId="6" fillId="0" borderId="1" xfId="4" applyFont="1" applyFill="1" applyBorder="1" applyAlignment="1" applyProtection="1">
      <alignment wrapText="1"/>
    </xf>
    <xf numFmtId="0" fontId="18" fillId="12" borderId="2" xfId="0" applyFont="1" applyFill="1" applyBorder="1" applyAlignment="1" applyProtection="1">
      <alignment horizontal="center" vertical="center" wrapText="1"/>
    </xf>
    <xf numFmtId="0" fontId="18" fillId="12" borderId="3" xfId="0" applyFont="1" applyFill="1" applyBorder="1" applyAlignment="1" applyProtection="1">
      <alignment vertical="center" wrapText="1"/>
    </xf>
    <xf numFmtId="0" fontId="18" fillId="12" borderId="2" xfId="0" applyFont="1" applyFill="1" applyBorder="1" applyAlignment="1" applyProtection="1">
      <alignment horizontal="center" vertical="top" wrapText="1"/>
    </xf>
    <xf numFmtId="0" fontId="0" fillId="13" borderId="6" xfId="0" applyFill="1" applyBorder="1" applyProtection="1">
      <protection locked="0"/>
    </xf>
    <xf numFmtId="0" fontId="2" fillId="0" borderId="0" xfId="0" applyFont="1"/>
    <xf numFmtId="0" fontId="7" fillId="6" borderId="0" xfId="0" applyFont="1" applyFill="1"/>
    <xf numFmtId="0" fontId="7" fillId="6" borderId="0" xfId="0" applyFont="1" applyFill="1" applyAlignment="1">
      <alignment horizontal="center"/>
    </xf>
    <xf numFmtId="0" fontId="7" fillId="0" borderId="0" xfId="0" applyFont="1" applyAlignment="1">
      <alignment horizontal="center"/>
    </xf>
    <xf numFmtId="0" fontId="18" fillId="0" borderId="0" xfId="0" applyFont="1"/>
    <xf numFmtId="0" fontId="16" fillId="0" borderId="0" xfId="0" applyFont="1" applyAlignment="1" applyProtection="1">
      <alignment horizontal="left" vertical="center"/>
    </xf>
    <xf numFmtId="0" fontId="18" fillId="12" borderId="2" xfId="0" applyFont="1" applyFill="1" applyBorder="1" applyAlignment="1" applyProtection="1">
      <alignment horizontal="center" vertical="center"/>
    </xf>
    <xf numFmtId="164" fontId="0" fillId="5" borderId="2" xfId="0" applyNumberFormat="1" applyFill="1" applyBorder="1" applyAlignment="1" applyProtection="1">
      <alignment vertical="center"/>
    </xf>
    <xf numFmtId="0" fontId="18" fillId="0" borderId="0" xfId="0" applyFont="1" applyAlignment="1" applyProtection="1">
      <alignment horizontal="left" vertical="center"/>
    </xf>
    <xf numFmtId="0" fontId="16" fillId="6" borderId="10" xfId="0" applyFont="1" applyFill="1" applyBorder="1" applyAlignment="1" applyProtection="1">
      <alignment horizontal="center" vertical="center" wrapText="1"/>
    </xf>
    <xf numFmtId="0" fontId="16" fillId="6" borderId="9" xfId="0" applyFont="1" applyFill="1" applyBorder="1" applyAlignment="1" applyProtection="1">
      <alignment horizontal="center" vertical="center" wrapText="1"/>
    </xf>
    <xf numFmtId="0" fontId="16" fillId="0" borderId="0" xfId="0" applyFont="1" applyBorder="1" applyAlignment="1" applyProtection="1">
      <alignment horizontal="left" vertical="center" wrapText="1" shrinkToFit="1"/>
    </xf>
    <xf numFmtId="0" fontId="22" fillId="0" borderId="2" xfId="0" applyFont="1" applyBorder="1" applyAlignment="1" applyProtection="1">
      <alignment horizontal="center"/>
    </xf>
    <xf numFmtId="0" fontId="22" fillId="0" borderId="25" xfId="0" applyFont="1" applyBorder="1" applyAlignment="1" applyProtection="1">
      <alignment horizontal="center"/>
    </xf>
    <xf numFmtId="0" fontId="22" fillId="0" borderId="24" xfId="0" applyFont="1" applyBorder="1" applyAlignment="1" applyProtection="1">
      <alignment horizontal="center" vertical="center"/>
    </xf>
    <xf numFmtId="0" fontId="22" fillId="0" borderId="2" xfId="0" applyFont="1" applyBorder="1" applyAlignment="1" applyProtection="1">
      <alignment horizontal="center" vertical="center"/>
    </xf>
    <xf numFmtId="0" fontId="19" fillId="0" borderId="9" xfId="0" applyFont="1" applyBorder="1" applyAlignment="1" applyProtection="1">
      <alignment horizontal="center" vertical="center"/>
    </xf>
    <xf numFmtId="0" fontId="16" fillId="5" borderId="0" xfId="0" applyFont="1" applyFill="1" applyAlignment="1" applyProtection="1">
      <alignment vertical="center"/>
    </xf>
    <xf numFmtId="0" fontId="0" fillId="5" borderId="0" xfId="0" applyFill="1" applyProtection="1"/>
    <xf numFmtId="0" fontId="0" fillId="5" borderId="0" xfId="0" applyFill="1" applyBorder="1" applyProtection="1"/>
    <xf numFmtId="0" fontId="42" fillId="0" borderId="19" xfId="0" applyFont="1" applyBorder="1" applyAlignment="1" applyProtection="1">
      <alignment vertical="center"/>
    </xf>
    <xf numFmtId="0" fontId="43" fillId="0" borderId="19" xfId="0" applyFont="1" applyBorder="1" applyAlignment="1" applyProtection="1">
      <alignment vertical="center"/>
    </xf>
    <xf numFmtId="0" fontId="4" fillId="5" borderId="3" xfId="0" applyFont="1" applyFill="1" applyBorder="1" applyAlignment="1" applyProtection="1">
      <alignment horizontal="centerContinuous" vertical="center"/>
    </xf>
    <xf numFmtId="0" fontId="3" fillId="5" borderId="4" xfId="0" applyFont="1" applyFill="1" applyBorder="1" applyAlignment="1" applyProtection="1">
      <alignment horizontal="centerContinuous" vertical="center"/>
    </xf>
    <xf numFmtId="0" fontId="3" fillId="5" borderId="5" xfId="0" applyFont="1" applyFill="1" applyBorder="1" applyAlignment="1" applyProtection="1">
      <alignment horizontal="centerContinuous" vertical="center"/>
    </xf>
    <xf numFmtId="0" fontId="3" fillId="5" borderId="8" xfId="0" applyFont="1" applyFill="1" applyBorder="1" applyAlignment="1" applyProtection="1">
      <alignment horizontal="centerContinuous" vertical="center"/>
    </xf>
    <xf numFmtId="42" fontId="30" fillId="8" borderId="2" xfId="2" applyNumberFormat="1" applyFont="1" applyFill="1" applyBorder="1" applyAlignment="1" applyProtection="1">
      <alignment vertical="center"/>
      <protection locked="0"/>
    </xf>
    <xf numFmtId="42" fontId="16" fillId="8" borderId="2" xfId="2" applyNumberFormat="1" applyFont="1" applyFill="1" applyBorder="1" applyAlignment="1" applyProtection="1">
      <alignment vertical="center"/>
      <protection locked="0"/>
    </xf>
    <xf numFmtId="0" fontId="44" fillId="0" borderId="0" xfId="0" applyFont="1" applyAlignment="1" applyProtection="1">
      <alignment vertical="center"/>
    </xf>
    <xf numFmtId="0" fontId="39" fillId="0" borderId="0" xfId="0" applyFont="1"/>
    <xf numFmtId="0" fontId="39" fillId="0" borderId="0" xfId="0" applyFont="1" applyAlignment="1">
      <alignment horizontal="center"/>
    </xf>
    <xf numFmtId="0" fontId="41" fillId="0" borderId="0" xfId="0" applyFont="1"/>
    <xf numFmtId="0" fontId="40" fillId="0" borderId="0" xfId="0" applyFont="1"/>
    <xf numFmtId="0" fontId="6" fillId="0" borderId="1" xfId="4" applyFont="1" applyBorder="1" applyAlignment="1">
      <alignment wrapText="1"/>
    </xf>
    <xf numFmtId="0" fontId="22" fillId="0" borderId="0" xfId="0" applyFont="1"/>
    <xf numFmtId="0" fontId="19" fillId="0" borderId="10" xfId="0" applyFont="1" applyBorder="1" applyAlignment="1" applyProtection="1">
      <alignment horizontal="center" vertical="center"/>
    </xf>
    <xf numFmtId="0" fontId="19" fillId="0" borderId="9" xfId="0" applyFont="1" applyBorder="1" applyAlignment="1" applyProtection="1">
      <alignment horizontal="center" vertical="center"/>
    </xf>
    <xf numFmtId="0" fontId="18" fillId="12" borderId="2" xfId="0" applyFont="1" applyFill="1" applyBorder="1" applyAlignment="1" applyProtection="1">
      <alignment horizontal="center" vertical="center"/>
    </xf>
    <xf numFmtId="164" fontId="0" fillId="5" borderId="3" xfId="0" applyNumberFormat="1" applyFill="1" applyBorder="1" applyAlignment="1" applyProtection="1">
      <alignment horizontal="center"/>
    </xf>
    <xf numFmtId="164" fontId="0" fillId="5" borderId="4" xfId="0" applyNumberFormat="1" applyFill="1" applyBorder="1" applyAlignment="1" applyProtection="1">
      <alignment horizontal="center"/>
    </xf>
    <xf numFmtId="164" fontId="0" fillId="5" borderId="5" xfId="0" applyNumberFormat="1" applyFill="1" applyBorder="1" applyAlignment="1" applyProtection="1">
      <alignment horizontal="center"/>
    </xf>
    <xf numFmtId="0" fontId="16" fillId="0" borderId="13" xfId="0" applyFont="1" applyBorder="1" applyAlignment="1" applyProtection="1">
      <alignment horizontal="left" vertical="center"/>
    </xf>
    <xf numFmtId="0" fontId="16" fillId="0" borderId="0" xfId="0" applyFont="1" applyAlignment="1" applyProtection="1">
      <alignment horizontal="left" vertical="center"/>
    </xf>
    <xf numFmtId="0" fontId="16" fillId="0" borderId="12" xfId="0" applyFont="1" applyBorder="1" applyAlignment="1" applyProtection="1">
      <alignment horizontal="left" vertical="center"/>
    </xf>
    <xf numFmtId="0" fontId="2" fillId="0" borderId="13" xfId="0" applyFont="1" applyBorder="1" applyAlignment="1" applyProtection="1">
      <alignment horizontal="left"/>
    </xf>
    <xf numFmtId="0" fontId="2" fillId="0" borderId="0" xfId="0" applyFont="1" applyAlignment="1" applyProtection="1">
      <alignment horizontal="left"/>
    </xf>
    <xf numFmtId="0" fontId="2" fillId="0" borderId="12" xfId="0" applyFont="1" applyBorder="1" applyAlignment="1" applyProtection="1">
      <alignment horizontal="left"/>
    </xf>
    <xf numFmtId="0" fontId="16" fillId="0" borderId="17" xfId="0" applyFont="1" applyBorder="1" applyAlignment="1" applyProtection="1">
      <alignment horizontal="left" vertical="center"/>
    </xf>
    <xf numFmtId="0" fontId="16" fillId="0" borderId="11" xfId="0" applyFont="1" applyBorder="1" applyAlignment="1" applyProtection="1">
      <alignment horizontal="left" vertical="center"/>
    </xf>
    <xf numFmtId="0" fontId="16" fillId="0" borderId="16" xfId="0" applyFont="1" applyBorder="1" applyAlignment="1" applyProtection="1">
      <alignment horizontal="left" vertical="center"/>
    </xf>
    <xf numFmtId="0" fontId="18" fillId="0" borderId="15" xfId="0" applyFont="1" applyFill="1" applyBorder="1" applyAlignment="1" applyProtection="1">
      <alignment horizontal="left"/>
    </xf>
    <xf numFmtId="0" fontId="18" fillId="0" borderId="6" xfId="0" applyFont="1" applyFill="1" applyBorder="1" applyAlignment="1" applyProtection="1">
      <alignment horizontal="left"/>
    </xf>
    <xf numFmtId="0" fontId="18" fillId="0" borderId="8" xfId="0" applyFont="1" applyFill="1" applyBorder="1" applyAlignment="1" applyProtection="1">
      <alignment horizontal="left"/>
    </xf>
    <xf numFmtId="0" fontId="14" fillId="5" borderId="3" xfId="0" quotePrefix="1" applyFont="1" applyFill="1" applyBorder="1" applyAlignment="1" applyProtection="1">
      <alignment horizontal="center" vertical="center"/>
    </xf>
    <xf numFmtId="0" fontId="14" fillId="5" borderId="4" xfId="0" quotePrefix="1" applyFont="1" applyFill="1" applyBorder="1" applyAlignment="1" applyProtection="1">
      <alignment horizontal="center" vertical="center"/>
    </xf>
    <xf numFmtId="0" fontId="14" fillId="5" borderId="5" xfId="0" quotePrefix="1" applyFont="1" applyFill="1" applyBorder="1" applyAlignment="1" applyProtection="1">
      <alignment horizontal="center" vertical="center"/>
    </xf>
    <xf numFmtId="0" fontId="16" fillId="0" borderId="13" xfId="0" applyFont="1" applyBorder="1" applyAlignment="1" applyProtection="1">
      <alignment horizontal="left"/>
    </xf>
    <xf numFmtId="0" fontId="16" fillId="0" borderId="0" xfId="0" applyFont="1" applyAlignment="1" applyProtection="1">
      <alignment horizontal="left"/>
    </xf>
    <xf numFmtId="0" fontId="16" fillId="0" borderId="12" xfId="0" applyFont="1" applyBorder="1" applyAlignment="1" applyProtection="1">
      <alignment horizontal="left"/>
    </xf>
    <xf numFmtId="0" fontId="1" fillId="0" borderId="15" xfId="0" applyFont="1" applyFill="1" applyBorder="1" applyAlignment="1" applyProtection="1">
      <alignment horizontal="left"/>
    </xf>
    <xf numFmtId="0" fontId="1" fillId="0" borderId="6" xfId="0" applyFont="1" applyFill="1" applyBorder="1" applyAlignment="1" applyProtection="1">
      <alignment horizontal="left"/>
    </xf>
    <xf numFmtId="0" fontId="1" fillId="0" borderId="8" xfId="0" applyFont="1" applyFill="1" applyBorder="1" applyAlignment="1" applyProtection="1">
      <alignment horizontal="left"/>
    </xf>
    <xf numFmtId="0" fontId="16" fillId="5" borderId="6" xfId="0" applyFont="1" applyFill="1" applyBorder="1" applyAlignment="1" applyProtection="1">
      <alignment horizontal="left" vertical="center" wrapText="1" shrinkToFit="1"/>
    </xf>
    <xf numFmtId="0" fontId="16" fillId="0" borderId="0" xfId="0" applyFont="1" applyBorder="1" applyAlignment="1" applyProtection="1">
      <alignment horizontal="left" vertical="center" wrapText="1" shrinkToFit="1"/>
    </xf>
    <xf numFmtId="0" fontId="16" fillId="0" borderId="12" xfId="0" applyFont="1" applyBorder="1" applyAlignment="1" applyProtection="1">
      <alignment horizontal="left" vertical="center" wrapText="1" shrinkToFit="1"/>
    </xf>
    <xf numFmtId="6" fontId="16" fillId="0" borderId="4" xfId="2" applyNumberFormat="1" applyFont="1" applyFill="1" applyBorder="1" applyAlignment="1" applyProtection="1">
      <alignment horizontal="center" vertical="center"/>
    </xf>
    <xf numFmtId="6" fontId="16" fillId="0" borderId="5" xfId="2" applyNumberFormat="1" applyFont="1" applyFill="1" applyBorder="1" applyAlignment="1" applyProtection="1">
      <alignment horizontal="center" vertical="center"/>
    </xf>
    <xf numFmtId="6" fontId="16" fillId="5" borderId="3" xfId="2" applyNumberFormat="1" applyFont="1" applyFill="1" applyBorder="1" applyAlignment="1" applyProtection="1">
      <alignment horizontal="center" vertical="center"/>
    </xf>
    <xf numFmtId="6" fontId="16" fillId="5" borderId="4" xfId="2" applyNumberFormat="1" applyFont="1" applyFill="1" applyBorder="1" applyAlignment="1" applyProtection="1">
      <alignment horizontal="center" vertical="center"/>
    </xf>
    <xf numFmtId="6" fontId="16" fillId="5" borderId="5" xfId="2" applyNumberFormat="1" applyFont="1" applyFill="1" applyBorder="1" applyAlignment="1" applyProtection="1">
      <alignment horizontal="center" vertical="center"/>
    </xf>
    <xf numFmtId="9" fontId="16" fillId="5" borderId="3" xfId="5" applyFont="1" applyFill="1" applyBorder="1" applyAlignment="1" applyProtection="1">
      <alignment horizontal="center" vertical="center"/>
    </xf>
    <xf numFmtId="9" fontId="16" fillId="5" borderId="4" xfId="5" applyFont="1" applyFill="1" applyBorder="1" applyAlignment="1" applyProtection="1">
      <alignment horizontal="center" vertical="center"/>
    </xf>
    <xf numFmtId="9" fontId="16" fillId="5" borderId="5" xfId="5" applyFont="1" applyFill="1" applyBorder="1" applyAlignment="1" applyProtection="1">
      <alignment horizontal="center" vertical="center"/>
    </xf>
    <xf numFmtId="0" fontId="16" fillId="6" borderId="10" xfId="0" applyFont="1" applyFill="1" applyBorder="1" applyAlignment="1" applyProtection="1">
      <alignment horizontal="center" vertical="center" wrapText="1"/>
    </xf>
    <xf numFmtId="0" fontId="16" fillId="6" borderId="9" xfId="0" applyFont="1" applyFill="1" applyBorder="1" applyAlignment="1" applyProtection="1">
      <alignment horizontal="center" vertical="center" wrapText="1"/>
    </xf>
    <xf numFmtId="0" fontId="16" fillId="0" borderId="3" xfId="0" applyFont="1" applyBorder="1" applyAlignment="1" applyProtection="1">
      <alignment horizontal="right"/>
    </xf>
    <xf numFmtId="0" fontId="16" fillId="0" borderId="4" xfId="0" applyFont="1" applyBorder="1" applyAlignment="1" applyProtection="1">
      <alignment horizontal="right"/>
    </xf>
    <xf numFmtId="0" fontId="16" fillId="0" borderId="5" xfId="0" applyFont="1" applyBorder="1" applyAlignment="1" applyProtection="1">
      <alignment horizontal="right"/>
    </xf>
    <xf numFmtId="0" fontId="18" fillId="12" borderId="3" xfId="0" applyFont="1" applyFill="1" applyBorder="1" applyAlignment="1" applyProtection="1">
      <alignment horizontal="center" vertical="center"/>
    </xf>
    <xf numFmtId="0" fontId="18" fillId="12" borderId="4" xfId="0" applyFont="1" applyFill="1" applyBorder="1" applyAlignment="1" applyProtection="1">
      <alignment horizontal="center" vertical="center"/>
    </xf>
    <xf numFmtId="0" fontId="18" fillId="12" borderId="5" xfId="0" applyFont="1" applyFill="1" applyBorder="1" applyAlignment="1" applyProtection="1">
      <alignment horizontal="center" vertical="center"/>
    </xf>
    <xf numFmtId="6" fontId="18" fillId="8" borderId="2" xfId="2" applyNumberFormat="1" applyFont="1" applyFill="1" applyBorder="1" applyAlignment="1" applyProtection="1">
      <alignment horizontal="center" vertical="center"/>
      <protection locked="0"/>
    </xf>
    <xf numFmtId="0" fontId="34" fillId="0" borderId="2" xfId="0" applyFont="1" applyBorder="1" applyAlignment="1" applyProtection="1">
      <alignment horizontal="center" vertical="center" wrapText="1"/>
    </xf>
    <xf numFmtId="0" fontId="18" fillId="8" borderId="2" xfId="0" applyFont="1" applyFill="1" applyBorder="1" applyAlignment="1" applyProtection="1">
      <alignment horizontal="center" vertical="center"/>
      <protection locked="0"/>
    </xf>
    <xf numFmtId="166" fontId="30" fillId="12" borderId="3" xfId="0" applyNumberFormat="1" applyFont="1" applyFill="1" applyBorder="1" applyAlignment="1" applyProtection="1">
      <alignment horizontal="center" vertical="center"/>
      <protection locked="0"/>
    </xf>
    <xf numFmtId="166" fontId="30" fillId="12" borderId="4" xfId="0" applyNumberFormat="1" applyFont="1" applyFill="1" applyBorder="1" applyAlignment="1" applyProtection="1">
      <alignment horizontal="center" vertical="center"/>
      <protection locked="0"/>
    </xf>
    <xf numFmtId="166" fontId="30" fillId="12" borderId="5" xfId="0" applyNumberFormat="1" applyFont="1" applyFill="1" applyBorder="1" applyAlignment="1" applyProtection="1">
      <alignment horizontal="center" vertical="center"/>
      <protection locked="0"/>
    </xf>
    <xf numFmtId="0" fontId="18" fillId="12" borderId="4" xfId="0" applyFont="1" applyFill="1" applyBorder="1" applyAlignment="1" applyProtection="1">
      <alignment horizontal="center" vertical="center" wrapText="1"/>
    </xf>
    <xf numFmtId="0" fontId="18" fillId="12" borderId="11" xfId="0" applyFont="1" applyFill="1" applyBorder="1" applyAlignment="1" applyProtection="1">
      <alignment horizontal="center" vertical="center" wrapText="1"/>
    </xf>
    <xf numFmtId="0" fontId="18" fillId="12" borderId="16" xfId="0" applyFont="1" applyFill="1" applyBorder="1" applyAlignment="1" applyProtection="1">
      <alignment horizontal="center" vertical="center" wrapText="1"/>
    </xf>
    <xf numFmtId="0" fontId="38" fillId="0" borderId="2" xfId="0" applyFont="1" applyBorder="1" applyAlignment="1" applyProtection="1">
      <alignment horizontal="left" vertical="top"/>
    </xf>
    <xf numFmtId="0" fontId="22" fillId="0" borderId="24" xfId="0" applyFont="1" applyBorder="1" applyAlignment="1" applyProtection="1">
      <alignment horizontal="center" vertical="center"/>
    </xf>
    <xf numFmtId="0" fontId="22" fillId="0" borderId="2" xfId="0" applyFont="1" applyBorder="1" applyAlignment="1" applyProtection="1">
      <alignment horizontal="center" vertical="center"/>
    </xf>
    <xf numFmtId="6" fontId="16" fillId="5" borderId="2" xfId="2" applyNumberFormat="1" applyFont="1" applyFill="1" applyBorder="1" applyAlignment="1" applyProtection="1">
      <alignment horizontal="center" vertical="center"/>
    </xf>
    <xf numFmtId="0" fontId="22" fillId="0" borderId="2" xfId="0" applyFont="1" applyBorder="1" applyAlignment="1" applyProtection="1">
      <alignment horizontal="center"/>
    </xf>
    <xf numFmtId="0" fontId="22" fillId="0" borderId="25" xfId="0" applyFont="1" applyBorder="1" applyAlignment="1" applyProtection="1">
      <alignment horizontal="center"/>
    </xf>
    <xf numFmtId="164" fontId="0" fillId="5" borderId="2" xfId="0" applyNumberFormat="1" applyFill="1" applyBorder="1" applyAlignment="1" applyProtection="1"/>
    <xf numFmtId="164" fontId="16" fillId="8" borderId="3" xfId="2" applyNumberFormat="1" applyFont="1" applyFill="1" applyBorder="1" applyAlignment="1" applyProtection="1">
      <alignment horizontal="center"/>
      <protection locked="0"/>
    </xf>
    <xf numFmtId="164" fontId="16" fillId="8" borderId="4" xfId="2" applyNumberFormat="1" applyFont="1" applyFill="1" applyBorder="1" applyAlignment="1" applyProtection="1">
      <alignment horizontal="center"/>
      <protection locked="0"/>
    </xf>
    <xf numFmtId="164" fontId="16" fillId="8" borderId="5" xfId="2" applyNumberFormat="1" applyFont="1" applyFill="1" applyBorder="1" applyAlignment="1" applyProtection="1">
      <alignment horizontal="center"/>
      <protection locked="0"/>
    </xf>
    <xf numFmtId="0" fontId="25" fillId="0" borderId="10" xfId="0" applyFont="1" applyBorder="1" applyAlignment="1" applyProtection="1">
      <alignment horizontal="center" vertical="center" wrapText="1"/>
    </xf>
    <xf numFmtId="0" fontId="25" fillId="0" borderId="9" xfId="0" applyFont="1" applyBorder="1" applyAlignment="1" applyProtection="1">
      <alignment horizontal="center" vertical="center" wrapText="1"/>
    </xf>
    <xf numFmtId="42" fontId="16" fillId="8" borderId="3" xfId="2" applyNumberFormat="1" applyFont="1" applyFill="1" applyBorder="1" applyAlignment="1" applyProtection="1">
      <alignment vertical="center"/>
      <protection locked="0"/>
    </xf>
    <xf numFmtId="42" fontId="16" fillId="8" borderId="4" xfId="2" applyNumberFormat="1" applyFont="1" applyFill="1" applyBorder="1" applyAlignment="1" applyProtection="1">
      <alignment vertical="center"/>
      <protection locked="0"/>
    </xf>
    <xf numFmtId="42" fontId="16" fillId="8" borderId="5" xfId="2" applyNumberFormat="1" applyFont="1" applyFill="1" applyBorder="1" applyAlignment="1" applyProtection="1">
      <alignment vertical="center"/>
      <protection locked="0"/>
    </xf>
    <xf numFmtId="164" fontId="0" fillId="5" borderId="3" xfId="0" applyNumberFormat="1" applyFill="1" applyBorder="1" applyAlignment="1" applyProtection="1"/>
    <xf numFmtId="164" fontId="0" fillId="5" borderId="4" xfId="0" applyNumberFormat="1" applyFill="1" applyBorder="1" applyAlignment="1" applyProtection="1"/>
    <xf numFmtId="164" fontId="0" fillId="5" borderId="5" xfId="0" applyNumberFormat="1" applyFill="1" applyBorder="1" applyAlignment="1" applyProtection="1"/>
    <xf numFmtId="0" fontId="16" fillId="8" borderId="3"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6" fillId="8" borderId="5" xfId="0" applyFont="1" applyFill="1" applyBorder="1" applyAlignment="1" applyProtection="1">
      <alignment horizontal="center" vertical="center"/>
      <protection locked="0"/>
    </xf>
    <xf numFmtId="0" fontId="18" fillId="12" borderId="0" xfId="0" applyFont="1" applyFill="1" applyAlignment="1" applyProtection="1">
      <alignment horizontal="center" vertical="center"/>
    </xf>
    <xf numFmtId="0" fontId="16" fillId="5" borderId="6" xfId="0" applyFont="1" applyFill="1" applyBorder="1" applyAlignment="1" applyProtection="1">
      <alignment horizontal="left" vertical="center"/>
    </xf>
    <xf numFmtId="0" fontId="39" fillId="0" borderId="13" xfId="0" applyFont="1" applyBorder="1" applyAlignment="1">
      <alignment horizontal="left" vertical="center" wrapText="1"/>
    </xf>
    <xf numFmtId="0" fontId="39" fillId="0" borderId="0" xfId="0" applyFont="1" applyBorder="1" applyAlignment="1">
      <alignment horizontal="left" vertical="center" wrapText="1"/>
    </xf>
    <xf numFmtId="0" fontId="39" fillId="0" borderId="12" xfId="0" applyFont="1" applyBorder="1" applyAlignment="1">
      <alignment horizontal="left" vertical="center" wrapText="1"/>
    </xf>
    <xf numFmtId="0" fontId="20" fillId="8" borderId="2" xfId="0" applyFont="1" applyFill="1" applyBorder="1" applyAlignment="1" applyProtection="1">
      <alignment horizontal="center" vertical="center"/>
    </xf>
    <xf numFmtId="0" fontId="18" fillId="0" borderId="2" xfId="0" applyFont="1" applyBorder="1" applyAlignment="1" applyProtection="1">
      <alignment horizontal="center" vertical="center" wrapText="1"/>
    </xf>
    <xf numFmtId="6" fontId="18" fillId="5" borderId="3" xfId="2" applyNumberFormat="1" applyFont="1" applyFill="1" applyBorder="1" applyAlignment="1" applyProtection="1">
      <alignment horizontal="center" vertical="center"/>
    </xf>
    <xf numFmtId="6" fontId="18" fillId="5" borderId="4" xfId="2" applyNumberFormat="1" applyFont="1" applyFill="1" applyBorder="1" applyAlignment="1" applyProtection="1">
      <alignment horizontal="center" vertical="center"/>
    </xf>
    <xf numFmtId="6" fontId="18" fillId="5" borderId="5" xfId="2" applyNumberFormat="1" applyFont="1" applyFill="1" applyBorder="1" applyAlignment="1" applyProtection="1">
      <alignment horizontal="center" vertical="center"/>
    </xf>
    <xf numFmtId="164" fontId="0" fillId="5" borderId="2" xfId="0" applyNumberFormat="1" applyFill="1" applyBorder="1" applyAlignment="1" applyProtection="1">
      <alignment vertical="center"/>
    </xf>
    <xf numFmtId="164" fontId="16" fillId="13" borderId="11" xfId="2" applyNumberFormat="1" applyFont="1" applyFill="1" applyBorder="1" applyAlignment="1" applyProtection="1">
      <alignment horizontal="center"/>
      <protection locked="0"/>
    </xf>
    <xf numFmtId="0" fontId="20" fillId="5" borderId="3" xfId="0" applyFont="1" applyFill="1" applyBorder="1" applyAlignment="1" applyProtection="1">
      <alignment horizontal="center" vertical="center" wrapText="1"/>
    </xf>
    <xf numFmtId="0" fontId="20" fillId="5" borderId="4" xfId="0" applyFont="1" applyFill="1" applyBorder="1" applyAlignment="1" applyProtection="1">
      <alignment horizontal="center" vertical="center" wrapText="1"/>
    </xf>
    <xf numFmtId="0" fontId="20" fillId="5" borderId="5" xfId="0" applyFont="1" applyFill="1" applyBorder="1" applyAlignment="1" applyProtection="1">
      <alignment horizontal="center" vertical="center" wrapText="1"/>
    </xf>
    <xf numFmtId="0" fontId="16" fillId="5" borderId="0" xfId="0" applyFont="1" applyFill="1" applyBorder="1" applyAlignment="1" applyProtection="1">
      <alignment horizontal="left" vertical="top" wrapText="1"/>
    </xf>
    <xf numFmtId="0" fontId="35" fillId="5" borderId="0" xfId="1" applyFont="1" applyFill="1" applyAlignment="1" applyProtection="1">
      <alignment horizontal="left" vertical="center" wrapText="1"/>
    </xf>
    <xf numFmtId="0" fontId="16" fillId="0" borderId="13" xfId="0" applyFont="1" applyBorder="1" applyAlignment="1" applyProtection="1">
      <alignment horizontal="right" vertical="center"/>
    </xf>
    <xf numFmtId="0" fontId="16" fillId="0" borderId="0" xfId="0" applyFont="1" applyAlignment="1" applyProtection="1">
      <alignment horizontal="right" vertical="center"/>
    </xf>
    <xf numFmtId="0" fontId="16" fillId="0" borderId="12" xfId="0" applyFont="1" applyBorder="1" applyAlignment="1" applyProtection="1">
      <alignment horizontal="right" vertical="center"/>
    </xf>
    <xf numFmtId="0" fontId="18" fillId="0" borderId="0" xfId="0" applyFont="1" applyAlignment="1" applyProtection="1">
      <alignment horizontal="left" vertical="center"/>
    </xf>
    <xf numFmtId="0" fontId="16" fillId="0" borderId="15"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8" xfId="0" applyFont="1" applyBorder="1" applyAlignment="1" applyProtection="1">
      <alignment horizontal="left" vertical="center"/>
    </xf>
    <xf numFmtId="0" fontId="18" fillId="0" borderId="13" xfId="0" applyFont="1" applyBorder="1" applyAlignment="1" applyProtection="1">
      <alignment horizontal="left" vertical="center"/>
    </xf>
    <xf numFmtId="0" fontId="18" fillId="0" borderId="12" xfId="0" applyFont="1" applyBorder="1" applyAlignment="1" applyProtection="1">
      <alignment horizontal="left" vertical="center"/>
    </xf>
    <xf numFmtId="0" fontId="0" fillId="13" borderId="6" xfId="0" applyFill="1" applyBorder="1" applyAlignment="1" applyProtection="1">
      <alignment horizontal="center"/>
      <protection locked="0"/>
    </xf>
    <xf numFmtId="164" fontId="18" fillId="3" borderId="2" xfId="2" applyNumberFormat="1" applyFont="1" applyFill="1" applyBorder="1" applyAlignment="1" applyProtection="1">
      <alignment vertical="center" shrinkToFit="1"/>
    </xf>
    <xf numFmtId="42" fontId="0" fillId="5" borderId="3" xfId="0" applyNumberFormat="1" applyFill="1" applyBorder="1" applyAlignment="1" applyProtection="1"/>
    <xf numFmtId="42" fontId="0" fillId="5" borderId="4" xfId="0" applyNumberFormat="1" applyFill="1" applyBorder="1" applyAlignment="1" applyProtection="1"/>
    <xf numFmtId="42" fontId="0" fillId="5" borderId="5" xfId="0" applyNumberFormat="1" applyFill="1" applyBorder="1" applyAlignment="1" applyProtection="1"/>
    <xf numFmtId="0" fontId="18" fillId="12" borderId="2" xfId="0" applyFont="1" applyFill="1" applyBorder="1" applyAlignment="1" applyProtection="1">
      <alignment horizontal="center" vertical="top"/>
    </xf>
  </cellXfs>
  <cellStyles count="6">
    <cellStyle name="Bad" xfId="1" builtinId="27"/>
    <cellStyle name="Currency" xfId="2" builtinId="4"/>
    <cellStyle name="Normal" xfId="0" builtinId="0"/>
    <cellStyle name="Normal_Single Church_1" xfId="3" xr:uid="{00000000-0005-0000-0000-000003000000}"/>
    <cellStyle name="Normal_Single Church_2" xfId="4" xr:uid="{00000000-0005-0000-0000-000004000000}"/>
    <cellStyle name="Percent" xfId="5"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28575</xdr:colOff>
      <xdr:row>0</xdr:row>
      <xdr:rowOff>38100</xdr:rowOff>
    </xdr:from>
    <xdr:to>
      <xdr:col>24</xdr:col>
      <xdr:colOff>57150</xdr:colOff>
      <xdr:row>3</xdr:row>
      <xdr:rowOff>9525</xdr:rowOff>
    </xdr:to>
    <xdr:pic>
      <xdr:nvPicPr>
        <xdr:cNvPr id="7028" name="Picture 1">
          <a:extLst>
            <a:ext uri="{FF2B5EF4-FFF2-40B4-BE49-F238E27FC236}">
              <a16:creationId xmlns:a16="http://schemas.microsoft.com/office/drawing/2014/main" id="{C9869C4E-7D85-43E3-A98F-C055AB6CEB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38100"/>
          <a:ext cx="18002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45721</xdr:colOff>
      <xdr:row>0</xdr:row>
      <xdr:rowOff>68580</xdr:rowOff>
    </xdr:from>
    <xdr:to>
      <xdr:col>12</xdr:col>
      <xdr:colOff>596886</xdr:colOff>
      <xdr:row>44</xdr:row>
      <xdr:rowOff>91440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5721" y="68580"/>
          <a:ext cx="7866365" cy="8069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pageSetUpPr fitToPage="1"/>
  </sheetPr>
  <dimension ref="A1:EK832"/>
  <sheetViews>
    <sheetView tabSelected="1" zoomScaleNormal="100" zoomScaleSheetLayoutView="100" zoomScalePageLayoutView="70" workbookViewId="0">
      <selection activeCell="AU56" sqref="AU56"/>
    </sheetView>
  </sheetViews>
  <sheetFormatPr defaultColWidth="8.85546875" defaultRowHeight="15" x14ac:dyDescent="0.25"/>
  <cols>
    <col min="1" max="1" width="1.28515625" style="3" customWidth="1"/>
    <col min="2" max="2" width="6.7109375" style="3" customWidth="1"/>
    <col min="3" max="3" width="4.5703125" style="3" customWidth="1"/>
    <col min="4" max="4" width="6.28515625" style="3" customWidth="1"/>
    <col min="5" max="13" width="4.7109375" style="3" customWidth="1"/>
    <col min="14" max="14" width="7.5703125" style="3" customWidth="1"/>
    <col min="15" max="21" width="4.7109375" style="3" customWidth="1"/>
    <col min="22" max="22" width="1.7109375" style="3" customWidth="1"/>
    <col min="23" max="23" width="6.7109375" style="10" customWidth="1"/>
    <col min="24" max="24" width="13.42578125" style="3" customWidth="1"/>
    <col min="25" max="25" width="2.7109375" style="1" customWidth="1"/>
    <col min="26" max="26" width="1.7109375" style="1" customWidth="1"/>
    <col min="27" max="27" width="3.7109375" style="172" customWidth="1"/>
    <col min="28" max="42" width="3.7109375" style="15" customWidth="1"/>
    <col min="43" max="43" width="3.7109375" style="31" customWidth="1"/>
    <col min="44" max="44" width="25.140625" style="36" customWidth="1"/>
    <col min="45" max="45" width="19.140625" style="32" customWidth="1"/>
    <col min="46" max="46" width="33.7109375" style="35" customWidth="1"/>
    <col min="47" max="47" width="13.7109375" style="34" customWidth="1"/>
    <col min="48" max="48" width="3.7109375" style="56" customWidth="1"/>
    <col min="49" max="49" width="35.7109375" style="35" customWidth="1"/>
    <col min="50" max="50" width="14.85546875" style="35" customWidth="1"/>
    <col min="51" max="51" width="14.85546875" style="34" customWidth="1"/>
    <col min="52" max="52" width="16.85546875" style="34" customWidth="1"/>
    <col min="53" max="53" width="13.7109375" style="34" customWidth="1"/>
    <col min="54" max="54" width="16.5703125" style="34" customWidth="1"/>
    <col min="55" max="55" width="13.7109375" style="34" customWidth="1"/>
    <col min="56" max="56" width="16.7109375" style="56" customWidth="1"/>
    <col min="57" max="57" width="14.7109375" style="31" customWidth="1"/>
    <col min="58" max="58" width="8.85546875" style="31" customWidth="1"/>
    <col min="59" max="59" width="12.140625" style="31" customWidth="1"/>
    <col min="60" max="60" width="13.7109375" style="33" customWidth="1"/>
    <col min="61" max="61" width="33.140625" style="31" customWidth="1"/>
    <col min="62" max="63" width="5.85546875" style="33" customWidth="1"/>
    <col min="64" max="64" width="15.7109375" style="33" customWidth="1"/>
    <col min="65" max="65" width="3.7109375" style="33" hidden="1" customWidth="1"/>
    <col min="66" max="66" width="3.7109375" style="31" hidden="1" customWidth="1"/>
    <col min="67" max="67" width="16.7109375" style="31" hidden="1" customWidth="1"/>
    <col min="68" max="70" width="11.7109375" style="31" hidden="1" customWidth="1"/>
    <col min="71" max="71" width="15.7109375" style="31" hidden="1" customWidth="1"/>
    <col min="72" max="72" width="3.7109375" style="31" hidden="1" customWidth="1"/>
    <col min="73" max="75" width="8.85546875" style="33" hidden="1" customWidth="1"/>
    <col min="76" max="77" width="8.85546875" style="31" hidden="1" customWidth="1"/>
    <col min="78" max="78" width="8.85546875" style="33" hidden="1" customWidth="1"/>
    <col min="79" max="79" width="3.7109375" style="31" hidden="1" customWidth="1"/>
    <col min="80" max="80" width="8.85546875" style="31" hidden="1" customWidth="1"/>
    <col min="81" max="82" width="10.7109375" style="31" hidden="1" customWidth="1"/>
    <col min="83" max="83" width="3.7109375" style="31" hidden="1" customWidth="1"/>
    <col min="84" max="92" width="8.85546875" style="31" hidden="1" customWidth="1"/>
    <col min="93" max="127" width="8.85546875" style="31" customWidth="1"/>
    <col min="128" max="16384" width="8.85546875" style="31"/>
  </cols>
  <sheetData>
    <row r="1" spans="1:93" ht="24" thickBot="1" x14ac:dyDescent="0.3">
      <c r="A1" s="159"/>
      <c r="B1" s="210" t="s">
        <v>1069</v>
      </c>
      <c r="C1" s="211"/>
      <c r="D1" s="211"/>
      <c r="E1" s="211"/>
      <c r="F1" s="211"/>
      <c r="G1" s="211"/>
      <c r="H1" s="211"/>
      <c r="I1" s="211"/>
      <c r="J1" s="211"/>
      <c r="K1" s="211"/>
      <c r="L1" s="211"/>
      <c r="M1" s="211"/>
      <c r="N1" s="211"/>
      <c r="O1" s="211"/>
      <c r="P1" s="211"/>
      <c r="Q1" s="211"/>
      <c r="R1" s="161"/>
      <c r="S1" s="161"/>
      <c r="T1" s="118"/>
      <c r="U1" s="118"/>
      <c r="V1" s="2"/>
      <c r="W1" s="2"/>
      <c r="X1" s="2"/>
      <c r="AR1" s="85" t="s">
        <v>0</v>
      </c>
      <c r="AS1" s="86"/>
      <c r="AT1" s="87"/>
      <c r="AU1" s="88"/>
      <c r="AV1" s="145"/>
      <c r="AW1" s="60" t="s">
        <v>1</v>
      </c>
      <c r="AX1" s="60"/>
      <c r="AY1" s="61"/>
      <c r="AZ1" s="61"/>
      <c r="BA1" s="61"/>
      <c r="BB1" s="61"/>
      <c r="BC1" s="61"/>
      <c r="BD1" s="146"/>
      <c r="BE1" s="147"/>
      <c r="BF1" s="140"/>
      <c r="BH1" s="31" t="s">
        <v>2</v>
      </c>
      <c r="BL1" s="31" t="s">
        <v>3</v>
      </c>
      <c r="BO1" s="31" t="s">
        <v>2</v>
      </c>
    </row>
    <row r="2" spans="1:93" ht="21.75" thickTop="1" thickBot="1" x14ac:dyDescent="0.3">
      <c r="A2" s="159"/>
      <c r="B2" s="11"/>
      <c r="C2" s="2"/>
      <c r="D2" s="2"/>
      <c r="E2" s="2"/>
      <c r="F2" s="2"/>
      <c r="G2" s="2"/>
      <c r="H2" s="2"/>
      <c r="I2" s="2"/>
      <c r="J2" s="2"/>
      <c r="K2" s="2"/>
      <c r="L2" s="2"/>
      <c r="M2" s="2"/>
      <c r="N2" s="2"/>
      <c r="O2" s="2"/>
      <c r="P2" s="2"/>
      <c r="Q2" s="2"/>
      <c r="R2" s="2"/>
      <c r="S2" s="2"/>
      <c r="T2" s="2"/>
      <c r="U2" s="2"/>
      <c r="V2" s="2"/>
      <c r="W2" s="2"/>
      <c r="X2" s="2"/>
      <c r="AR2" s="83">
        <v>1</v>
      </c>
      <c r="AS2" s="84">
        <f>+AR2+1</f>
        <v>2</v>
      </c>
      <c r="AT2" s="84">
        <f>+AS2+1</f>
        <v>3</v>
      </c>
      <c r="AU2" s="84">
        <f>+AT2+1</f>
        <v>4</v>
      </c>
      <c r="AV2" s="182"/>
      <c r="AW2" s="83">
        <v>1</v>
      </c>
      <c r="AX2" s="84">
        <f t="shared" ref="AX2:BE2" si="0">+AW2+1</f>
        <v>2</v>
      </c>
      <c r="AY2" s="84">
        <f t="shared" si="0"/>
        <v>3</v>
      </c>
      <c r="AZ2" s="84">
        <f t="shared" si="0"/>
        <v>4</v>
      </c>
      <c r="BA2" s="84">
        <f t="shared" si="0"/>
        <v>5</v>
      </c>
      <c r="BB2" s="84">
        <f t="shared" si="0"/>
        <v>6</v>
      </c>
      <c r="BC2" s="84">
        <f t="shared" si="0"/>
        <v>7</v>
      </c>
      <c r="BD2" s="84">
        <f t="shared" si="0"/>
        <v>8</v>
      </c>
      <c r="BE2" s="84">
        <f t="shared" si="0"/>
        <v>9</v>
      </c>
      <c r="BF2" s="141"/>
      <c r="BH2" s="75" t="s">
        <v>4</v>
      </c>
      <c r="BI2" s="55"/>
      <c r="BJ2" s="74" t="s">
        <v>5</v>
      </c>
      <c r="BK2" s="114"/>
      <c r="BL2" s="263" t="s">
        <v>6</v>
      </c>
      <c r="BM2" s="114"/>
      <c r="BO2" s="75" t="s">
        <v>7</v>
      </c>
      <c r="BP2" s="55"/>
      <c r="BQ2" s="55"/>
      <c r="BR2" s="55"/>
      <c r="BS2" s="74" t="s">
        <v>8</v>
      </c>
      <c r="BV2" s="107"/>
      <c r="BY2" s="3"/>
      <c r="BZ2" s="10"/>
      <c r="CA2" s="3"/>
      <c r="CB2" s="3"/>
      <c r="CC2" s="3"/>
      <c r="CJ2" s="15"/>
      <c r="CK2" s="15"/>
      <c r="CL2" s="15"/>
      <c r="CM2" s="15"/>
      <c r="CN2" s="56"/>
      <c r="CO2" s="56"/>
    </row>
    <row r="3" spans="1:93" ht="15" customHeight="1" x14ac:dyDescent="0.25">
      <c r="A3" s="159"/>
      <c r="B3" s="218" t="s">
        <v>9</v>
      </c>
      <c r="C3" s="2"/>
      <c r="D3" s="2"/>
      <c r="E3" s="2"/>
      <c r="F3" s="102" t="s">
        <v>10</v>
      </c>
      <c r="G3" s="274">
        <v>44562</v>
      </c>
      <c r="H3" s="275"/>
      <c r="I3" s="276"/>
      <c r="J3" s="102" t="s">
        <v>11</v>
      </c>
      <c r="K3" s="274">
        <v>44926</v>
      </c>
      <c r="L3" s="275"/>
      <c r="M3" s="276"/>
      <c r="N3" s="2"/>
      <c r="O3" s="118"/>
      <c r="P3" s="118"/>
      <c r="Q3" s="2"/>
      <c r="R3" s="2"/>
      <c r="S3" s="2"/>
      <c r="T3" s="2"/>
      <c r="U3" s="2"/>
      <c r="V3" s="2"/>
      <c r="W3" s="2"/>
      <c r="X3" s="2"/>
      <c r="AR3" s="82" t="s">
        <v>12</v>
      </c>
      <c r="AS3" s="89" t="s">
        <v>13</v>
      </c>
      <c r="AT3" s="59" t="s">
        <v>14</v>
      </c>
      <c r="AU3" s="89" t="s">
        <v>15</v>
      </c>
      <c r="AV3" s="183"/>
      <c r="AW3" s="191" t="s">
        <v>16</v>
      </c>
      <c r="AX3" s="192" t="s">
        <v>17</v>
      </c>
      <c r="AY3" s="192" t="s">
        <v>18</v>
      </c>
      <c r="AZ3" s="192" t="s">
        <v>19</v>
      </c>
      <c r="BA3" s="192" t="s">
        <v>20</v>
      </c>
      <c r="BB3" s="192" t="s">
        <v>21</v>
      </c>
      <c r="BC3" s="192" t="s">
        <v>22</v>
      </c>
      <c r="BD3" s="193" t="s">
        <v>23</v>
      </c>
      <c r="BE3" s="192" t="s">
        <v>24</v>
      </c>
      <c r="BF3" s="142"/>
      <c r="BH3" s="70">
        <v>1</v>
      </c>
      <c r="BI3" s="73">
        <v>2</v>
      </c>
      <c r="BJ3" s="65">
        <v>3</v>
      </c>
      <c r="BK3" s="73"/>
      <c r="BL3" s="264"/>
      <c r="BM3" s="73"/>
      <c r="BN3" s="54"/>
      <c r="BO3" s="205">
        <v>1</v>
      </c>
      <c r="BP3" s="205">
        <v>2</v>
      </c>
      <c r="BQ3" s="205">
        <v>3</v>
      </c>
      <c r="BR3" s="205">
        <v>4</v>
      </c>
      <c r="BS3" s="205">
        <v>5</v>
      </c>
      <c r="BU3" s="125" t="s">
        <v>25</v>
      </c>
      <c r="BV3" s="126"/>
      <c r="BW3" s="127"/>
      <c r="BX3" s="128"/>
      <c r="BY3" s="129"/>
      <c r="BZ3" s="130"/>
      <c r="CA3" s="129"/>
      <c r="CB3" s="129"/>
      <c r="CC3" s="129"/>
      <c r="CD3" s="128"/>
      <c r="CE3" s="128"/>
      <c r="CF3" s="128"/>
      <c r="CG3" s="128"/>
      <c r="CH3" s="131"/>
      <c r="CJ3" s="265" t="s">
        <v>26</v>
      </c>
      <c r="CK3" s="266"/>
      <c r="CL3" s="266"/>
      <c r="CM3" s="267"/>
      <c r="CN3" s="156">
        <v>75570</v>
      </c>
    </row>
    <row r="4" spans="1:93" ht="15" customHeight="1" thickBot="1" x14ac:dyDescent="0.3">
      <c r="A4" s="159"/>
      <c r="J4" s="4"/>
      <c r="K4" s="4"/>
      <c r="L4" s="4"/>
      <c r="M4" s="4"/>
      <c r="N4" s="4"/>
      <c r="O4" s="4"/>
      <c r="P4" s="4"/>
      <c r="Q4" s="4"/>
      <c r="R4" s="4"/>
      <c r="S4" s="4"/>
      <c r="T4" s="4"/>
      <c r="U4" s="4"/>
      <c r="V4" s="4"/>
      <c r="W4" s="4"/>
      <c r="X4" s="4"/>
      <c r="AR4" s="190" t="s">
        <v>50</v>
      </c>
      <c r="AS4" s="190" t="s">
        <v>51</v>
      </c>
      <c r="AT4" s="190" t="s">
        <v>28</v>
      </c>
      <c r="AU4" s="190">
        <v>1</v>
      </c>
      <c r="AV4" s="183"/>
      <c r="AW4" s="219" t="s">
        <v>29</v>
      </c>
      <c r="AX4" s="219" t="s">
        <v>30</v>
      </c>
      <c r="AY4" s="220">
        <v>2010</v>
      </c>
      <c r="AZ4" s="219" t="s">
        <v>31</v>
      </c>
      <c r="BA4" s="219" t="s">
        <v>32</v>
      </c>
      <c r="BB4" s="219" t="s">
        <v>33</v>
      </c>
      <c r="BC4" s="219" t="s">
        <v>32</v>
      </c>
      <c r="BD4" s="219"/>
      <c r="BE4" s="222"/>
      <c r="BF4" s="142"/>
      <c r="BH4" s="77" t="s">
        <v>34</v>
      </c>
      <c r="BI4" s="78" t="s">
        <v>35</v>
      </c>
      <c r="BJ4" s="121" t="s">
        <v>36</v>
      </c>
      <c r="BK4" s="111"/>
      <c r="BL4" s="109" t="s">
        <v>37</v>
      </c>
      <c r="BM4" s="111"/>
      <c r="BN4" s="57"/>
      <c r="BO4" s="280"/>
      <c r="BP4" s="272" t="s">
        <v>38</v>
      </c>
      <c r="BQ4" s="272" t="s">
        <v>39</v>
      </c>
      <c r="BR4" s="272" t="s">
        <v>40</v>
      </c>
      <c r="BS4" s="290" t="s">
        <v>41</v>
      </c>
      <c r="BU4" s="281" t="s">
        <v>42</v>
      </c>
      <c r="BV4" s="282"/>
      <c r="BW4" s="282"/>
      <c r="BX4" s="282"/>
      <c r="BY4" s="282"/>
      <c r="BZ4" s="282"/>
      <c r="CA4" s="9"/>
      <c r="CB4" s="284" t="s">
        <v>43</v>
      </c>
      <c r="CC4" s="284"/>
      <c r="CD4" s="284"/>
      <c r="CE4" s="116"/>
      <c r="CF4" s="284" t="s">
        <v>44</v>
      </c>
      <c r="CG4" s="284"/>
      <c r="CH4" s="285"/>
      <c r="CJ4" s="94" t="s">
        <v>45</v>
      </c>
      <c r="CK4" s="95"/>
      <c r="CL4" s="95"/>
      <c r="CM4" s="95"/>
      <c r="CN4" s="96"/>
    </row>
    <row r="5" spans="1:93" ht="24.75" customHeight="1" thickTop="1" x14ac:dyDescent="0.25">
      <c r="A5" s="159"/>
      <c r="B5" s="186" t="s">
        <v>46</v>
      </c>
      <c r="C5" s="268" t="s">
        <v>47</v>
      </c>
      <c r="D5" s="269"/>
      <c r="E5" s="269"/>
      <c r="F5" s="269"/>
      <c r="G5" s="269"/>
      <c r="H5" s="269"/>
      <c r="I5" s="269"/>
      <c r="J5" s="269"/>
      <c r="K5" s="269"/>
      <c r="L5" s="269"/>
      <c r="M5" s="269"/>
      <c r="N5" s="270"/>
      <c r="O5" s="187"/>
      <c r="P5" s="277" t="s">
        <v>48</v>
      </c>
      <c r="Q5" s="277"/>
      <c r="R5" s="278"/>
      <c r="S5" s="278"/>
      <c r="T5" s="278"/>
      <c r="U5" s="278"/>
      <c r="V5" s="279"/>
      <c r="W5" s="186" t="s">
        <v>46</v>
      </c>
      <c r="X5" s="186" t="s">
        <v>49</v>
      </c>
      <c r="AR5" s="190" t="s">
        <v>75</v>
      </c>
      <c r="AS5" s="190" t="s">
        <v>76</v>
      </c>
      <c r="AT5" s="190" t="s">
        <v>28</v>
      </c>
      <c r="AU5" s="190">
        <v>0.75</v>
      </c>
      <c r="AV5" s="183"/>
      <c r="AW5" s="219" t="s">
        <v>52</v>
      </c>
      <c r="AX5" s="219" t="s">
        <v>53</v>
      </c>
      <c r="AY5" s="220">
        <v>3000</v>
      </c>
      <c r="AZ5" s="219" t="s">
        <v>52</v>
      </c>
      <c r="BA5" s="219" t="s">
        <v>32</v>
      </c>
      <c r="BB5" s="219"/>
      <c r="BC5" s="219"/>
      <c r="BD5" s="219"/>
      <c r="BE5" s="222"/>
      <c r="BF5" s="50"/>
      <c r="BH5" s="76" t="s">
        <v>54</v>
      </c>
      <c r="BI5" s="62" t="s">
        <v>55</v>
      </c>
      <c r="BJ5" s="122" t="s">
        <v>56</v>
      </c>
      <c r="BK5" s="111"/>
      <c r="BL5" s="110" t="s">
        <v>57</v>
      </c>
      <c r="BM5" s="111"/>
      <c r="BN5" s="58"/>
      <c r="BO5" s="280"/>
      <c r="BP5" s="272"/>
      <c r="BQ5" s="272"/>
      <c r="BR5" s="272"/>
      <c r="BS5" s="291"/>
      <c r="BU5" s="204" t="s">
        <v>58</v>
      </c>
      <c r="BV5" s="108" t="s">
        <v>59</v>
      </c>
      <c r="BW5" s="202" t="s">
        <v>60</v>
      </c>
      <c r="BX5" s="202" t="s">
        <v>61</v>
      </c>
      <c r="BY5" s="202" t="s">
        <v>62</v>
      </c>
      <c r="BZ5" s="202" t="s">
        <v>63</v>
      </c>
      <c r="CA5" s="124"/>
      <c r="CB5" s="202" t="s">
        <v>64</v>
      </c>
      <c r="CC5" s="92" t="s">
        <v>65</v>
      </c>
      <c r="CD5" s="202" t="s">
        <v>66</v>
      </c>
      <c r="CE5" s="116"/>
      <c r="CF5" s="202" t="s">
        <v>67</v>
      </c>
      <c r="CG5" s="202" t="s">
        <v>68</v>
      </c>
      <c r="CH5" s="203" t="s">
        <v>69</v>
      </c>
      <c r="CJ5" s="90"/>
      <c r="CK5" s="91"/>
      <c r="CL5" s="93" t="s">
        <v>70</v>
      </c>
      <c r="CM5" s="92" t="s">
        <v>71</v>
      </c>
      <c r="CN5" s="92" t="s">
        <v>72</v>
      </c>
      <c r="CO5" s="1"/>
    </row>
    <row r="6" spans="1:93" ht="15" customHeight="1" thickBot="1" x14ac:dyDescent="0.3">
      <c r="A6" s="159"/>
      <c r="B6" s="5">
        <v>1</v>
      </c>
      <c r="C6" s="198" t="s">
        <v>73</v>
      </c>
      <c r="D6" s="159"/>
      <c r="E6" s="207" t="s">
        <v>74</v>
      </c>
      <c r="F6" s="207"/>
      <c r="G6" s="208"/>
      <c r="H6" s="208"/>
      <c r="I6" s="208"/>
      <c r="J6" s="208"/>
      <c r="K6" s="208"/>
      <c r="L6" s="207"/>
      <c r="M6" s="207"/>
      <c r="N6" s="209"/>
      <c r="O6" s="273" t="s">
        <v>1143</v>
      </c>
      <c r="P6" s="273"/>
      <c r="Q6" s="273"/>
      <c r="R6" s="273"/>
      <c r="S6" s="273"/>
      <c r="T6" s="273"/>
      <c r="U6" s="273"/>
      <c r="V6" s="38"/>
      <c r="W6" s="18">
        <f t="shared" ref="W6:W12" si="1">+B6</f>
        <v>1</v>
      </c>
      <c r="AR6" s="190" t="s">
        <v>84</v>
      </c>
      <c r="AS6" s="190" t="s">
        <v>76</v>
      </c>
      <c r="AT6" s="190" t="s">
        <v>28</v>
      </c>
      <c r="AU6" s="190">
        <v>0.75</v>
      </c>
      <c r="AV6" s="183"/>
      <c r="AW6" s="219" t="s">
        <v>77</v>
      </c>
      <c r="AX6" s="219" t="s">
        <v>30</v>
      </c>
      <c r="AY6" s="220">
        <v>2020</v>
      </c>
      <c r="AZ6" s="219" t="s">
        <v>78</v>
      </c>
      <c r="BA6" s="219" t="s">
        <v>32</v>
      </c>
      <c r="BB6" s="219"/>
      <c r="BC6" s="219"/>
      <c r="BD6" s="219"/>
      <c r="BE6" s="222"/>
      <c r="BF6" s="50"/>
      <c r="BH6" s="71" t="s">
        <v>79</v>
      </c>
      <c r="BI6" s="62" t="s">
        <v>80</v>
      </c>
      <c r="BJ6" s="66" t="s">
        <v>56</v>
      </c>
      <c r="BK6" s="112"/>
      <c r="BL6" s="109" t="s">
        <v>81</v>
      </c>
      <c r="BM6" s="112"/>
      <c r="BN6" s="58"/>
      <c r="BO6" s="109" t="s">
        <v>37</v>
      </c>
      <c r="BP6" s="120">
        <f>ROUND(((MAX(BU6:BZ6)+MAX(CB6:CD6)+MAX(CF6:CH6))*12),0)</f>
        <v>11390</v>
      </c>
      <c r="BQ6" s="120">
        <f>IF((((MIN(BU6:BZ6))*12)&lt;BR6),BR6,((MIN(BU6:BZ6))*12))</f>
        <v>11100</v>
      </c>
      <c r="BR6" s="155">
        <v>11100</v>
      </c>
      <c r="BS6" s="123">
        <f>BP6-BR6</f>
        <v>290</v>
      </c>
      <c r="BU6" s="134">
        <v>894</v>
      </c>
      <c r="BV6" s="135">
        <v>858</v>
      </c>
      <c r="BW6" s="135">
        <v>747</v>
      </c>
      <c r="BX6" s="135">
        <v>836</v>
      </c>
      <c r="BY6" s="135">
        <v>757</v>
      </c>
      <c r="BZ6" s="135">
        <v>660</v>
      </c>
      <c r="CA6" s="136"/>
      <c r="CB6" s="135">
        <v>14</v>
      </c>
      <c r="CC6" s="135">
        <v>41</v>
      </c>
      <c r="CD6" s="135">
        <v>34</v>
      </c>
      <c r="CE6" s="136"/>
      <c r="CF6" s="135">
        <v>0</v>
      </c>
      <c r="CG6" s="135">
        <v>8.08</v>
      </c>
      <c r="CH6" s="137">
        <v>14.16</v>
      </c>
      <c r="CJ6" s="90" t="s">
        <v>82</v>
      </c>
      <c r="CK6" s="91"/>
      <c r="CL6" s="152">
        <v>1</v>
      </c>
      <c r="CM6" s="153">
        <f>2*CN3</f>
        <v>151140</v>
      </c>
      <c r="CN6" s="150">
        <v>0.03</v>
      </c>
    </row>
    <row r="7" spans="1:93" ht="15" customHeight="1" x14ac:dyDescent="0.25">
      <c r="A7" s="159"/>
      <c r="B7" s="5">
        <v>2</v>
      </c>
      <c r="D7" s="232" t="s">
        <v>83</v>
      </c>
      <c r="E7" s="232"/>
      <c r="F7" s="232"/>
      <c r="G7" s="232"/>
      <c r="H7" s="232"/>
      <c r="I7" s="232"/>
      <c r="J7" s="232"/>
      <c r="K7" s="232"/>
      <c r="L7" s="232"/>
      <c r="M7" s="232"/>
      <c r="N7" s="233"/>
      <c r="O7" s="283">
        <f>VLOOKUP($O$6,$AR$4:$AU$457,3)</f>
        <v>0</v>
      </c>
      <c r="P7" s="283"/>
      <c r="Q7" s="283"/>
      <c r="R7" s="283"/>
      <c r="S7" s="283"/>
      <c r="T7" s="283"/>
      <c r="U7" s="283"/>
      <c r="V7" s="23"/>
      <c r="W7" s="18">
        <f t="shared" si="1"/>
        <v>2</v>
      </c>
      <c r="AR7" s="190" t="s">
        <v>91</v>
      </c>
      <c r="AS7" s="190" t="s">
        <v>51</v>
      </c>
      <c r="AT7" s="190" t="s">
        <v>28</v>
      </c>
      <c r="AU7" s="190">
        <v>1</v>
      </c>
      <c r="AV7" s="183"/>
      <c r="AW7" s="219" t="s">
        <v>85</v>
      </c>
      <c r="AX7" s="219" t="s">
        <v>86</v>
      </c>
      <c r="AY7" s="220">
        <v>7000</v>
      </c>
      <c r="AZ7" s="219" t="s">
        <v>85</v>
      </c>
      <c r="BA7" s="219" t="s">
        <v>32</v>
      </c>
      <c r="BB7" s="219"/>
      <c r="BC7" s="219"/>
      <c r="BD7" s="219"/>
      <c r="BE7" s="222"/>
      <c r="BF7" s="50"/>
      <c r="BH7" s="71" t="s">
        <v>51</v>
      </c>
      <c r="BI7" s="62" t="s">
        <v>87</v>
      </c>
      <c r="BJ7" s="66" t="s">
        <v>56</v>
      </c>
      <c r="BK7" s="112"/>
      <c r="BL7" s="110"/>
      <c r="BM7" s="112"/>
      <c r="BN7" s="58"/>
      <c r="BO7" s="109" t="s">
        <v>81</v>
      </c>
      <c r="BP7" s="120">
        <f>ROUND(((MAX(BU7:BZ7)+MAX(CB7:CD7)+MAX(CF7:CH7))*12),0)</f>
        <v>29801</v>
      </c>
      <c r="BQ7" s="120">
        <f>(MIN(BU7:BZ7))*12</f>
        <v>20580</v>
      </c>
      <c r="BR7" s="155">
        <v>11100</v>
      </c>
      <c r="BS7" s="123">
        <f>BP7-BR7</f>
        <v>18701</v>
      </c>
      <c r="BU7" s="132">
        <v>2324</v>
      </c>
      <c r="BV7" s="119">
        <v>2231</v>
      </c>
      <c r="BW7" s="119">
        <v>1943</v>
      </c>
      <c r="BX7" s="119">
        <v>2173</v>
      </c>
      <c r="BY7" s="119">
        <v>1969</v>
      </c>
      <c r="BZ7" s="119">
        <v>1715</v>
      </c>
      <c r="CA7" s="116"/>
      <c r="CB7" s="119">
        <v>45</v>
      </c>
      <c r="CC7" s="119">
        <v>123</v>
      </c>
      <c r="CD7" s="119">
        <v>101</v>
      </c>
      <c r="CE7" s="116"/>
      <c r="CF7" s="119">
        <v>0</v>
      </c>
      <c r="CG7" s="119">
        <v>20.64</v>
      </c>
      <c r="CH7" s="133">
        <v>36.380000000000003</v>
      </c>
      <c r="CJ7" s="90" t="s">
        <v>88</v>
      </c>
      <c r="CK7" s="91"/>
      <c r="CL7" s="152">
        <v>1</v>
      </c>
      <c r="CM7" s="151" t="s">
        <v>89</v>
      </c>
      <c r="CN7" s="151">
        <v>6132</v>
      </c>
    </row>
    <row r="8" spans="1:93" ht="15" customHeight="1" thickBot="1" x14ac:dyDescent="0.3">
      <c r="A8" s="159"/>
      <c r="B8" s="5">
        <v>3</v>
      </c>
      <c r="D8" s="232" t="s">
        <v>90</v>
      </c>
      <c r="E8" s="232"/>
      <c r="F8" s="232"/>
      <c r="G8" s="232"/>
      <c r="H8" s="232"/>
      <c r="I8" s="232"/>
      <c r="J8" s="232"/>
      <c r="K8" s="232"/>
      <c r="L8" s="232"/>
      <c r="M8" s="232"/>
      <c r="N8" s="232"/>
      <c r="O8" s="232"/>
      <c r="P8" s="232"/>
      <c r="Q8" s="233"/>
      <c r="R8" s="257">
        <f>VLOOKUP($O$6,$AR$4:$AU$457,2)</f>
        <v>0</v>
      </c>
      <c r="S8" s="258"/>
      <c r="T8" s="258"/>
      <c r="U8" s="259"/>
      <c r="V8" s="23"/>
      <c r="W8" s="18">
        <f t="shared" si="1"/>
        <v>3</v>
      </c>
      <c r="AR8" s="190" t="s">
        <v>109</v>
      </c>
      <c r="AS8" s="190" t="s">
        <v>51</v>
      </c>
      <c r="AT8" s="190" t="s">
        <v>28</v>
      </c>
      <c r="AU8" s="190">
        <v>1</v>
      </c>
      <c r="AV8" s="183"/>
      <c r="AW8" s="219" t="s">
        <v>92</v>
      </c>
      <c r="AX8" s="219" t="s">
        <v>93</v>
      </c>
      <c r="AY8" s="220">
        <v>1075</v>
      </c>
      <c r="AZ8" s="219" t="s">
        <v>92</v>
      </c>
      <c r="BA8" s="219" t="s">
        <v>32</v>
      </c>
      <c r="BB8" s="219"/>
      <c r="BC8" s="219"/>
      <c r="BD8" s="219"/>
      <c r="BE8" s="222"/>
      <c r="BF8" s="50"/>
      <c r="BH8" s="71" t="s">
        <v>94</v>
      </c>
      <c r="BI8" s="62" t="s">
        <v>95</v>
      </c>
      <c r="BJ8" s="66" t="s">
        <v>56</v>
      </c>
      <c r="BK8" s="112"/>
      <c r="BL8" s="112"/>
      <c r="BM8" s="112"/>
      <c r="BN8" s="58"/>
      <c r="BO8" s="110" t="s">
        <v>57</v>
      </c>
      <c r="BP8" s="120">
        <f>ROUND(((MAX(BU8:BZ8)+MAX(CB8:CD8)+MAX(CF8:CH8))*12),0)</f>
        <v>21647</v>
      </c>
      <c r="BQ8" s="120">
        <f>(MIN(BU8:BZ8))*12</f>
        <v>15048</v>
      </c>
      <c r="BR8" s="155">
        <v>11100</v>
      </c>
      <c r="BS8" s="123">
        <f>BP8-BR8</f>
        <v>10547</v>
      </c>
      <c r="BU8" s="134">
        <v>1699</v>
      </c>
      <c r="BV8" s="135">
        <v>1631</v>
      </c>
      <c r="BW8" s="135">
        <v>1420</v>
      </c>
      <c r="BX8" s="135">
        <v>1588</v>
      </c>
      <c r="BY8" s="135">
        <v>1439</v>
      </c>
      <c r="BZ8" s="135">
        <v>1254</v>
      </c>
      <c r="CA8" s="136"/>
      <c r="CB8" s="135">
        <v>26</v>
      </c>
      <c r="CC8" s="135">
        <v>82</v>
      </c>
      <c r="CD8" s="135">
        <v>67</v>
      </c>
      <c r="CE8" s="136"/>
      <c r="CF8" s="135">
        <v>0</v>
      </c>
      <c r="CG8" s="135">
        <v>13.06</v>
      </c>
      <c r="CH8" s="137">
        <v>22.94</v>
      </c>
      <c r="CJ8" s="90" t="s">
        <v>96</v>
      </c>
      <c r="CK8" s="91"/>
      <c r="CL8" s="152">
        <v>1</v>
      </c>
      <c r="CM8" s="151" t="s">
        <v>89</v>
      </c>
      <c r="CN8" s="150">
        <v>0.03</v>
      </c>
    </row>
    <row r="9" spans="1:93" ht="15" customHeight="1" x14ac:dyDescent="0.25">
      <c r="A9" s="159"/>
      <c r="B9" s="5">
        <f>+B8+1</f>
        <v>4</v>
      </c>
      <c r="D9" s="232" t="s">
        <v>97</v>
      </c>
      <c r="E9" s="232"/>
      <c r="F9" s="232"/>
      <c r="G9" s="232"/>
      <c r="H9" s="232"/>
      <c r="I9" s="232"/>
      <c r="J9" s="232"/>
      <c r="K9" s="232"/>
      <c r="L9" s="232"/>
      <c r="M9" s="232"/>
      <c r="N9" s="232"/>
      <c r="O9" s="232"/>
      <c r="P9" s="232"/>
      <c r="Q9" s="233"/>
      <c r="R9" s="260">
        <f>VLOOKUP($O$6,$AR$4:$AU$457,4)</f>
        <v>0</v>
      </c>
      <c r="S9" s="261"/>
      <c r="T9" s="261"/>
      <c r="U9" s="262"/>
      <c r="V9" s="24"/>
      <c r="W9" s="18">
        <f t="shared" si="1"/>
        <v>4</v>
      </c>
      <c r="AR9" s="190" t="s">
        <v>116</v>
      </c>
      <c r="AS9" s="190" t="s">
        <v>51</v>
      </c>
      <c r="AT9" s="190" t="s">
        <v>28</v>
      </c>
      <c r="AU9" s="190">
        <v>1</v>
      </c>
      <c r="AV9" s="183"/>
      <c r="AW9" s="219" t="s">
        <v>100</v>
      </c>
      <c r="AX9" s="219" t="s">
        <v>93</v>
      </c>
      <c r="AY9" s="220">
        <v>1010</v>
      </c>
      <c r="AZ9" s="219" t="s">
        <v>101</v>
      </c>
      <c r="BA9" s="219" t="s">
        <v>32</v>
      </c>
      <c r="BB9" s="219"/>
      <c r="BC9" s="219"/>
      <c r="BD9" s="219"/>
      <c r="BE9" s="222"/>
      <c r="BF9" s="50"/>
      <c r="BH9" s="71" t="s">
        <v>102</v>
      </c>
      <c r="BI9" s="62"/>
      <c r="BJ9" s="66" t="s">
        <v>32</v>
      </c>
      <c r="BK9" s="112"/>
      <c r="BL9" s="31" t="s">
        <v>3</v>
      </c>
      <c r="BM9" s="112"/>
      <c r="BN9" s="58"/>
      <c r="BO9" s="31" t="s">
        <v>103</v>
      </c>
      <c r="CJ9" s="90" t="s">
        <v>104</v>
      </c>
      <c r="CK9" s="91"/>
      <c r="CL9" s="154" t="s">
        <v>105</v>
      </c>
      <c r="CM9" s="151" t="s">
        <v>89</v>
      </c>
      <c r="CN9" s="150">
        <v>0.09</v>
      </c>
    </row>
    <row r="10" spans="1:93" ht="15" customHeight="1" x14ac:dyDescent="0.25">
      <c r="A10" s="159"/>
      <c r="B10" s="5">
        <v>5</v>
      </c>
      <c r="C10" s="198" t="s">
        <v>106</v>
      </c>
      <c r="D10" s="159"/>
      <c r="E10" s="207" t="s">
        <v>107</v>
      </c>
      <c r="F10" s="207"/>
      <c r="G10" s="208"/>
      <c r="H10" s="208"/>
      <c r="I10" s="208"/>
      <c r="J10" s="208"/>
      <c r="K10" s="208"/>
      <c r="L10" s="207"/>
      <c r="M10" s="207"/>
      <c r="N10" s="208"/>
      <c r="O10" s="271" t="s">
        <v>108</v>
      </c>
      <c r="P10" s="271"/>
      <c r="Q10" s="271"/>
      <c r="R10" s="271"/>
      <c r="S10" s="271"/>
      <c r="T10" s="271"/>
      <c r="U10" s="271"/>
      <c r="V10" s="23"/>
      <c r="W10" s="18">
        <f t="shared" si="1"/>
        <v>5</v>
      </c>
      <c r="AR10" s="190" t="s">
        <v>122</v>
      </c>
      <c r="AS10" s="190" t="s">
        <v>27</v>
      </c>
      <c r="AT10" s="190" t="s">
        <v>28</v>
      </c>
      <c r="AU10" s="190">
        <v>1</v>
      </c>
      <c r="AV10" s="183"/>
      <c r="AW10" s="219" t="s">
        <v>110</v>
      </c>
      <c r="AX10" s="219" t="s">
        <v>93</v>
      </c>
      <c r="AY10" s="220">
        <v>1020</v>
      </c>
      <c r="AZ10" s="219" t="s">
        <v>110</v>
      </c>
      <c r="BA10" s="219" t="s">
        <v>32</v>
      </c>
      <c r="BB10" s="219"/>
      <c r="BC10" s="219"/>
      <c r="BD10" s="219"/>
      <c r="BE10" s="222"/>
      <c r="BF10" s="50"/>
      <c r="BH10" s="71" t="s">
        <v>111</v>
      </c>
      <c r="BI10" s="62" t="s">
        <v>112</v>
      </c>
      <c r="BJ10" s="66" t="s">
        <v>56</v>
      </c>
      <c r="BK10" s="112"/>
      <c r="BL10" s="199" t="s">
        <v>113</v>
      </c>
      <c r="BM10" s="112"/>
      <c r="BN10" s="58"/>
      <c r="BO10" s="31" t="s">
        <v>114</v>
      </c>
      <c r="CJ10" s="56"/>
      <c r="CK10" s="56"/>
      <c r="CL10" s="56"/>
      <c r="CM10" s="56"/>
      <c r="CN10" s="56"/>
      <c r="CO10" s="56"/>
    </row>
    <row r="11" spans="1:93" ht="15" customHeight="1" x14ac:dyDescent="0.25">
      <c r="A11" s="159"/>
      <c r="B11" s="5">
        <v>6</v>
      </c>
      <c r="D11" s="232" t="s">
        <v>115</v>
      </c>
      <c r="E11" s="232"/>
      <c r="F11" s="232"/>
      <c r="G11" s="232"/>
      <c r="H11" s="232"/>
      <c r="I11" s="232"/>
      <c r="J11" s="232"/>
      <c r="K11" s="232"/>
      <c r="L11" s="232"/>
      <c r="M11" s="232"/>
      <c r="N11" s="232"/>
      <c r="O11" s="232"/>
      <c r="P11" s="232"/>
      <c r="Q11" s="233"/>
      <c r="R11" s="257">
        <f>VLOOKUP($O$10,$AW$5:$BD$326,2)</f>
        <v>0</v>
      </c>
      <c r="S11" s="258"/>
      <c r="T11" s="258"/>
      <c r="U11" s="259"/>
      <c r="V11" s="25"/>
      <c r="W11" s="18">
        <f t="shared" si="1"/>
        <v>6</v>
      </c>
      <c r="AR11" s="190" t="s">
        <v>128</v>
      </c>
      <c r="AS11" s="190" t="s">
        <v>94</v>
      </c>
      <c r="AT11" s="190" t="s">
        <v>28</v>
      </c>
      <c r="AU11" s="190">
        <v>1</v>
      </c>
      <c r="AV11" s="183"/>
      <c r="AW11" s="219" t="s">
        <v>117</v>
      </c>
      <c r="AX11" s="219" t="s">
        <v>93</v>
      </c>
      <c r="AY11" s="220">
        <v>1030</v>
      </c>
      <c r="AZ11" s="219" t="s">
        <v>118</v>
      </c>
      <c r="BA11" s="219" t="s">
        <v>32</v>
      </c>
      <c r="BB11" s="219"/>
      <c r="BC11" s="219"/>
      <c r="BD11" s="219"/>
      <c r="BE11" s="222"/>
      <c r="BF11" s="50"/>
      <c r="BH11" s="71" t="s">
        <v>119</v>
      </c>
      <c r="BI11" s="62" t="s">
        <v>120</v>
      </c>
      <c r="BJ11" s="66" t="s">
        <v>56</v>
      </c>
      <c r="BK11" s="112"/>
      <c r="BL11" s="200"/>
      <c r="BM11" s="112"/>
      <c r="BN11" s="58"/>
    </row>
    <row r="12" spans="1:93" ht="15" customHeight="1" x14ac:dyDescent="0.25">
      <c r="A12" s="159"/>
      <c r="B12" s="225">
        <v>9</v>
      </c>
      <c r="D12" s="253" t="s">
        <v>121</v>
      </c>
      <c r="E12" s="253"/>
      <c r="F12" s="253"/>
      <c r="G12" s="253"/>
      <c r="H12" s="253"/>
      <c r="I12" s="253"/>
      <c r="J12" s="253"/>
      <c r="K12" s="253"/>
      <c r="L12" s="253"/>
      <c r="M12" s="253"/>
      <c r="N12" s="253"/>
      <c r="O12" s="253"/>
      <c r="P12" s="253"/>
      <c r="Q12" s="254"/>
      <c r="R12" s="257">
        <f>VLOOKUP($O$10,$AW$4:$BD$326,5)</f>
        <v>0</v>
      </c>
      <c r="S12" s="258"/>
      <c r="T12" s="258"/>
      <c r="U12" s="259"/>
      <c r="V12" s="22"/>
      <c r="W12" s="5">
        <f t="shared" si="1"/>
        <v>9</v>
      </c>
      <c r="AR12" s="190" t="s">
        <v>134</v>
      </c>
      <c r="AS12" s="190" t="s">
        <v>51</v>
      </c>
      <c r="AT12" s="190" t="s">
        <v>28</v>
      </c>
      <c r="AU12" s="190">
        <v>1</v>
      </c>
      <c r="AV12" s="183"/>
      <c r="AW12" s="219" t="s">
        <v>123</v>
      </c>
      <c r="AX12" s="219" t="s">
        <v>93</v>
      </c>
      <c r="AY12" s="220">
        <v>1050</v>
      </c>
      <c r="AZ12" s="219" t="s">
        <v>123</v>
      </c>
      <c r="BA12" s="219" t="s">
        <v>32</v>
      </c>
      <c r="BB12" s="219"/>
      <c r="BC12" s="219"/>
      <c r="BD12" s="219"/>
      <c r="BE12" s="222"/>
      <c r="BF12" s="50"/>
      <c r="BH12" s="71" t="s">
        <v>124</v>
      </c>
      <c r="BI12" s="62" t="s">
        <v>125</v>
      </c>
      <c r="BJ12" s="66" t="s">
        <v>56</v>
      </c>
      <c r="BK12" s="112"/>
      <c r="BL12" s="110" t="s">
        <v>126</v>
      </c>
      <c r="BM12" s="112"/>
      <c r="BN12" s="58"/>
    </row>
    <row r="13" spans="1:93" ht="15" customHeight="1" x14ac:dyDescent="0.25">
      <c r="A13" s="159"/>
      <c r="B13" s="226"/>
      <c r="D13" s="201"/>
      <c r="E13" s="252" t="s">
        <v>127</v>
      </c>
      <c r="F13" s="252"/>
      <c r="G13" s="252"/>
      <c r="H13" s="252"/>
      <c r="I13" s="252"/>
      <c r="J13" s="252"/>
      <c r="K13" s="252"/>
      <c r="L13" s="252"/>
      <c r="M13" s="252"/>
      <c r="N13" s="252"/>
      <c r="O13" s="252"/>
      <c r="P13" s="252"/>
      <c r="Q13" s="252"/>
      <c r="R13" s="255"/>
      <c r="S13" s="255"/>
      <c r="T13" s="255"/>
      <c r="U13" s="256"/>
      <c r="V13" s="22"/>
      <c r="W13" s="5"/>
      <c r="AR13" s="190" t="s">
        <v>141</v>
      </c>
      <c r="AS13" s="190" t="s">
        <v>130</v>
      </c>
      <c r="AT13" s="190" t="s">
        <v>28</v>
      </c>
      <c r="AU13" s="190">
        <v>1</v>
      </c>
      <c r="AV13" s="183"/>
      <c r="AW13" s="219" t="s">
        <v>129</v>
      </c>
      <c r="AX13" s="219" t="s">
        <v>93</v>
      </c>
      <c r="AY13" s="220">
        <v>1060</v>
      </c>
      <c r="AZ13" s="219" t="s">
        <v>129</v>
      </c>
      <c r="BA13" s="219" t="s">
        <v>56</v>
      </c>
      <c r="BB13" s="219"/>
      <c r="BC13" s="219"/>
      <c r="BD13" s="219"/>
      <c r="BE13" s="222"/>
      <c r="BF13" s="50"/>
      <c r="BH13" s="71" t="s">
        <v>130</v>
      </c>
      <c r="BI13" s="62" t="s">
        <v>131</v>
      </c>
      <c r="BJ13" s="66" t="s">
        <v>56</v>
      </c>
      <c r="BK13" s="112"/>
      <c r="BL13" s="110" t="s">
        <v>132</v>
      </c>
      <c r="BM13" s="112"/>
      <c r="BN13" s="58"/>
    </row>
    <row r="14" spans="1:93" ht="23.25" customHeight="1" x14ac:dyDescent="0.25">
      <c r="A14" s="159"/>
      <c r="B14" s="186" t="s">
        <v>46</v>
      </c>
      <c r="C14" s="227" t="s">
        <v>133</v>
      </c>
      <c r="D14" s="227"/>
      <c r="E14" s="227"/>
      <c r="F14" s="227"/>
      <c r="G14" s="227"/>
      <c r="H14" s="227"/>
      <c r="I14" s="227"/>
      <c r="J14" s="227"/>
      <c r="K14" s="227"/>
      <c r="L14" s="227"/>
      <c r="M14" s="227"/>
      <c r="N14" s="227"/>
      <c r="O14" s="227"/>
      <c r="P14" s="227"/>
      <c r="Q14" s="227"/>
      <c r="R14" s="227"/>
      <c r="S14" s="227"/>
      <c r="T14" s="227"/>
      <c r="U14" s="227"/>
      <c r="V14" s="157"/>
      <c r="W14" s="186" t="s">
        <v>46</v>
      </c>
      <c r="X14" s="186" t="s">
        <v>49</v>
      </c>
      <c r="AR14" s="190" t="s">
        <v>1070</v>
      </c>
      <c r="AS14" s="190" t="s">
        <v>51</v>
      </c>
      <c r="AT14" s="190" t="s">
        <v>28</v>
      </c>
      <c r="AU14" s="190">
        <v>1</v>
      </c>
      <c r="AV14" s="183"/>
      <c r="AW14" s="219" t="s">
        <v>135</v>
      </c>
      <c r="AX14" s="219" t="s">
        <v>93</v>
      </c>
      <c r="AY14" s="220">
        <v>1080</v>
      </c>
      <c r="AZ14" s="219" t="s">
        <v>136</v>
      </c>
      <c r="BA14" s="219" t="s">
        <v>32</v>
      </c>
      <c r="BB14" s="219"/>
      <c r="BC14" s="219"/>
      <c r="BD14" s="219"/>
      <c r="BE14" s="222"/>
      <c r="BF14" s="50"/>
      <c r="BH14" s="71" t="s">
        <v>137</v>
      </c>
      <c r="BI14" s="62" t="s">
        <v>138</v>
      </c>
      <c r="BJ14" s="66" t="s">
        <v>32</v>
      </c>
      <c r="BK14" s="112"/>
      <c r="BL14" s="110" t="s">
        <v>139</v>
      </c>
      <c r="BM14" s="112"/>
      <c r="BN14" s="58"/>
    </row>
    <row r="15" spans="1:93" ht="15" customHeight="1" x14ac:dyDescent="0.25">
      <c r="A15" s="159"/>
      <c r="B15" s="5">
        <v>10</v>
      </c>
      <c r="C15" s="237" t="s">
        <v>140</v>
      </c>
      <c r="D15" s="238"/>
      <c r="E15" s="238"/>
      <c r="F15" s="238"/>
      <c r="G15" s="238"/>
      <c r="H15" s="238"/>
      <c r="I15" s="238"/>
      <c r="J15" s="238"/>
      <c r="K15" s="238"/>
      <c r="L15" s="238"/>
      <c r="M15" s="238"/>
      <c r="N15" s="238"/>
      <c r="O15" s="238"/>
      <c r="P15" s="238"/>
      <c r="Q15" s="238"/>
      <c r="R15" s="238"/>
      <c r="S15" s="238"/>
      <c r="T15" s="238"/>
      <c r="U15" s="239"/>
      <c r="V15" s="159"/>
      <c r="W15" s="5">
        <f t="shared" ref="W15:W21" si="2">+B15</f>
        <v>10</v>
      </c>
      <c r="X15" s="216">
        <v>0</v>
      </c>
      <c r="AR15" s="190" t="s">
        <v>146</v>
      </c>
      <c r="AS15" s="190" t="s">
        <v>130</v>
      </c>
      <c r="AT15" s="190" t="s">
        <v>28</v>
      </c>
      <c r="AU15" s="190">
        <v>0.25</v>
      </c>
      <c r="AV15" s="183"/>
      <c r="AW15" s="219" t="s">
        <v>142</v>
      </c>
      <c r="AX15" s="219" t="s">
        <v>93</v>
      </c>
      <c r="AY15" s="220">
        <v>1120</v>
      </c>
      <c r="AZ15" s="219" t="s">
        <v>142</v>
      </c>
      <c r="BA15" s="219" t="s">
        <v>32</v>
      </c>
      <c r="BB15" s="219"/>
      <c r="BC15" s="219"/>
      <c r="BD15" s="219"/>
      <c r="BE15" s="222"/>
      <c r="BF15" s="50"/>
      <c r="BH15" s="71" t="s">
        <v>143</v>
      </c>
      <c r="BI15" s="62" t="s">
        <v>144</v>
      </c>
      <c r="BJ15" s="66" t="s">
        <v>56</v>
      </c>
      <c r="BK15" s="112"/>
      <c r="BL15" s="112"/>
      <c r="BM15" s="112"/>
      <c r="BN15" s="58"/>
    </row>
    <row r="16" spans="1:93" ht="15" customHeight="1" x14ac:dyDescent="0.25">
      <c r="A16" s="159"/>
      <c r="B16" s="5">
        <f t="shared" ref="B16:B21" si="3">+B15+1</f>
        <v>11</v>
      </c>
      <c r="C16" s="231" t="s">
        <v>145</v>
      </c>
      <c r="D16" s="232"/>
      <c r="E16" s="232"/>
      <c r="F16" s="232"/>
      <c r="G16" s="232"/>
      <c r="H16" s="232"/>
      <c r="I16" s="232"/>
      <c r="J16" s="232"/>
      <c r="K16" s="232"/>
      <c r="L16" s="232"/>
      <c r="M16" s="232"/>
      <c r="N16" s="232"/>
      <c r="O16" s="232"/>
      <c r="P16" s="232"/>
      <c r="Q16" s="233"/>
      <c r="R16" s="292"/>
      <c r="S16" s="293"/>
      <c r="T16" s="293"/>
      <c r="U16" s="294"/>
      <c r="V16" s="39"/>
      <c r="W16" s="18">
        <f>+B16</f>
        <v>11</v>
      </c>
      <c r="AR16" s="190" t="s">
        <v>152</v>
      </c>
      <c r="AS16" s="190" t="s">
        <v>111</v>
      </c>
      <c r="AT16" s="190" t="s">
        <v>28</v>
      </c>
      <c r="AU16" s="190">
        <v>1</v>
      </c>
      <c r="AV16" s="183"/>
      <c r="AW16" s="219" t="s">
        <v>147</v>
      </c>
      <c r="AX16" s="219" t="s">
        <v>93</v>
      </c>
      <c r="AY16" s="220">
        <v>1125</v>
      </c>
      <c r="AZ16" s="219" t="s">
        <v>148</v>
      </c>
      <c r="BA16" s="219" t="s">
        <v>32</v>
      </c>
      <c r="BB16" s="219"/>
      <c r="BC16" s="219"/>
      <c r="BD16" s="219"/>
      <c r="BE16" s="222"/>
      <c r="BF16" s="50"/>
      <c r="BH16" s="71" t="s">
        <v>149</v>
      </c>
      <c r="BI16" s="62" t="s">
        <v>150</v>
      </c>
      <c r="BJ16" s="67" t="s">
        <v>56</v>
      </c>
      <c r="BK16" s="113"/>
      <c r="BL16" s="113"/>
      <c r="BM16" s="113"/>
      <c r="BN16" s="56"/>
    </row>
    <row r="17" spans="1:69" ht="15" customHeight="1" x14ac:dyDescent="0.25">
      <c r="A17" s="159"/>
      <c r="B17" s="5">
        <f t="shared" si="3"/>
        <v>12</v>
      </c>
      <c r="C17" s="246" t="s">
        <v>151</v>
      </c>
      <c r="D17" s="247"/>
      <c r="E17" s="247"/>
      <c r="F17" s="247"/>
      <c r="G17" s="247"/>
      <c r="H17" s="247"/>
      <c r="I17" s="247"/>
      <c r="J17" s="247"/>
      <c r="K17" s="247"/>
      <c r="L17" s="247"/>
      <c r="M17" s="247"/>
      <c r="N17" s="247"/>
      <c r="O17" s="247"/>
      <c r="P17" s="247"/>
      <c r="Q17" s="248"/>
      <c r="R17" s="295">
        <f>X15+R16</f>
        <v>0</v>
      </c>
      <c r="S17" s="296"/>
      <c r="T17" s="296"/>
      <c r="U17" s="297"/>
      <c r="V17" s="26"/>
      <c r="W17" s="18">
        <f>+B17</f>
        <v>12</v>
      </c>
      <c r="X17" s="1"/>
      <c r="AR17" s="190" t="s">
        <v>1071</v>
      </c>
      <c r="AS17" s="190" t="s">
        <v>51</v>
      </c>
      <c r="AT17" s="190" t="s">
        <v>1072</v>
      </c>
      <c r="AU17" s="190">
        <v>1</v>
      </c>
      <c r="AV17" s="183"/>
      <c r="AW17" s="219" t="s">
        <v>153</v>
      </c>
      <c r="AX17" s="219" t="s">
        <v>93</v>
      </c>
      <c r="AY17" s="220">
        <v>1130</v>
      </c>
      <c r="AZ17" s="219" t="s">
        <v>153</v>
      </c>
      <c r="BA17" s="219" t="s">
        <v>32</v>
      </c>
      <c r="BB17" s="219"/>
      <c r="BC17" s="219"/>
      <c r="BD17" s="219"/>
      <c r="BE17" s="222"/>
      <c r="BF17" s="50"/>
      <c r="BH17" s="71" t="s">
        <v>76</v>
      </c>
      <c r="BI17" s="62" t="s">
        <v>154</v>
      </c>
      <c r="BJ17" s="66" t="s">
        <v>32</v>
      </c>
      <c r="BK17" s="112"/>
      <c r="BL17" s="31" t="s">
        <v>3</v>
      </c>
      <c r="BM17" s="112"/>
      <c r="BN17" s="58"/>
    </row>
    <row r="18" spans="1:69" ht="15" customHeight="1" x14ac:dyDescent="0.25">
      <c r="A18" s="159"/>
      <c r="B18" s="5">
        <f t="shared" si="3"/>
        <v>13</v>
      </c>
      <c r="C18" s="234" t="s">
        <v>155</v>
      </c>
      <c r="D18" s="235"/>
      <c r="E18" s="235"/>
      <c r="F18" s="235"/>
      <c r="G18" s="235"/>
      <c r="H18" s="235"/>
      <c r="I18" s="235"/>
      <c r="J18" s="235"/>
      <c r="K18" s="235"/>
      <c r="L18" s="235"/>
      <c r="M18" s="235"/>
      <c r="N18" s="235"/>
      <c r="O18" s="235"/>
      <c r="P18" s="235"/>
      <c r="Q18" s="236"/>
      <c r="R18" s="287"/>
      <c r="S18" s="288"/>
      <c r="T18" s="288"/>
      <c r="U18" s="289"/>
      <c r="V18" s="40"/>
      <c r="W18" s="18">
        <f>+B18</f>
        <v>13</v>
      </c>
      <c r="X18" s="115" t="str">
        <f>IF(X19&gt;0,(IF($R$18="Housing Allowance"," ","&lt; ERROR. Change Line 13 or 14."))," ")</f>
        <v xml:space="preserve"> </v>
      </c>
      <c r="Y18" s="6"/>
      <c r="AR18" s="190" t="s">
        <v>156</v>
      </c>
      <c r="AS18" s="190" t="s">
        <v>51</v>
      </c>
      <c r="AT18" s="190" t="s">
        <v>28</v>
      </c>
      <c r="AU18" s="190">
        <v>1</v>
      </c>
      <c r="AV18" s="183"/>
      <c r="AW18" s="219" t="s">
        <v>157</v>
      </c>
      <c r="AX18" s="219" t="s">
        <v>93</v>
      </c>
      <c r="AY18" s="220">
        <v>1140</v>
      </c>
      <c r="AZ18" s="219" t="s">
        <v>157</v>
      </c>
      <c r="BA18" s="219" t="s">
        <v>32</v>
      </c>
      <c r="BB18" s="219"/>
      <c r="BC18" s="219"/>
      <c r="BD18" s="219"/>
      <c r="BE18" s="222"/>
      <c r="BF18" s="50"/>
      <c r="BH18" s="71" t="s">
        <v>158</v>
      </c>
      <c r="BI18" s="62" t="s">
        <v>159</v>
      </c>
      <c r="BJ18" s="66" t="s">
        <v>32</v>
      </c>
      <c r="BK18" s="112"/>
      <c r="BL18" s="263"/>
      <c r="BM18" s="112"/>
      <c r="BN18" s="58"/>
    </row>
    <row r="19" spans="1:69" ht="15" customHeight="1" x14ac:dyDescent="0.25">
      <c r="A19" s="159"/>
      <c r="B19" s="5">
        <f t="shared" si="3"/>
        <v>14</v>
      </c>
      <c r="C19" s="234" t="s">
        <v>160</v>
      </c>
      <c r="D19" s="235"/>
      <c r="E19" s="235"/>
      <c r="F19" s="235"/>
      <c r="G19" s="235"/>
      <c r="H19" s="235"/>
      <c r="I19" s="235"/>
      <c r="J19" s="235"/>
      <c r="K19" s="235"/>
      <c r="L19" s="235"/>
      <c r="M19" s="235"/>
      <c r="N19" s="235"/>
      <c r="O19" s="235"/>
      <c r="P19" s="235"/>
      <c r="Q19" s="235"/>
      <c r="R19" s="235"/>
      <c r="S19" s="235"/>
      <c r="T19" s="235"/>
      <c r="U19" s="236"/>
      <c r="V19" s="27"/>
      <c r="W19" s="18">
        <f t="shared" si="2"/>
        <v>14</v>
      </c>
      <c r="X19" s="216">
        <v>0</v>
      </c>
      <c r="AA19" s="173"/>
      <c r="AR19" s="190" t="s">
        <v>161</v>
      </c>
      <c r="AS19" s="190" t="s">
        <v>124</v>
      </c>
      <c r="AT19" s="190" t="s">
        <v>28</v>
      </c>
      <c r="AU19" s="190">
        <v>1</v>
      </c>
      <c r="AV19" s="183"/>
      <c r="AW19" s="219" t="s">
        <v>162</v>
      </c>
      <c r="AX19" s="219" t="s">
        <v>93</v>
      </c>
      <c r="AY19" s="220">
        <v>1150</v>
      </c>
      <c r="AZ19" s="219" t="s">
        <v>163</v>
      </c>
      <c r="BA19" s="219" t="s">
        <v>32</v>
      </c>
      <c r="BB19" s="219"/>
      <c r="BC19" s="219"/>
      <c r="BD19" s="219"/>
      <c r="BE19" s="222"/>
      <c r="BF19" s="50"/>
      <c r="BH19" s="71" t="s">
        <v>164</v>
      </c>
      <c r="BI19" s="62" t="s">
        <v>165</v>
      </c>
      <c r="BJ19" s="66" t="s">
        <v>32</v>
      </c>
      <c r="BK19" s="112"/>
      <c r="BL19" s="264"/>
      <c r="BM19" s="112"/>
      <c r="BN19" s="58"/>
    </row>
    <row r="20" spans="1:69" ht="15" customHeight="1" x14ac:dyDescent="0.25">
      <c r="B20" s="5">
        <f t="shared" si="3"/>
        <v>15</v>
      </c>
      <c r="C20" s="231" t="s">
        <v>166</v>
      </c>
      <c r="D20" s="232"/>
      <c r="E20" s="232"/>
      <c r="F20" s="232"/>
      <c r="G20" s="232"/>
      <c r="H20" s="232"/>
      <c r="I20" s="232"/>
      <c r="J20" s="232"/>
      <c r="K20" s="232"/>
      <c r="L20" s="232"/>
      <c r="M20" s="232"/>
      <c r="N20" s="232"/>
      <c r="O20" s="232"/>
      <c r="P20" s="232"/>
      <c r="Q20" s="233"/>
      <c r="R20" s="292">
        <v>0</v>
      </c>
      <c r="S20" s="293"/>
      <c r="T20" s="293"/>
      <c r="U20" s="294"/>
      <c r="V20" s="41"/>
      <c r="W20" s="18">
        <f t="shared" si="2"/>
        <v>15</v>
      </c>
      <c r="X20" s="7"/>
      <c r="AR20" s="190" t="s">
        <v>167</v>
      </c>
      <c r="AS20" s="190" t="s">
        <v>130</v>
      </c>
      <c r="AT20" s="190" t="s">
        <v>28</v>
      </c>
      <c r="AU20" s="190">
        <v>1</v>
      </c>
      <c r="AV20" s="183"/>
      <c r="AW20" s="219" t="s">
        <v>168</v>
      </c>
      <c r="AX20" s="219" t="s">
        <v>93</v>
      </c>
      <c r="AY20" s="220">
        <v>1165</v>
      </c>
      <c r="AZ20" s="219" t="s">
        <v>168</v>
      </c>
      <c r="BA20" s="219" t="s">
        <v>32</v>
      </c>
      <c r="BB20" s="219"/>
      <c r="BC20" s="219"/>
      <c r="BD20" s="219"/>
      <c r="BE20" s="222"/>
      <c r="BF20" s="50"/>
      <c r="BH20" s="71" t="s">
        <v>27</v>
      </c>
      <c r="BI20" s="62" t="s">
        <v>169</v>
      </c>
      <c r="BJ20" s="66" t="s">
        <v>32</v>
      </c>
      <c r="BK20" s="112"/>
      <c r="BL20" s="169" t="s">
        <v>170</v>
      </c>
      <c r="BM20" s="112"/>
      <c r="BN20" s="56"/>
    </row>
    <row r="21" spans="1:69" ht="15" customHeight="1" x14ac:dyDescent="0.25">
      <c r="A21" s="159"/>
      <c r="B21" s="5">
        <f t="shared" si="3"/>
        <v>16</v>
      </c>
      <c r="C21" s="240" t="s">
        <v>171</v>
      </c>
      <c r="D21" s="241"/>
      <c r="E21" s="241"/>
      <c r="F21" s="241"/>
      <c r="G21" s="241"/>
      <c r="H21" s="241"/>
      <c r="I21" s="241"/>
      <c r="J21" s="241"/>
      <c r="K21" s="241"/>
      <c r="L21" s="241"/>
      <c r="M21" s="241"/>
      <c r="N21" s="241"/>
      <c r="O21" s="241"/>
      <c r="P21" s="241"/>
      <c r="Q21" s="242"/>
      <c r="R21" s="329">
        <f>IF($R$18="Parsonage",+$R$17*1.25,(IF(R18="HOUSING ALLOWANCE",+$R$17+$X$19,R17)))</f>
        <v>0</v>
      </c>
      <c r="S21" s="330"/>
      <c r="T21" s="330"/>
      <c r="U21" s="331"/>
      <c r="V21" s="28"/>
      <c r="W21" s="18">
        <f t="shared" si="2"/>
        <v>16</v>
      </c>
      <c r="X21" s="7"/>
      <c r="AR21" s="190" t="s">
        <v>172</v>
      </c>
      <c r="AS21" s="190" t="s">
        <v>51</v>
      </c>
      <c r="AT21" s="190" t="s">
        <v>28</v>
      </c>
      <c r="AU21" s="190">
        <v>1</v>
      </c>
      <c r="AV21" s="183"/>
      <c r="AW21" s="219" t="s">
        <v>173</v>
      </c>
      <c r="AX21" s="219" t="s">
        <v>93</v>
      </c>
      <c r="AY21" s="220">
        <v>1170</v>
      </c>
      <c r="AZ21" s="219" t="s">
        <v>174</v>
      </c>
      <c r="BA21" s="219" t="s">
        <v>32</v>
      </c>
      <c r="BB21" s="219"/>
      <c r="BC21" s="219"/>
      <c r="BD21" s="219"/>
      <c r="BE21" s="222"/>
      <c r="BF21" s="50"/>
      <c r="BH21" s="71" t="s">
        <v>98</v>
      </c>
      <c r="BI21" s="62" t="s">
        <v>175</v>
      </c>
      <c r="BJ21" s="65" t="s">
        <v>32</v>
      </c>
      <c r="BK21" s="73"/>
      <c r="BL21" s="110" t="s">
        <v>176</v>
      </c>
      <c r="BM21" s="73"/>
      <c r="BN21" s="56"/>
    </row>
    <row r="22" spans="1:69" ht="15" customHeight="1" x14ac:dyDescent="0.25">
      <c r="A22" s="159"/>
      <c r="B22" s="212" t="s">
        <v>177</v>
      </c>
      <c r="C22" s="213"/>
      <c r="D22" s="213"/>
      <c r="E22" s="213"/>
      <c r="F22" s="213"/>
      <c r="G22" s="213"/>
      <c r="H22" s="213"/>
      <c r="I22" s="213"/>
      <c r="J22" s="213"/>
      <c r="K22" s="213"/>
      <c r="L22" s="213"/>
      <c r="M22" s="213"/>
      <c r="N22" s="213"/>
      <c r="O22" s="213"/>
      <c r="P22" s="213"/>
      <c r="Q22" s="214"/>
      <c r="R22" s="215"/>
      <c r="S22" s="215"/>
      <c r="T22" s="215"/>
      <c r="U22" s="215"/>
      <c r="V22" s="215"/>
      <c r="W22" s="214"/>
      <c r="AR22" s="190" t="s">
        <v>1073</v>
      </c>
      <c r="AS22" s="190" t="s">
        <v>51</v>
      </c>
      <c r="AT22" s="190" t="s">
        <v>1074</v>
      </c>
      <c r="AU22" s="190">
        <v>1</v>
      </c>
      <c r="AV22" s="183"/>
      <c r="AW22" s="219" t="s">
        <v>179</v>
      </c>
      <c r="AX22" s="219" t="s">
        <v>93</v>
      </c>
      <c r="AY22" s="220">
        <v>1180</v>
      </c>
      <c r="AZ22" s="219" t="s">
        <v>179</v>
      </c>
      <c r="BA22" s="219" t="s">
        <v>32</v>
      </c>
      <c r="BB22" s="219"/>
      <c r="BC22" s="219"/>
      <c r="BD22" s="219"/>
      <c r="BE22" s="222"/>
      <c r="BF22" s="50"/>
      <c r="BH22" s="71" t="s">
        <v>180</v>
      </c>
      <c r="BI22" s="62" t="s">
        <v>181</v>
      </c>
      <c r="BJ22" s="65" t="s">
        <v>32</v>
      </c>
      <c r="BK22" s="73"/>
      <c r="BL22" s="109" t="s">
        <v>182</v>
      </c>
      <c r="BM22" s="73"/>
      <c r="BN22" s="56"/>
    </row>
    <row r="23" spans="1:69" ht="30.75" customHeight="1" x14ac:dyDescent="0.25">
      <c r="A23" s="159"/>
      <c r="B23" s="186" t="s">
        <v>46</v>
      </c>
      <c r="C23" s="227" t="s">
        <v>183</v>
      </c>
      <c r="D23" s="227"/>
      <c r="E23" s="227"/>
      <c r="F23" s="227"/>
      <c r="G23" s="227"/>
      <c r="H23" s="227"/>
      <c r="I23" s="227"/>
      <c r="J23" s="227"/>
      <c r="K23" s="227"/>
      <c r="L23" s="227"/>
      <c r="M23" s="227"/>
      <c r="N23" s="227"/>
      <c r="O23" s="227"/>
      <c r="P23" s="227"/>
      <c r="Q23" s="227"/>
      <c r="R23" s="227"/>
      <c r="S23" s="227"/>
      <c r="T23" s="227"/>
      <c r="U23" s="227"/>
      <c r="V23" s="157"/>
      <c r="W23" s="186" t="s">
        <v>46</v>
      </c>
      <c r="X23" s="186" t="s">
        <v>49</v>
      </c>
      <c r="AR23" s="190" t="s">
        <v>178</v>
      </c>
      <c r="AS23" s="190" t="s">
        <v>51</v>
      </c>
      <c r="AT23" s="190" t="s">
        <v>28</v>
      </c>
      <c r="AU23" s="190">
        <v>1</v>
      </c>
      <c r="AV23" s="183"/>
      <c r="AW23" s="219" t="s">
        <v>185</v>
      </c>
      <c r="AX23" s="219" t="s">
        <v>93</v>
      </c>
      <c r="AY23" s="220">
        <v>1190</v>
      </c>
      <c r="AZ23" s="219" t="s">
        <v>185</v>
      </c>
      <c r="BA23" s="219" t="s">
        <v>32</v>
      </c>
      <c r="BB23" s="219"/>
      <c r="BC23" s="219"/>
      <c r="BD23" s="219"/>
      <c r="BE23" s="222"/>
      <c r="BF23" s="50"/>
      <c r="BH23" s="71" t="s">
        <v>186</v>
      </c>
      <c r="BI23" s="62" t="s">
        <v>187</v>
      </c>
      <c r="BJ23" s="65" t="s">
        <v>32</v>
      </c>
      <c r="BK23" s="73"/>
      <c r="BL23" s="110" t="s">
        <v>188</v>
      </c>
      <c r="BM23" s="73"/>
    </row>
    <row r="24" spans="1:69" ht="15" customHeight="1" x14ac:dyDescent="0.25">
      <c r="A24" s="159"/>
      <c r="B24" s="5">
        <f>+B21+1</f>
        <v>17</v>
      </c>
      <c r="C24" s="237" t="s">
        <v>189</v>
      </c>
      <c r="D24" s="238"/>
      <c r="E24" s="238"/>
      <c r="F24" s="238"/>
      <c r="G24" s="238"/>
      <c r="H24" s="238"/>
      <c r="I24" s="238"/>
      <c r="J24" s="238"/>
      <c r="K24" s="238"/>
      <c r="L24" s="238"/>
      <c r="M24" s="238"/>
      <c r="N24" s="238"/>
      <c r="O24" s="238"/>
      <c r="P24" s="238"/>
      <c r="Q24" s="239"/>
      <c r="R24" s="243" t="e">
        <f>IF((VLOOKUP($R$8,$BH$5:$BJ$26,3)="NO"),"NO",IF($R$9=1,"YES","NO"))</f>
        <v>#N/A</v>
      </c>
      <c r="S24" s="244"/>
      <c r="T24" s="244"/>
      <c r="U24" s="245"/>
      <c r="V24" s="42"/>
      <c r="W24" s="5">
        <f>+B24</f>
        <v>17</v>
      </c>
      <c r="X24" s="12"/>
      <c r="AR24" s="190" t="s">
        <v>184</v>
      </c>
      <c r="AS24" s="190" t="s">
        <v>79</v>
      </c>
      <c r="AT24" s="190" t="s">
        <v>99</v>
      </c>
      <c r="AU24" s="190">
        <v>1</v>
      </c>
      <c r="AV24" s="183"/>
      <c r="AW24" s="219" t="s">
        <v>191</v>
      </c>
      <c r="AX24" s="219" t="s">
        <v>93</v>
      </c>
      <c r="AY24" s="220">
        <v>1200</v>
      </c>
      <c r="AZ24" s="219" t="s">
        <v>191</v>
      </c>
      <c r="BA24" s="219" t="s">
        <v>32</v>
      </c>
      <c r="BB24" s="219"/>
      <c r="BC24" s="219"/>
      <c r="BD24" s="219"/>
      <c r="BE24" s="222"/>
      <c r="BF24" s="50"/>
      <c r="BG24" s="44"/>
      <c r="BH24" s="71" t="s">
        <v>192</v>
      </c>
      <c r="BI24" s="62"/>
      <c r="BJ24" s="65" t="s">
        <v>32</v>
      </c>
      <c r="BK24" s="73"/>
      <c r="BL24" s="110"/>
      <c r="BM24" s="73"/>
    </row>
    <row r="25" spans="1:69" ht="15" customHeight="1" x14ac:dyDescent="0.25">
      <c r="A25" s="159"/>
      <c r="B25" s="5">
        <f>+B24+1</f>
        <v>18</v>
      </c>
      <c r="C25" s="234" t="s">
        <v>193</v>
      </c>
      <c r="D25" s="235"/>
      <c r="E25" s="235"/>
      <c r="F25" s="235"/>
      <c r="G25" s="235"/>
      <c r="H25" s="235"/>
      <c r="I25" s="235"/>
      <c r="J25" s="235"/>
      <c r="K25" s="235"/>
      <c r="L25" s="235"/>
      <c r="M25" s="235"/>
      <c r="N25" s="235"/>
      <c r="O25" s="235"/>
      <c r="P25" s="235"/>
      <c r="Q25" s="236"/>
      <c r="R25" s="298"/>
      <c r="S25" s="299"/>
      <c r="T25" s="299"/>
      <c r="U25" s="300"/>
      <c r="V25" s="43"/>
      <c r="W25" s="105">
        <f>+B25</f>
        <v>18</v>
      </c>
      <c r="X25" s="104"/>
      <c r="AR25" s="190" t="s">
        <v>190</v>
      </c>
      <c r="AS25" s="190" t="s">
        <v>54</v>
      </c>
      <c r="AT25" s="190" t="s">
        <v>28</v>
      </c>
      <c r="AU25" s="190">
        <v>1</v>
      </c>
      <c r="AV25" s="183"/>
      <c r="AW25" s="219" t="s">
        <v>195</v>
      </c>
      <c r="AX25" s="219" t="s">
        <v>93</v>
      </c>
      <c r="AY25" s="220">
        <v>1210</v>
      </c>
      <c r="AZ25" s="219" t="s">
        <v>195</v>
      </c>
      <c r="BA25" s="219" t="s">
        <v>32</v>
      </c>
      <c r="BB25" s="219"/>
      <c r="BC25" s="219"/>
      <c r="BD25" s="219"/>
      <c r="BE25" s="222"/>
      <c r="BF25" s="50"/>
      <c r="BH25" s="71"/>
      <c r="BI25" s="62" t="s">
        <v>196</v>
      </c>
      <c r="BJ25" s="65" t="s">
        <v>32</v>
      </c>
      <c r="BK25" s="73"/>
      <c r="BL25" s="110"/>
      <c r="BM25" s="73"/>
    </row>
    <row r="26" spans="1:69" ht="15" customHeight="1" x14ac:dyDescent="0.25">
      <c r="A26" s="159"/>
      <c r="B26" s="5">
        <f>B25+1</f>
        <v>19</v>
      </c>
      <c r="C26" s="231" t="s">
        <v>197</v>
      </c>
      <c r="D26" s="232"/>
      <c r="E26" s="232"/>
      <c r="F26" s="232"/>
      <c r="G26" s="232"/>
      <c r="H26" s="232"/>
      <c r="I26" s="232"/>
      <c r="J26" s="232"/>
      <c r="K26" s="232"/>
      <c r="L26" s="232"/>
      <c r="M26" s="232"/>
      <c r="N26" s="232"/>
      <c r="O26" s="232"/>
      <c r="P26" s="232"/>
      <c r="Q26" s="232"/>
      <c r="R26" s="232"/>
      <c r="S26" s="232"/>
      <c r="T26" s="232"/>
      <c r="U26" s="233"/>
      <c r="V26" s="21"/>
      <c r="W26" s="206">
        <f>+B26</f>
        <v>19</v>
      </c>
      <c r="X26" s="181" t="e">
        <f>IF(R24="NO","0",(VLOOKUP($R$25,HealthFlex_Rates,4)))</f>
        <v>#N/A</v>
      </c>
      <c r="AR26" s="190" t="s">
        <v>194</v>
      </c>
      <c r="AS26" s="190" t="s">
        <v>94</v>
      </c>
      <c r="AT26" s="190" t="s">
        <v>99</v>
      </c>
      <c r="AU26" s="190">
        <v>1</v>
      </c>
      <c r="AV26" s="183"/>
      <c r="AW26" s="219" t="s">
        <v>198</v>
      </c>
      <c r="AX26" s="219" t="s">
        <v>93</v>
      </c>
      <c r="AY26" s="220">
        <v>1220</v>
      </c>
      <c r="AZ26" s="219" t="s">
        <v>199</v>
      </c>
      <c r="BA26" s="219" t="s">
        <v>32</v>
      </c>
      <c r="BB26" s="219"/>
      <c r="BC26" s="219"/>
      <c r="BD26" s="219"/>
      <c r="BE26" s="222"/>
      <c r="BF26" s="50"/>
      <c r="BH26" s="72"/>
      <c r="BI26" s="68"/>
      <c r="BJ26" s="69"/>
      <c r="BK26" s="73"/>
      <c r="BL26" s="73"/>
      <c r="BM26" s="73"/>
    </row>
    <row r="27" spans="1:69" ht="15" customHeight="1" x14ac:dyDescent="0.3">
      <c r="A27" s="16"/>
      <c r="B27" s="5">
        <f>B26+1</f>
        <v>20</v>
      </c>
      <c r="C27" s="231" t="s">
        <v>200</v>
      </c>
      <c r="D27" s="232"/>
      <c r="E27" s="232"/>
      <c r="F27" s="232"/>
      <c r="G27" s="232"/>
      <c r="H27" s="232"/>
      <c r="I27" s="232"/>
      <c r="J27" s="232"/>
      <c r="K27" s="232"/>
      <c r="L27" s="232"/>
      <c r="M27" s="232"/>
      <c r="N27" s="232"/>
      <c r="O27" s="232"/>
      <c r="P27" s="232"/>
      <c r="Q27" s="232"/>
      <c r="R27" s="232"/>
      <c r="S27" s="232"/>
      <c r="T27" s="232"/>
      <c r="U27" s="233"/>
      <c r="V27" s="7"/>
      <c r="W27" s="206">
        <f>+B27</f>
        <v>20</v>
      </c>
      <c r="X27" s="217">
        <v>0</v>
      </c>
      <c r="Y27" s="117"/>
      <c r="AR27" s="190" t="s">
        <v>201</v>
      </c>
      <c r="AS27" s="190" t="s">
        <v>186</v>
      </c>
      <c r="AT27" s="190" t="s">
        <v>192</v>
      </c>
      <c r="AU27" s="190">
        <v>0.25</v>
      </c>
      <c r="AV27" s="183"/>
      <c r="AW27" s="219" t="s">
        <v>202</v>
      </c>
      <c r="AX27" s="219" t="s">
        <v>93</v>
      </c>
      <c r="AY27" s="220">
        <v>1230</v>
      </c>
      <c r="AZ27" s="219" t="s">
        <v>203</v>
      </c>
      <c r="BA27" s="219" t="s">
        <v>32</v>
      </c>
      <c r="BB27" s="219"/>
      <c r="BC27" s="219"/>
      <c r="BD27" s="219"/>
      <c r="BE27" s="222"/>
      <c r="BF27" s="50"/>
      <c r="BO27" s="1"/>
      <c r="BP27" s="1"/>
      <c r="BQ27" s="1"/>
    </row>
    <row r="28" spans="1:69" ht="15" customHeight="1" x14ac:dyDescent="0.25">
      <c r="A28" s="159"/>
      <c r="B28" s="5">
        <f t="shared" ref="B28:B43" si="4">+B27+1</f>
        <v>21</v>
      </c>
      <c r="C28" s="249" t="s">
        <v>204</v>
      </c>
      <c r="D28" s="250"/>
      <c r="E28" s="250"/>
      <c r="F28" s="250"/>
      <c r="G28" s="250"/>
      <c r="H28" s="250"/>
      <c r="I28" s="250"/>
      <c r="J28" s="250"/>
      <c r="K28" s="250"/>
      <c r="L28" s="250"/>
      <c r="M28" s="250"/>
      <c r="N28" s="250"/>
      <c r="O28" s="250"/>
      <c r="P28" s="250"/>
      <c r="Q28" s="250"/>
      <c r="R28" s="250"/>
      <c r="S28" s="250"/>
      <c r="T28" s="250"/>
      <c r="U28" s="251"/>
      <c r="V28" s="159"/>
      <c r="W28" s="206">
        <f>+B28</f>
        <v>21</v>
      </c>
      <c r="X28" s="170" t="e">
        <f>SUM(X26:X27)</f>
        <v>#N/A</v>
      </c>
      <c r="AR28" s="190" t="s">
        <v>1075</v>
      </c>
      <c r="AS28" s="190" t="s">
        <v>51</v>
      </c>
      <c r="AT28" s="190" t="s">
        <v>1076</v>
      </c>
      <c r="AU28" s="190">
        <v>0.5</v>
      </c>
      <c r="AV28" s="183"/>
      <c r="AW28" s="219" t="s">
        <v>206</v>
      </c>
      <c r="AX28" s="219" t="s">
        <v>93</v>
      </c>
      <c r="AY28" s="220">
        <v>1240</v>
      </c>
      <c r="AZ28" s="219" t="s">
        <v>207</v>
      </c>
      <c r="BA28" s="219" t="s">
        <v>32</v>
      </c>
      <c r="BB28" s="219"/>
      <c r="BC28" s="219"/>
      <c r="BD28" s="219"/>
      <c r="BE28" s="222"/>
      <c r="BF28" s="50"/>
      <c r="BO28" s="1"/>
      <c r="BP28" s="1"/>
      <c r="BQ28" s="1"/>
    </row>
    <row r="29" spans="1:69" ht="15" customHeight="1" x14ac:dyDescent="0.25">
      <c r="A29" s="159"/>
      <c r="B29" s="188" t="s">
        <v>46</v>
      </c>
      <c r="C29" s="332" t="s">
        <v>208</v>
      </c>
      <c r="D29" s="332"/>
      <c r="E29" s="332"/>
      <c r="F29" s="332"/>
      <c r="G29" s="332"/>
      <c r="H29" s="332"/>
      <c r="I29" s="332"/>
      <c r="J29" s="332"/>
      <c r="K29" s="332"/>
      <c r="L29" s="332"/>
      <c r="M29" s="332"/>
      <c r="N29" s="332"/>
      <c r="O29" s="332"/>
      <c r="P29" s="332"/>
      <c r="Q29" s="332"/>
      <c r="R29" s="332"/>
      <c r="S29" s="332"/>
      <c r="T29" s="332"/>
      <c r="U29" s="332"/>
      <c r="V29" s="160"/>
      <c r="W29" s="188" t="s">
        <v>46</v>
      </c>
      <c r="X29" s="188" t="s">
        <v>49</v>
      </c>
      <c r="Y29" s="17"/>
      <c r="Z29" s="17"/>
      <c r="AR29" s="190" t="s">
        <v>205</v>
      </c>
      <c r="AS29" s="190" t="s">
        <v>51</v>
      </c>
      <c r="AT29" s="190" t="s">
        <v>28</v>
      </c>
      <c r="AU29" s="190">
        <v>1</v>
      </c>
      <c r="AV29" s="183"/>
      <c r="AW29" s="219" t="s">
        <v>210</v>
      </c>
      <c r="AX29" s="219" t="s">
        <v>93</v>
      </c>
      <c r="AY29" s="220">
        <v>1250</v>
      </c>
      <c r="AZ29" s="219" t="s">
        <v>210</v>
      </c>
      <c r="BA29" s="219" t="s">
        <v>32</v>
      </c>
      <c r="BB29" s="219"/>
      <c r="BC29" s="219"/>
      <c r="BD29" s="219"/>
      <c r="BE29" s="222"/>
      <c r="BF29" s="50"/>
      <c r="BO29" s="1"/>
      <c r="BP29" s="1"/>
      <c r="BQ29" s="1"/>
    </row>
    <row r="30" spans="1:69" ht="15" customHeight="1" x14ac:dyDescent="0.25">
      <c r="A30" s="159"/>
      <c r="B30" s="5">
        <f>+B28+1</f>
        <v>22</v>
      </c>
      <c r="C30" s="176" t="s">
        <v>211</v>
      </c>
      <c r="D30" s="177"/>
      <c r="E30" s="177"/>
      <c r="F30" s="177"/>
      <c r="G30" s="177"/>
      <c r="H30" s="177"/>
      <c r="I30" s="177"/>
      <c r="J30" s="177"/>
      <c r="K30" s="177"/>
      <c r="L30" s="177"/>
      <c r="M30" s="177"/>
      <c r="N30" s="177"/>
      <c r="O30" s="177"/>
      <c r="P30" s="177"/>
      <c r="Q30" s="177"/>
      <c r="R30" s="177"/>
      <c r="S30" s="177"/>
      <c r="T30" s="177"/>
      <c r="U30" s="171"/>
      <c r="V30" s="159"/>
      <c r="W30" s="5">
        <f>+B30</f>
        <v>22</v>
      </c>
      <c r="X30" s="217">
        <v>0</v>
      </c>
      <c r="AA30" s="174"/>
      <c r="AR30" s="190" t="s">
        <v>209</v>
      </c>
      <c r="AS30" s="190" t="s">
        <v>51</v>
      </c>
      <c r="AT30" s="190" t="s">
        <v>28</v>
      </c>
      <c r="AU30" s="190">
        <v>1</v>
      </c>
      <c r="AV30" s="183"/>
      <c r="AW30" s="219" t="s">
        <v>213</v>
      </c>
      <c r="AX30" s="219" t="s">
        <v>93</v>
      </c>
      <c r="AY30" s="220">
        <v>1260</v>
      </c>
      <c r="AZ30" s="219" t="s">
        <v>214</v>
      </c>
      <c r="BA30" s="219" t="s">
        <v>32</v>
      </c>
      <c r="BB30" s="219"/>
      <c r="BC30" s="219"/>
      <c r="BD30" s="219"/>
      <c r="BE30" s="222"/>
      <c r="BF30" s="50"/>
      <c r="BO30" s="1"/>
      <c r="BP30" s="1"/>
      <c r="BQ30" s="1"/>
    </row>
    <row r="31" spans="1:69" ht="24.75" customHeight="1" x14ac:dyDescent="0.25">
      <c r="A31" s="159"/>
      <c r="B31" s="186" t="s">
        <v>46</v>
      </c>
      <c r="C31" s="227" t="s">
        <v>215</v>
      </c>
      <c r="D31" s="227"/>
      <c r="E31" s="227"/>
      <c r="F31" s="227"/>
      <c r="G31" s="227"/>
      <c r="H31" s="227"/>
      <c r="I31" s="227"/>
      <c r="J31" s="227"/>
      <c r="K31" s="227"/>
      <c r="L31" s="227"/>
      <c r="M31" s="227"/>
      <c r="N31" s="227"/>
      <c r="O31" s="227"/>
      <c r="P31" s="227"/>
      <c r="Q31" s="227"/>
      <c r="R31" s="227"/>
      <c r="S31" s="227"/>
      <c r="T31" s="227"/>
      <c r="U31" s="227"/>
      <c r="V31" s="157"/>
      <c r="W31" s="186" t="s">
        <v>46</v>
      </c>
      <c r="X31" s="186" t="s">
        <v>49</v>
      </c>
      <c r="AR31" s="190" t="s">
        <v>212</v>
      </c>
      <c r="AS31" s="190" t="s">
        <v>94</v>
      </c>
      <c r="AT31" s="190" t="s">
        <v>28</v>
      </c>
      <c r="AU31" s="190">
        <v>1</v>
      </c>
      <c r="AV31" s="183"/>
      <c r="AW31" s="219" t="s">
        <v>217</v>
      </c>
      <c r="AX31" s="219" t="s">
        <v>93</v>
      </c>
      <c r="AY31" s="220">
        <v>1270</v>
      </c>
      <c r="AZ31" s="219" t="s">
        <v>217</v>
      </c>
      <c r="BA31" s="219" t="s">
        <v>32</v>
      </c>
      <c r="BB31" s="219"/>
      <c r="BC31" s="219"/>
      <c r="BD31" s="219"/>
      <c r="BE31" s="222"/>
      <c r="BF31" s="50"/>
      <c r="BO31" s="1"/>
      <c r="BP31" s="1"/>
      <c r="BQ31" s="1"/>
    </row>
    <row r="32" spans="1:69" ht="15" customHeight="1" x14ac:dyDescent="0.25">
      <c r="A32" s="159"/>
      <c r="B32" s="5">
        <f>+B30+1</f>
        <v>23</v>
      </c>
      <c r="C32" s="237" t="s">
        <v>218</v>
      </c>
      <c r="D32" s="238"/>
      <c r="E32" s="238"/>
      <c r="F32" s="238"/>
      <c r="G32" s="238"/>
      <c r="H32" s="238"/>
      <c r="I32" s="238"/>
      <c r="J32" s="238"/>
      <c r="K32" s="238"/>
      <c r="L32" s="238"/>
      <c r="M32" s="238"/>
      <c r="N32" s="238"/>
      <c r="O32" s="238"/>
      <c r="P32" s="238"/>
      <c r="Q32" s="238"/>
      <c r="R32" s="238"/>
      <c r="S32" s="238"/>
      <c r="T32" s="238"/>
      <c r="U32" s="239"/>
      <c r="V32" s="12"/>
      <c r="W32" s="5">
        <f>+B32</f>
        <v>23</v>
      </c>
      <c r="X32" s="181">
        <f>+X15</f>
        <v>0</v>
      </c>
      <c r="AR32" s="190" t="s">
        <v>216</v>
      </c>
      <c r="AS32" s="190" t="s">
        <v>51</v>
      </c>
      <c r="AT32" s="190" t="s">
        <v>1077</v>
      </c>
      <c r="AU32" s="190">
        <v>1</v>
      </c>
      <c r="AV32" s="183"/>
      <c r="AW32" s="219" t="s">
        <v>220</v>
      </c>
      <c r="AX32" s="219" t="s">
        <v>221</v>
      </c>
      <c r="AY32" s="220">
        <v>5000</v>
      </c>
      <c r="AZ32" s="219" t="s">
        <v>222</v>
      </c>
      <c r="BA32" s="219" t="s">
        <v>32</v>
      </c>
      <c r="BB32" s="219"/>
      <c r="BC32" s="219"/>
      <c r="BD32" s="219"/>
      <c r="BE32" s="222"/>
      <c r="BF32" s="50"/>
      <c r="BO32" s="1"/>
      <c r="BP32" s="1"/>
      <c r="BQ32" s="1"/>
    </row>
    <row r="33" spans="1:141" ht="15" customHeight="1" x14ac:dyDescent="0.25">
      <c r="A33" s="159"/>
      <c r="B33" s="5">
        <f t="shared" si="4"/>
        <v>24</v>
      </c>
      <c r="C33" s="231" t="s">
        <v>132</v>
      </c>
      <c r="D33" s="232"/>
      <c r="E33" s="232"/>
      <c r="F33" s="232"/>
      <c r="G33" s="232"/>
      <c r="H33" s="232"/>
      <c r="I33" s="232"/>
      <c r="J33" s="232"/>
      <c r="K33" s="232"/>
      <c r="L33" s="232"/>
      <c r="M33" s="232"/>
      <c r="N33" s="232"/>
      <c r="O33" s="232"/>
      <c r="P33" s="232"/>
      <c r="Q33" s="232"/>
      <c r="R33" s="232"/>
      <c r="S33" s="232"/>
      <c r="T33" s="232"/>
      <c r="U33" s="233"/>
      <c r="V33" s="12"/>
      <c r="W33" s="5">
        <f>+B33</f>
        <v>24</v>
      </c>
      <c r="X33" s="181">
        <f>+X19</f>
        <v>0</v>
      </c>
      <c r="AR33" s="190" t="s">
        <v>219</v>
      </c>
      <c r="AS33" s="190" t="s">
        <v>51</v>
      </c>
      <c r="AT33" s="190" t="s">
        <v>28</v>
      </c>
      <c r="AU33" s="190">
        <v>1</v>
      </c>
      <c r="AV33" s="183"/>
      <c r="AW33" s="219" t="s">
        <v>224</v>
      </c>
      <c r="AX33" s="219" t="s">
        <v>53</v>
      </c>
      <c r="AY33" s="220">
        <v>3010</v>
      </c>
      <c r="AZ33" s="219" t="s">
        <v>225</v>
      </c>
      <c r="BA33" s="219" t="s">
        <v>32</v>
      </c>
      <c r="BB33" s="219"/>
      <c r="BC33" s="219"/>
      <c r="BD33" s="219"/>
      <c r="BE33" s="222"/>
      <c r="BF33" s="50"/>
    </row>
    <row r="34" spans="1:141" s="44" customFormat="1" ht="15" customHeight="1" x14ac:dyDescent="0.25">
      <c r="A34" s="159"/>
      <c r="B34" s="5">
        <f t="shared" si="4"/>
        <v>25</v>
      </c>
      <c r="C34" s="231" t="s">
        <v>226</v>
      </c>
      <c r="D34" s="232"/>
      <c r="E34" s="232"/>
      <c r="F34" s="232"/>
      <c r="G34" s="232"/>
      <c r="H34" s="232"/>
      <c r="I34" s="232"/>
      <c r="J34" s="232"/>
      <c r="K34" s="232"/>
      <c r="L34" s="232"/>
      <c r="M34" s="232"/>
      <c r="N34" s="232"/>
      <c r="O34" s="232"/>
      <c r="P34" s="232"/>
      <c r="Q34" s="232"/>
      <c r="R34" s="232"/>
      <c r="S34" s="232"/>
      <c r="T34" s="232"/>
      <c r="U34" s="233"/>
      <c r="V34" s="19"/>
      <c r="W34" s="5">
        <f>+B34</f>
        <v>25</v>
      </c>
      <c r="X34" s="181">
        <f>+$X$30</f>
        <v>0</v>
      </c>
      <c r="Y34" s="1"/>
      <c r="Z34" s="1"/>
      <c r="AA34" s="172"/>
      <c r="AB34" s="81"/>
      <c r="AC34" s="81"/>
      <c r="AD34" s="81"/>
      <c r="AE34" s="81"/>
      <c r="AF34" s="81"/>
      <c r="AG34" s="81"/>
      <c r="AH34" s="81"/>
      <c r="AI34" s="81"/>
      <c r="AJ34" s="81"/>
      <c r="AK34" s="81"/>
      <c r="AL34" s="81"/>
      <c r="AM34" s="81"/>
      <c r="AN34" s="81"/>
      <c r="AO34" s="81"/>
      <c r="AP34" s="81"/>
      <c r="AR34" s="190" t="s">
        <v>223</v>
      </c>
      <c r="AS34" s="190" t="s">
        <v>94</v>
      </c>
      <c r="AT34" s="190" t="s">
        <v>28</v>
      </c>
      <c r="AU34" s="190">
        <v>1</v>
      </c>
      <c r="AV34" s="184"/>
      <c r="AW34" s="219" t="s">
        <v>227</v>
      </c>
      <c r="AX34" s="219" t="s">
        <v>53</v>
      </c>
      <c r="AY34" s="220">
        <v>3020</v>
      </c>
      <c r="AZ34" s="219" t="s">
        <v>227</v>
      </c>
      <c r="BA34" s="219" t="s">
        <v>56</v>
      </c>
      <c r="BB34" s="219"/>
      <c r="BC34" s="219"/>
      <c r="BD34" s="219"/>
      <c r="BE34" s="222"/>
      <c r="BF34" s="143"/>
      <c r="BG34" s="31"/>
      <c r="BH34" s="33"/>
      <c r="BI34" s="31"/>
      <c r="BJ34" s="33"/>
      <c r="BK34" s="33"/>
      <c r="BL34" s="33"/>
      <c r="BM34" s="33"/>
      <c r="BN34" s="31"/>
      <c r="BO34" s="31"/>
      <c r="BP34" s="31"/>
      <c r="BQ34" s="31"/>
      <c r="BR34" s="31"/>
      <c r="BS34" s="31"/>
      <c r="BT34" s="31"/>
      <c r="BU34" s="33"/>
      <c r="BV34" s="33"/>
      <c r="BW34" s="33"/>
      <c r="BX34" s="31"/>
      <c r="BY34" s="31"/>
      <c r="BZ34" s="33"/>
      <c r="CA34" s="31"/>
      <c r="CB34" s="31"/>
      <c r="CC34" s="31"/>
      <c r="CD34" s="31"/>
      <c r="CE34" s="31"/>
      <c r="CF34" s="31"/>
      <c r="CG34" s="31"/>
      <c r="CH34" s="31"/>
      <c r="ED34" s="17"/>
      <c r="EE34" s="17"/>
      <c r="EF34" s="17"/>
      <c r="EG34" s="17"/>
      <c r="EH34" s="17"/>
      <c r="EI34" s="17"/>
      <c r="EJ34" s="17"/>
      <c r="EK34" s="17"/>
    </row>
    <row r="35" spans="1:141" ht="15" customHeight="1" x14ac:dyDescent="0.25">
      <c r="A35" s="159"/>
      <c r="B35" s="5">
        <f t="shared" si="4"/>
        <v>26</v>
      </c>
      <c r="C35" s="231"/>
      <c r="D35" s="232"/>
      <c r="E35" s="232"/>
      <c r="F35" s="232"/>
      <c r="G35" s="232"/>
      <c r="H35" s="232"/>
      <c r="I35" s="232"/>
      <c r="J35" s="232"/>
      <c r="K35" s="232"/>
      <c r="L35" s="232"/>
      <c r="M35" s="232"/>
      <c r="N35" s="232"/>
      <c r="O35" s="232"/>
      <c r="P35" s="233"/>
      <c r="Q35" s="328" t="s">
        <v>228</v>
      </c>
      <c r="R35" s="328"/>
      <c r="S35" s="328"/>
      <c r="T35" s="328"/>
      <c r="U35" s="328"/>
      <c r="V35" s="19"/>
      <c r="W35" s="5">
        <f t="shared" ref="W35:W42" si="5">+B35</f>
        <v>26</v>
      </c>
      <c r="X35" s="29"/>
      <c r="AR35" s="190" t="s">
        <v>229</v>
      </c>
      <c r="AS35" s="190" t="s">
        <v>51</v>
      </c>
      <c r="AT35" s="190" t="s">
        <v>28</v>
      </c>
      <c r="AU35" s="190">
        <v>1</v>
      </c>
      <c r="AV35" s="183"/>
      <c r="AW35" s="219" t="s">
        <v>230</v>
      </c>
      <c r="AX35" s="219" t="s">
        <v>93</v>
      </c>
      <c r="AY35" s="220">
        <v>1280</v>
      </c>
      <c r="AZ35" s="219" t="s">
        <v>231</v>
      </c>
      <c r="BA35" s="219" t="s">
        <v>32</v>
      </c>
      <c r="BB35" s="219"/>
      <c r="BC35" s="219"/>
      <c r="BD35" s="219"/>
      <c r="BE35" s="222"/>
      <c r="BF35" s="50"/>
      <c r="BN35" s="44"/>
      <c r="BT35" s="44"/>
      <c r="BU35" s="63"/>
      <c r="BV35" s="63"/>
      <c r="BW35" s="63"/>
      <c r="BX35" s="44"/>
      <c r="BY35" s="44"/>
      <c r="BZ35" s="63"/>
      <c r="CA35" s="44"/>
      <c r="CB35" s="44"/>
      <c r="CC35" s="44"/>
      <c r="CD35" s="44"/>
      <c r="CE35" s="44"/>
      <c r="CF35" s="44"/>
      <c r="CG35" s="44"/>
      <c r="CH35" s="44"/>
      <c r="ED35" s="1"/>
      <c r="EE35" s="1"/>
      <c r="EF35" s="1"/>
      <c r="EG35" s="1"/>
      <c r="EH35" s="1"/>
      <c r="EI35" s="1"/>
      <c r="EJ35" s="1"/>
      <c r="EK35" s="1"/>
    </row>
    <row r="36" spans="1:141" x14ac:dyDescent="0.25">
      <c r="A36" s="159"/>
      <c r="B36" s="5">
        <f t="shared" si="4"/>
        <v>27</v>
      </c>
      <c r="C36" s="231" t="s">
        <v>232</v>
      </c>
      <c r="D36" s="232"/>
      <c r="E36" s="232"/>
      <c r="F36" s="232"/>
      <c r="G36" s="232"/>
      <c r="H36" s="232"/>
      <c r="I36" s="232"/>
      <c r="J36" s="232"/>
      <c r="K36" s="232"/>
      <c r="L36" s="232"/>
      <c r="M36" s="232"/>
      <c r="N36" s="232"/>
      <c r="O36" s="232"/>
      <c r="P36" s="233"/>
      <c r="Q36" s="228" t="e">
        <f>IF($R$24="NO",0,(IF($R$12="Yes",BR6,0)))</f>
        <v>#N/A</v>
      </c>
      <c r="R36" s="229"/>
      <c r="S36" s="229"/>
      <c r="T36" s="229"/>
      <c r="U36" s="230"/>
      <c r="V36" s="20"/>
      <c r="W36" s="5">
        <f t="shared" si="5"/>
        <v>27</v>
      </c>
      <c r="X36" s="181" t="e">
        <f>SUM($X$26:$X$27)</f>
        <v>#N/A</v>
      </c>
      <c r="AR36" s="190" t="s">
        <v>1078</v>
      </c>
      <c r="AS36" s="190" t="s">
        <v>79</v>
      </c>
      <c r="AT36" s="190" t="s">
        <v>1079</v>
      </c>
      <c r="AU36" s="190">
        <v>1</v>
      </c>
      <c r="AV36" s="183"/>
      <c r="AW36" s="219" t="s">
        <v>234</v>
      </c>
      <c r="AX36" s="219" t="s">
        <v>30</v>
      </c>
      <c r="AY36" s="220">
        <v>2050</v>
      </c>
      <c r="AZ36" s="219" t="s">
        <v>235</v>
      </c>
      <c r="BA36" s="219" t="s">
        <v>32</v>
      </c>
      <c r="BB36" s="219"/>
      <c r="BC36" s="219"/>
      <c r="BD36" s="219"/>
      <c r="BE36" s="222"/>
      <c r="BF36" s="50"/>
      <c r="BO36" s="44"/>
      <c r="BP36" s="44"/>
      <c r="BQ36" s="44"/>
      <c r="BR36" s="44"/>
      <c r="BS36" s="44"/>
      <c r="ED36" s="1"/>
      <c r="EE36" s="1"/>
      <c r="EF36" s="1"/>
      <c r="EG36" s="1"/>
      <c r="EH36" s="1"/>
      <c r="EI36" s="1"/>
      <c r="EJ36" s="1"/>
      <c r="EK36" s="1"/>
    </row>
    <row r="37" spans="1:141" ht="15" customHeight="1" x14ac:dyDescent="0.25">
      <c r="A37" s="159"/>
      <c r="B37" s="5">
        <f t="shared" si="4"/>
        <v>28</v>
      </c>
      <c r="C37" s="231" t="s">
        <v>236</v>
      </c>
      <c r="D37" s="232"/>
      <c r="E37" s="232"/>
      <c r="F37" s="232"/>
      <c r="G37" s="232"/>
      <c r="H37" s="232"/>
      <c r="I37" s="232"/>
      <c r="J37" s="232"/>
      <c r="K37" s="232"/>
      <c r="L37" s="232"/>
      <c r="M37" s="232"/>
      <c r="N37" s="232"/>
      <c r="O37" s="232"/>
      <c r="P37" s="233"/>
      <c r="Q37" s="286">
        <f>IF($R$12="Yes",X37,0)</f>
        <v>0</v>
      </c>
      <c r="R37" s="286"/>
      <c r="S37" s="286"/>
      <c r="T37" s="286"/>
      <c r="U37" s="286"/>
      <c r="V37" s="20"/>
      <c r="W37" s="5">
        <f t="shared" si="5"/>
        <v>28</v>
      </c>
      <c r="X37" s="181" t="e">
        <f>IF(R24="YES",IF($R$21&gt;$CM$6,$CM$6*$CN$6,IF(+$R$9=1,$R$21*$CN$6,0)),0)</f>
        <v>#N/A</v>
      </c>
      <c r="AR37" s="190" t="s">
        <v>233</v>
      </c>
      <c r="AS37" s="190" t="s">
        <v>124</v>
      </c>
      <c r="AT37" s="190" t="s">
        <v>99</v>
      </c>
      <c r="AU37" s="190">
        <v>1</v>
      </c>
      <c r="AV37" s="183"/>
      <c r="AW37" s="219" t="s">
        <v>237</v>
      </c>
      <c r="AX37" s="219" t="s">
        <v>30</v>
      </c>
      <c r="AY37" s="220">
        <v>2060</v>
      </c>
      <c r="AZ37" s="219" t="s">
        <v>238</v>
      </c>
      <c r="BA37" s="219" t="s">
        <v>32</v>
      </c>
      <c r="BB37" s="219"/>
      <c r="BC37" s="219"/>
      <c r="BD37" s="219"/>
      <c r="BE37" s="222"/>
      <c r="BF37" s="50"/>
      <c r="ED37" s="1"/>
      <c r="EE37" s="1"/>
      <c r="EF37" s="1"/>
      <c r="EG37" s="1"/>
      <c r="EH37" s="1"/>
      <c r="EI37" s="1"/>
      <c r="EJ37" s="1"/>
      <c r="EK37" s="1"/>
    </row>
    <row r="38" spans="1:141" ht="15" customHeight="1" x14ac:dyDescent="0.25">
      <c r="A38" s="159"/>
      <c r="B38" s="5">
        <f t="shared" si="4"/>
        <v>29</v>
      </c>
      <c r="C38" s="231" t="s">
        <v>239</v>
      </c>
      <c r="D38" s="232"/>
      <c r="E38" s="232"/>
      <c r="F38" s="232"/>
      <c r="G38" s="232"/>
      <c r="H38" s="232"/>
      <c r="I38" s="232"/>
      <c r="J38" s="232"/>
      <c r="K38" s="232"/>
      <c r="L38" s="232"/>
      <c r="M38" s="232"/>
      <c r="N38" s="232"/>
      <c r="O38" s="232"/>
      <c r="P38" s="233"/>
      <c r="Q38" s="286">
        <f>IF($R$12="Yes",X38,0)</f>
        <v>0</v>
      </c>
      <c r="R38" s="286"/>
      <c r="S38" s="286"/>
      <c r="T38" s="286"/>
      <c r="U38" s="286"/>
      <c r="V38" s="20"/>
      <c r="W38" s="5">
        <f t="shared" si="5"/>
        <v>29</v>
      </c>
      <c r="X38" s="181" t="e">
        <f>IF($R$24="Yes",IF(+$R$9=1,$CN$7,0),0)</f>
        <v>#N/A</v>
      </c>
      <c r="AR38" s="190" t="s">
        <v>242</v>
      </c>
      <c r="AS38" s="190" t="s">
        <v>51</v>
      </c>
      <c r="AT38" s="190" t="s">
        <v>28</v>
      </c>
      <c r="AU38" s="190">
        <v>1</v>
      </c>
      <c r="AV38" s="183"/>
      <c r="AW38" s="219" t="s">
        <v>240</v>
      </c>
      <c r="AX38" s="219" t="s">
        <v>93</v>
      </c>
      <c r="AY38" s="220">
        <v>1300</v>
      </c>
      <c r="AZ38" s="219" t="s">
        <v>240</v>
      </c>
      <c r="BA38" s="219" t="s">
        <v>32</v>
      </c>
      <c r="BB38" s="219"/>
      <c r="BC38" s="219"/>
      <c r="BD38" s="219"/>
      <c r="BE38" s="222"/>
      <c r="BF38" s="50"/>
      <c r="BH38" s="63"/>
      <c r="BI38" s="44"/>
      <c r="BJ38" s="63"/>
      <c r="BK38" s="63"/>
      <c r="BL38" s="63"/>
      <c r="BM38" s="63"/>
      <c r="ED38" s="1"/>
      <c r="EE38" s="1"/>
      <c r="EF38" s="1"/>
      <c r="EG38" s="1"/>
      <c r="EH38" s="1"/>
      <c r="EI38" s="1"/>
      <c r="EJ38" s="1"/>
      <c r="EK38" s="1"/>
    </row>
    <row r="39" spans="1:141" ht="15" customHeight="1" x14ac:dyDescent="0.25">
      <c r="A39" s="159"/>
      <c r="B39" s="5">
        <f t="shared" si="4"/>
        <v>30</v>
      </c>
      <c r="C39" s="231" t="s">
        <v>241</v>
      </c>
      <c r="D39" s="232"/>
      <c r="E39" s="232"/>
      <c r="F39" s="232"/>
      <c r="G39" s="232"/>
      <c r="H39" s="232"/>
      <c r="I39" s="232"/>
      <c r="J39" s="232"/>
      <c r="K39" s="232"/>
      <c r="L39" s="232"/>
      <c r="M39" s="232"/>
      <c r="N39" s="232"/>
      <c r="O39" s="232"/>
      <c r="P39" s="233"/>
      <c r="Q39" s="286">
        <f>IF($R$12="Yes",X39,0)</f>
        <v>0</v>
      </c>
      <c r="R39" s="286"/>
      <c r="S39" s="286"/>
      <c r="T39" s="286"/>
      <c r="U39" s="286"/>
      <c r="V39" s="20"/>
      <c r="W39" s="5">
        <f t="shared" si="5"/>
        <v>30</v>
      </c>
      <c r="X39" s="181" t="e">
        <f>IF($R$24="Yes",IF(+$R$9=1,$R$21*$CN$8,0),0)</f>
        <v>#N/A</v>
      </c>
      <c r="AR39" s="190" t="s">
        <v>247</v>
      </c>
      <c r="AS39" s="190" t="s">
        <v>51</v>
      </c>
      <c r="AT39" s="190" t="s">
        <v>28</v>
      </c>
      <c r="AU39" s="190">
        <v>1</v>
      </c>
      <c r="AV39" s="183"/>
      <c r="AW39" s="219" t="s">
        <v>243</v>
      </c>
      <c r="AX39" s="219" t="s">
        <v>86</v>
      </c>
      <c r="AY39" s="220">
        <v>7020</v>
      </c>
      <c r="AZ39" s="219" t="s">
        <v>244</v>
      </c>
      <c r="BA39" s="219" t="s">
        <v>32</v>
      </c>
      <c r="BB39" s="219" t="s">
        <v>245</v>
      </c>
      <c r="BC39" s="219" t="s">
        <v>32</v>
      </c>
      <c r="BD39" s="219"/>
      <c r="BE39" s="222"/>
      <c r="BF39" s="50"/>
      <c r="CI39" s="1"/>
      <c r="CJ39" s="1"/>
      <c r="CK39" s="1"/>
      <c r="CL39" s="1"/>
      <c r="CM39" s="1"/>
      <c r="CN39" s="1"/>
      <c r="CO39" s="1"/>
      <c r="CP39" s="1"/>
      <c r="CQ39" s="1"/>
      <c r="CR39" s="1"/>
      <c r="CS39" s="1"/>
      <c r="CT39" s="1"/>
      <c r="CU39" s="1"/>
      <c r="CV39" s="1"/>
      <c r="CW39" s="1"/>
      <c r="CX39" s="1"/>
      <c r="CY39" s="1"/>
      <c r="CZ39" s="1"/>
      <c r="DA39" s="1"/>
      <c r="DB39" s="1"/>
      <c r="DC39" s="1"/>
      <c r="DD39" s="1"/>
      <c r="DE39" s="1"/>
      <c r="DF39" s="1"/>
      <c r="DG39" s="1"/>
      <c r="ED39" s="1"/>
      <c r="EE39" s="1"/>
      <c r="EF39" s="1"/>
      <c r="EG39" s="1"/>
      <c r="EH39" s="1"/>
      <c r="EI39" s="1"/>
      <c r="EJ39" s="1"/>
      <c r="EK39" s="1"/>
    </row>
    <row r="40" spans="1:141" ht="15" customHeight="1" x14ac:dyDescent="0.25">
      <c r="A40" s="159"/>
      <c r="B40" s="5">
        <f t="shared" si="4"/>
        <v>31</v>
      </c>
      <c r="C40" s="303" t="s">
        <v>246</v>
      </c>
      <c r="D40" s="304"/>
      <c r="E40" s="304"/>
      <c r="F40" s="304"/>
      <c r="G40" s="304"/>
      <c r="H40" s="304"/>
      <c r="I40" s="304"/>
      <c r="J40" s="304"/>
      <c r="K40" s="304"/>
      <c r="L40" s="304"/>
      <c r="M40" s="304"/>
      <c r="N40" s="304"/>
      <c r="O40" s="304"/>
      <c r="P40" s="305"/>
      <c r="Q40" s="311">
        <f>IF($R$12="Yes",X40,0)</f>
        <v>0</v>
      </c>
      <c r="R40" s="311"/>
      <c r="S40" s="311"/>
      <c r="T40" s="311"/>
      <c r="U40" s="311"/>
      <c r="V40" s="20"/>
      <c r="W40" s="5">
        <f t="shared" si="5"/>
        <v>31</v>
      </c>
      <c r="X40" s="197">
        <f>IF(LEFT($R$8,1)="S",0,(IF(LEFT($R$8,1)="R",0,IF(+$R$9&lt;1,$R$21*CN9,0))))</f>
        <v>0</v>
      </c>
      <c r="Y40" s="47"/>
      <c r="AR40" s="190" t="s">
        <v>253</v>
      </c>
      <c r="AS40" s="190" t="s">
        <v>51</v>
      </c>
      <c r="AT40" s="190" t="s">
        <v>99</v>
      </c>
      <c r="AU40" s="190">
        <v>1</v>
      </c>
      <c r="AV40" s="183"/>
      <c r="AW40" s="219" t="s">
        <v>248</v>
      </c>
      <c r="AX40" s="219" t="s">
        <v>30</v>
      </c>
      <c r="AY40" s="220">
        <v>2080</v>
      </c>
      <c r="AZ40" s="219" t="s">
        <v>249</v>
      </c>
      <c r="BA40" s="219" t="s">
        <v>32</v>
      </c>
      <c r="BB40" s="219" t="s">
        <v>250</v>
      </c>
      <c r="BC40" s="219" t="s">
        <v>32</v>
      </c>
      <c r="BD40" s="219" t="s">
        <v>251</v>
      </c>
      <c r="BE40" s="222" t="s">
        <v>32</v>
      </c>
      <c r="BF40" s="50"/>
      <c r="BY40" s="1"/>
      <c r="BZ40" s="107"/>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ED40" s="1"/>
      <c r="EE40" s="1"/>
      <c r="EF40" s="1"/>
      <c r="EG40" s="1"/>
      <c r="EH40" s="1"/>
      <c r="EI40" s="1"/>
      <c r="EJ40" s="1"/>
      <c r="EK40" s="1"/>
    </row>
    <row r="41" spans="1:141" ht="15" customHeight="1" x14ac:dyDescent="0.25">
      <c r="A41" s="159"/>
      <c r="B41" s="5">
        <f t="shared" si="4"/>
        <v>32</v>
      </c>
      <c r="C41" s="318" t="s">
        <v>252</v>
      </c>
      <c r="D41" s="319"/>
      <c r="E41" s="319"/>
      <c r="F41" s="319"/>
      <c r="G41" s="319"/>
      <c r="H41" s="319"/>
      <c r="I41" s="319"/>
      <c r="J41" s="319"/>
      <c r="K41" s="319"/>
      <c r="L41" s="319"/>
      <c r="M41" s="319"/>
      <c r="N41" s="319"/>
      <c r="O41" s="319"/>
      <c r="P41" s="320"/>
      <c r="Q41" s="311" t="e">
        <f>SUM(Q36:Q40)</f>
        <v>#N/A</v>
      </c>
      <c r="R41" s="311"/>
      <c r="S41" s="311"/>
      <c r="T41" s="311"/>
      <c r="U41" s="311"/>
      <c r="V41" s="20"/>
      <c r="W41" s="5">
        <f t="shared" si="5"/>
        <v>32</v>
      </c>
      <c r="X41" s="30"/>
      <c r="Y41" s="80"/>
      <c r="Z41" s="15"/>
      <c r="AR41" s="190" t="s">
        <v>256</v>
      </c>
      <c r="AS41" s="190" t="s">
        <v>94</v>
      </c>
      <c r="AT41" s="190" t="s">
        <v>28</v>
      </c>
      <c r="AU41" s="190">
        <v>1</v>
      </c>
      <c r="AV41" s="183"/>
      <c r="AW41" s="219" t="s">
        <v>254</v>
      </c>
      <c r="AX41" s="219" t="s">
        <v>30</v>
      </c>
      <c r="AY41" s="220">
        <v>2070</v>
      </c>
      <c r="AZ41" s="219" t="s">
        <v>254</v>
      </c>
      <c r="BA41" s="219" t="s">
        <v>56</v>
      </c>
      <c r="BB41" s="219"/>
      <c r="BC41" s="219"/>
      <c r="BD41" s="219"/>
      <c r="BE41" s="222"/>
      <c r="BF41" s="50"/>
      <c r="BY41" s="1"/>
      <c r="BZ41" s="107"/>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ED41" s="1"/>
      <c r="EE41" s="1"/>
      <c r="EF41" s="1"/>
      <c r="EG41" s="1"/>
      <c r="EH41" s="1"/>
      <c r="EI41" s="1"/>
      <c r="EJ41" s="1"/>
      <c r="EK41" s="1"/>
    </row>
    <row r="42" spans="1:141" ht="15" customHeight="1" x14ac:dyDescent="0.25">
      <c r="A42" s="159"/>
      <c r="B42" s="5">
        <f t="shared" si="4"/>
        <v>33</v>
      </c>
      <c r="C42" s="325" t="s">
        <v>255</v>
      </c>
      <c r="D42" s="321"/>
      <c r="E42" s="321"/>
      <c r="F42" s="321"/>
      <c r="G42" s="321"/>
      <c r="H42" s="321"/>
      <c r="I42" s="321"/>
      <c r="J42" s="321"/>
      <c r="K42" s="321"/>
      <c r="L42" s="321"/>
      <c r="M42" s="321"/>
      <c r="N42" s="321"/>
      <c r="O42" s="321"/>
      <c r="P42" s="321"/>
      <c r="Q42" s="321"/>
      <c r="R42" s="321"/>
      <c r="S42" s="321"/>
      <c r="T42" s="321"/>
      <c r="U42" s="326"/>
      <c r="V42" s="12"/>
      <c r="W42" s="5">
        <f t="shared" si="5"/>
        <v>33</v>
      </c>
      <c r="X42" s="51" t="e">
        <f>SUM(X32:X40)</f>
        <v>#N/A</v>
      </c>
      <c r="Y42" s="48"/>
      <c r="AR42" s="190" t="s">
        <v>256</v>
      </c>
      <c r="AS42" s="190" t="s">
        <v>51</v>
      </c>
      <c r="AT42" s="190" t="s">
        <v>28</v>
      </c>
      <c r="AU42" s="190">
        <v>1</v>
      </c>
      <c r="AV42" s="183"/>
      <c r="AW42" s="219" t="s">
        <v>257</v>
      </c>
      <c r="AX42" s="219" t="s">
        <v>221</v>
      </c>
      <c r="AY42" s="220">
        <v>5010</v>
      </c>
      <c r="AZ42" s="219" t="s">
        <v>258</v>
      </c>
      <c r="BA42" s="219" t="s">
        <v>32</v>
      </c>
      <c r="BB42" s="219"/>
      <c r="BC42" s="219"/>
      <c r="BD42" s="219"/>
      <c r="BE42" s="222"/>
      <c r="BF42" s="50"/>
      <c r="BY42" s="1"/>
      <c r="BZ42" s="107"/>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ED42" s="1"/>
      <c r="EE42" s="1"/>
      <c r="EF42" s="1"/>
      <c r="EG42" s="1"/>
      <c r="EH42" s="1"/>
      <c r="EI42" s="1"/>
      <c r="EJ42" s="1"/>
      <c r="EK42" s="1"/>
    </row>
    <row r="43" spans="1:141" ht="15" customHeight="1" x14ac:dyDescent="0.25">
      <c r="A43" s="159"/>
      <c r="B43" s="5">
        <f t="shared" si="4"/>
        <v>34</v>
      </c>
      <c r="C43" s="322" t="s">
        <v>259</v>
      </c>
      <c r="D43" s="323"/>
      <c r="E43" s="323"/>
      <c r="F43" s="323"/>
      <c r="G43" s="323"/>
      <c r="H43" s="323"/>
      <c r="I43" s="323"/>
      <c r="J43" s="323"/>
      <c r="K43" s="323"/>
      <c r="L43" s="323"/>
      <c r="M43" s="323"/>
      <c r="N43" s="323"/>
      <c r="O43" s="323"/>
      <c r="P43" s="323"/>
      <c r="Q43" s="323"/>
      <c r="R43" s="323"/>
      <c r="S43" s="323"/>
      <c r="T43" s="323"/>
      <c r="U43" s="324"/>
      <c r="V43" s="12"/>
      <c r="W43" s="5">
        <f>+B43</f>
        <v>34</v>
      </c>
      <c r="X43" s="51" t="e">
        <f>X42-(N41+Q41)</f>
        <v>#N/A</v>
      </c>
      <c r="AR43" s="190" t="s">
        <v>262</v>
      </c>
      <c r="AS43" s="190" t="s">
        <v>94</v>
      </c>
      <c r="AT43" s="190" t="s">
        <v>28</v>
      </c>
      <c r="AU43" s="190">
        <v>1</v>
      </c>
      <c r="AV43" s="183"/>
      <c r="AW43" s="219" t="s">
        <v>260</v>
      </c>
      <c r="AX43" s="219" t="s">
        <v>53</v>
      </c>
      <c r="AY43" s="220">
        <v>3035</v>
      </c>
      <c r="AZ43" s="219" t="s">
        <v>261</v>
      </c>
      <c r="BA43" s="219" t="s">
        <v>32</v>
      </c>
      <c r="BB43" s="219"/>
      <c r="BC43" s="219"/>
      <c r="BD43" s="219"/>
      <c r="BE43" s="222"/>
      <c r="BF43" s="50"/>
      <c r="BY43" s="1"/>
      <c r="BZ43" s="107"/>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ED43" s="1"/>
      <c r="EE43" s="1"/>
      <c r="EF43" s="1"/>
      <c r="EG43" s="1"/>
      <c r="EH43" s="1"/>
      <c r="EI43" s="1"/>
      <c r="EJ43" s="1"/>
      <c r="EK43" s="1"/>
    </row>
    <row r="44" spans="1:141" ht="15" customHeight="1" x14ac:dyDescent="0.25">
      <c r="A44" s="159"/>
      <c r="AR44" s="190" t="s">
        <v>266</v>
      </c>
      <c r="AS44" s="190" t="s">
        <v>51</v>
      </c>
      <c r="AT44" s="190" t="s">
        <v>99</v>
      </c>
      <c r="AU44" s="190">
        <v>1</v>
      </c>
      <c r="AV44" s="183"/>
      <c r="AW44" s="219" t="s">
        <v>263</v>
      </c>
      <c r="AX44" s="219" t="s">
        <v>221</v>
      </c>
      <c r="AY44" s="220">
        <v>5020</v>
      </c>
      <c r="AZ44" s="219" t="s">
        <v>264</v>
      </c>
      <c r="BA44" s="219" t="s">
        <v>32</v>
      </c>
      <c r="BB44" s="219"/>
      <c r="BC44" s="219"/>
      <c r="BD44" s="219"/>
      <c r="BE44" s="222"/>
      <c r="BF44" s="50"/>
      <c r="BG44" s="49"/>
      <c r="BY44" s="1"/>
      <c r="BZ44" s="107"/>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ED44" s="1"/>
      <c r="EE44" s="1"/>
      <c r="EF44" s="1"/>
      <c r="EG44" s="1"/>
      <c r="EH44" s="1"/>
      <c r="EI44" s="1"/>
      <c r="EJ44" s="1"/>
      <c r="EK44" s="1"/>
    </row>
    <row r="45" spans="1:141" ht="15" customHeight="1" x14ac:dyDescent="0.25">
      <c r="A45" s="159"/>
      <c r="B45" s="301" t="s">
        <v>265</v>
      </c>
      <c r="C45" s="301"/>
      <c r="D45" s="301"/>
      <c r="E45" s="301"/>
      <c r="F45" s="301"/>
      <c r="G45" s="301"/>
      <c r="H45" s="301"/>
      <c r="I45" s="301"/>
      <c r="J45" s="301"/>
      <c r="K45" s="301"/>
      <c r="L45" s="301"/>
      <c r="M45" s="301"/>
      <c r="N45" s="301"/>
      <c r="O45" s="301"/>
      <c r="P45" s="301"/>
      <c r="Q45" s="301"/>
      <c r="R45" s="301"/>
      <c r="S45" s="301"/>
      <c r="T45" s="301"/>
      <c r="U45" s="301"/>
      <c r="V45" s="301"/>
      <c r="W45" s="301"/>
      <c r="X45" s="301"/>
      <c r="AR45" s="190" t="s">
        <v>1080</v>
      </c>
      <c r="AS45" s="190" t="s">
        <v>51</v>
      </c>
      <c r="AT45" s="190" t="s">
        <v>1079</v>
      </c>
      <c r="AU45" s="190">
        <v>1</v>
      </c>
      <c r="AV45" s="183"/>
      <c r="AW45" s="219" t="s">
        <v>267</v>
      </c>
      <c r="AX45" s="219" t="s">
        <v>268</v>
      </c>
      <c r="AY45" s="220">
        <v>6000</v>
      </c>
      <c r="AZ45" s="219" t="s">
        <v>269</v>
      </c>
      <c r="BA45" s="219" t="s">
        <v>32</v>
      </c>
      <c r="BB45" s="219"/>
      <c r="BC45" s="219"/>
      <c r="BD45" s="219"/>
      <c r="BE45" s="222"/>
      <c r="BF45" s="50"/>
      <c r="BY45" s="1"/>
      <c r="BZ45" s="107"/>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ED45" s="1"/>
      <c r="EE45" s="1"/>
      <c r="EF45" s="1"/>
      <c r="EG45" s="1"/>
      <c r="EH45" s="1"/>
      <c r="EI45" s="1"/>
      <c r="EJ45" s="1"/>
      <c r="EK45" s="1"/>
    </row>
    <row r="46" spans="1:141" ht="15" customHeight="1" x14ac:dyDescent="0.25">
      <c r="A46" s="159"/>
      <c r="B46" s="49"/>
      <c r="C46" s="159"/>
      <c r="D46" s="159"/>
      <c r="E46" s="159"/>
      <c r="F46" s="159"/>
      <c r="G46" s="159"/>
      <c r="H46" s="159"/>
      <c r="I46" s="159"/>
      <c r="J46" s="9"/>
      <c r="K46" s="37"/>
      <c r="L46" s="37"/>
      <c r="M46" s="37"/>
      <c r="N46" s="37"/>
      <c r="O46" s="37"/>
      <c r="P46" s="37"/>
      <c r="Q46" s="37"/>
      <c r="R46" s="37"/>
      <c r="S46" s="37"/>
      <c r="T46" s="37"/>
      <c r="U46" s="37"/>
      <c r="V46" s="37"/>
      <c r="W46" s="49"/>
      <c r="X46" s="37"/>
      <c r="AR46" s="190" t="s">
        <v>270</v>
      </c>
      <c r="AS46" s="190" t="s">
        <v>27</v>
      </c>
      <c r="AT46" s="190" t="s">
        <v>271</v>
      </c>
      <c r="AU46" s="190">
        <v>0.5</v>
      </c>
      <c r="AV46" s="183"/>
      <c r="AW46" s="219" t="s">
        <v>272</v>
      </c>
      <c r="AX46" s="219" t="s">
        <v>86</v>
      </c>
      <c r="AY46" s="220">
        <v>7040</v>
      </c>
      <c r="AZ46" s="219" t="s">
        <v>273</v>
      </c>
      <c r="BA46" s="219" t="s">
        <v>32</v>
      </c>
      <c r="BB46" s="219"/>
      <c r="BC46" s="219"/>
      <c r="BD46" s="219"/>
      <c r="BE46" s="222"/>
      <c r="BF46" s="50"/>
      <c r="BY46" s="1"/>
      <c r="BZ46" s="107"/>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ED46" s="1"/>
      <c r="EE46" s="1"/>
      <c r="EF46" s="1"/>
      <c r="EG46" s="1"/>
      <c r="EH46" s="1"/>
      <c r="EI46" s="1"/>
      <c r="EJ46" s="1"/>
      <c r="EK46" s="1"/>
    </row>
    <row r="47" spans="1:141" ht="15" customHeight="1" x14ac:dyDescent="0.25">
      <c r="A47" s="159"/>
      <c r="B47" s="166" t="s">
        <v>274</v>
      </c>
      <c r="C47" s="159"/>
      <c r="D47" s="159"/>
      <c r="E47" s="167" t="s">
        <v>275</v>
      </c>
      <c r="F47" s="302" t="str">
        <f>O6</f>
        <v>SELECT PASTOR'S NAME</v>
      </c>
      <c r="G47" s="302"/>
      <c r="H47" s="302"/>
      <c r="I47" s="302"/>
      <c r="J47" s="302"/>
      <c r="K47" s="302"/>
      <c r="L47" s="13"/>
      <c r="M47" s="13"/>
      <c r="N47" s="13"/>
      <c r="O47" s="13"/>
      <c r="P47" s="13"/>
      <c r="Q47" s="13"/>
      <c r="R47" s="13"/>
      <c r="S47" s="13"/>
      <c r="T47" s="13"/>
      <c r="U47" s="13"/>
      <c r="V47" s="13"/>
      <c r="W47" s="53" t="s">
        <v>276</v>
      </c>
      <c r="X47" s="189"/>
      <c r="AR47" s="190" t="s">
        <v>277</v>
      </c>
      <c r="AS47" s="190" t="s">
        <v>94</v>
      </c>
      <c r="AT47" s="190" t="s">
        <v>99</v>
      </c>
      <c r="AU47" s="190">
        <v>1</v>
      </c>
      <c r="AV47" s="183"/>
      <c r="AW47" s="219" t="s">
        <v>278</v>
      </c>
      <c r="AX47" s="219" t="s">
        <v>86</v>
      </c>
      <c r="AY47" s="220">
        <v>7050</v>
      </c>
      <c r="AZ47" s="219" t="s">
        <v>279</v>
      </c>
      <c r="BA47" s="219" t="s">
        <v>32</v>
      </c>
      <c r="BB47" s="219"/>
      <c r="BC47" s="219"/>
      <c r="BD47" s="219"/>
      <c r="BE47" s="222"/>
      <c r="BF47" s="50"/>
      <c r="BY47" s="1"/>
      <c r="BZ47" s="107"/>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ED47" s="1"/>
      <c r="EE47" s="1"/>
      <c r="EF47" s="1"/>
      <c r="EG47" s="1"/>
      <c r="EH47" s="1"/>
      <c r="EI47" s="1"/>
      <c r="EJ47" s="1"/>
      <c r="EK47" s="1"/>
    </row>
    <row r="48" spans="1:141" ht="15" customHeight="1" x14ac:dyDescent="0.25">
      <c r="A48" s="159"/>
      <c r="B48" s="195"/>
      <c r="C48" s="159"/>
      <c r="D48" s="159"/>
      <c r="E48" s="9"/>
      <c r="F48" s="9"/>
      <c r="G48" s="9"/>
      <c r="H48" s="9"/>
      <c r="I48" s="9"/>
      <c r="J48" s="9"/>
      <c r="K48" s="37"/>
      <c r="L48" s="37"/>
      <c r="M48" s="37"/>
      <c r="N48" s="37"/>
      <c r="O48" s="168" t="s">
        <v>280</v>
      </c>
      <c r="P48" s="37"/>
      <c r="Q48" s="37"/>
      <c r="R48" s="37"/>
      <c r="S48" s="37"/>
      <c r="T48" s="37"/>
      <c r="U48" s="37"/>
      <c r="V48" s="37"/>
      <c r="W48" s="53"/>
      <c r="X48" s="37"/>
      <c r="AR48" s="190" t="s">
        <v>281</v>
      </c>
      <c r="AS48" s="190" t="s">
        <v>94</v>
      </c>
      <c r="AT48" s="190" t="s">
        <v>28</v>
      </c>
      <c r="AU48" s="190">
        <v>1</v>
      </c>
      <c r="AV48" s="183"/>
      <c r="AW48" s="219" t="s">
        <v>282</v>
      </c>
      <c r="AX48" s="219" t="s">
        <v>86</v>
      </c>
      <c r="AY48" s="220">
        <v>7060</v>
      </c>
      <c r="AZ48" s="219" t="s">
        <v>282</v>
      </c>
      <c r="BA48" s="219" t="s">
        <v>32</v>
      </c>
      <c r="BB48" s="219"/>
      <c r="BC48" s="219"/>
      <c r="BD48" s="219"/>
      <c r="BE48" s="222"/>
      <c r="BF48" s="50"/>
      <c r="BY48" s="1"/>
      <c r="BZ48" s="107"/>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ED48" s="1"/>
      <c r="EE48" s="1"/>
      <c r="EF48" s="1"/>
      <c r="EG48" s="1"/>
      <c r="EH48" s="1"/>
      <c r="EI48" s="1"/>
      <c r="EJ48" s="1"/>
      <c r="EK48" s="1"/>
    </row>
    <row r="49" spans="1:141" ht="15" customHeight="1" x14ac:dyDescent="0.25">
      <c r="A49" s="159"/>
      <c r="B49" s="166" t="s">
        <v>283</v>
      </c>
      <c r="C49" s="159"/>
      <c r="D49" s="159"/>
      <c r="E49" s="159"/>
      <c r="F49" s="159"/>
      <c r="G49" s="159"/>
      <c r="H49" s="159"/>
      <c r="I49" s="159"/>
      <c r="J49" s="8"/>
      <c r="K49" s="327"/>
      <c r="L49" s="327"/>
      <c r="M49" s="327"/>
      <c r="N49" s="327"/>
      <c r="O49" s="13"/>
      <c r="P49" s="13"/>
      <c r="Q49" s="13"/>
      <c r="R49" s="13"/>
      <c r="S49" s="13"/>
      <c r="T49" s="13"/>
      <c r="U49" s="13"/>
      <c r="V49" s="13"/>
      <c r="W49" s="53" t="s">
        <v>276</v>
      </c>
      <c r="X49" s="189"/>
      <c r="AR49" s="190" t="s">
        <v>284</v>
      </c>
      <c r="AS49" s="190" t="s">
        <v>149</v>
      </c>
      <c r="AT49" s="190" t="s">
        <v>99</v>
      </c>
      <c r="AU49" s="190">
        <v>1</v>
      </c>
      <c r="AV49" s="183"/>
      <c r="AW49" s="219" t="s">
        <v>285</v>
      </c>
      <c r="AX49" s="219" t="s">
        <v>286</v>
      </c>
      <c r="AY49" s="220">
        <v>4010</v>
      </c>
      <c r="AZ49" s="219" t="s">
        <v>285</v>
      </c>
      <c r="BA49" s="219" t="s">
        <v>56</v>
      </c>
      <c r="BB49" s="219"/>
      <c r="BC49" s="219"/>
      <c r="BD49" s="219"/>
      <c r="BE49" s="222"/>
      <c r="BF49" s="50"/>
      <c r="BY49" s="1"/>
      <c r="BZ49" s="107"/>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ED49" s="1"/>
      <c r="EE49" s="1"/>
      <c r="EF49" s="1"/>
      <c r="EG49" s="1"/>
      <c r="EH49" s="1"/>
      <c r="EI49" s="1"/>
      <c r="EJ49" s="1"/>
      <c r="EK49" s="1"/>
    </row>
    <row r="50" spans="1:141" ht="15" customHeight="1" x14ac:dyDescent="0.25">
      <c r="A50" s="159"/>
      <c r="B50" s="195"/>
      <c r="C50" s="159"/>
      <c r="D50" s="159"/>
      <c r="E50" s="159"/>
      <c r="F50" s="159"/>
      <c r="G50" s="159"/>
      <c r="H50" s="159"/>
      <c r="I50" s="159"/>
      <c r="J50" s="9"/>
      <c r="K50" s="168" t="s">
        <v>287</v>
      </c>
      <c r="L50" s="37"/>
      <c r="M50" s="37"/>
      <c r="N50" s="37"/>
      <c r="O50" s="168" t="s">
        <v>280</v>
      </c>
      <c r="P50" s="37"/>
      <c r="Q50" s="312" t="s">
        <v>170</v>
      </c>
      <c r="R50" s="312"/>
      <c r="S50" s="312"/>
      <c r="T50" s="312"/>
      <c r="U50" s="312"/>
      <c r="V50" s="312"/>
      <c r="X50" s="37"/>
      <c r="AR50" s="190" t="s">
        <v>289</v>
      </c>
      <c r="AS50" s="190" t="s">
        <v>54</v>
      </c>
      <c r="AT50" s="190" t="s">
        <v>28</v>
      </c>
      <c r="AU50" s="190">
        <v>1</v>
      </c>
      <c r="AV50" s="183"/>
      <c r="AW50" s="219" t="s">
        <v>288</v>
      </c>
      <c r="AX50" s="219" t="s">
        <v>286</v>
      </c>
      <c r="AY50" s="220">
        <v>4030</v>
      </c>
      <c r="AZ50" s="219" t="s">
        <v>288</v>
      </c>
      <c r="BA50" s="219" t="s">
        <v>32</v>
      </c>
      <c r="BB50" s="219"/>
      <c r="BC50" s="219"/>
      <c r="BD50" s="219"/>
      <c r="BE50" s="222"/>
      <c r="BF50" s="50"/>
      <c r="BY50" s="1"/>
      <c r="BZ50" s="107"/>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ED50" s="1"/>
      <c r="EE50" s="1"/>
      <c r="EF50" s="1"/>
      <c r="EG50" s="1"/>
      <c r="EH50" s="1"/>
      <c r="EI50" s="1"/>
      <c r="EJ50" s="1"/>
      <c r="EK50" s="1"/>
    </row>
    <row r="51" spans="1:141" ht="15" customHeight="1" x14ac:dyDescent="0.25">
      <c r="A51" s="159"/>
      <c r="B51" s="195"/>
      <c r="C51" s="159"/>
      <c r="D51" s="159"/>
      <c r="E51" s="159"/>
      <c r="F51" s="159"/>
      <c r="G51" s="159"/>
      <c r="H51" s="159"/>
      <c r="I51" s="159"/>
      <c r="J51" s="9"/>
      <c r="K51" s="37"/>
      <c r="L51" s="37"/>
      <c r="M51" s="37"/>
      <c r="N51" s="37"/>
      <c r="O51" s="37"/>
      <c r="P51" s="37"/>
      <c r="Q51" s="37"/>
      <c r="R51" s="37"/>
      <c r="S51" s="37"/>
      <c r="T51" s="37"/>
      <c r="U51" s="37"/>
      <c r="V51" s="37"/>
      <c r="W51" s="1"/>
      <c r="X51" s="1"/>
      <c r="AR51" s="190" t="s">
        <v>294</v>
      </c>
      <c r="AS51" s="190" t="s">
        <v>51</v>
      </c>
      <c r="AT51" s="190" t="s">
        <v>28</v>
      </c>
      <c r="AU51" s="190">
        <v>1</v>
      </c>
      <c r="AV51" s="183"/>
      <c r="AW51" s="219" t="s">
        <v>290</v>
      </c>
      <c r="AX51" s="219" t="s">
        <v>286</v>
      </c>
      <c r="AY51" s="220">
        <v>4020</v>
      </c>
      <c r="AZ51" s="219" t="s">
        <v>290</v>
      </c>
      <c r="BA51" s="219" t="s">
        <v>56</v>
      </c>
      <c r="BB51" s="219"/>
      <c r="BC51" s="219"/>
      <c r="BD51" s="219"/>
      <c r="BE51" s="222"/>
      <c r="BF51" s="50"/>
      <c r="BY51" s="1"/>
      <c r="BZ51" s="107"/>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ED51" s="1"/>
      <c r="EE51" s="1"/>
      <c r="EF51" s="1"/>
      <c r="EG51" s="1"/>
      <c r="EH51" s="1"/>
      <c r="EI51" s="1"/>
      <c r="EJ51" s="1"/>
      <c r="EK51" s="1"/>
    </row>
    <row r="52" spans="1:141" ht="15" customHeight="1" x14ac:dyDescent="0.25">
      <c r="A52" s="159"/>
      <c r="B52" s="195" t="s">
        <v>291</v>
      </c>
      <c r="C52" s="159"/>
      <c r="D52" s="159"/>
      <c r="E52" s="159"/>
      <c r="F52" s="8"/>
      <c r="G52" s="327"/>
      <c r="H52" s="327"/>
      <c r="I52" s="327"/>
      <c r="J52" s="327"/>
      <c r="K52" s="327"/>
      <c r="L52" s="327"/>
      <c r="M52" s="13"/>
      <c r="N52" s="13"/>
      <c r="O52" s="13"/>
      <c r="P52" s="13"/>
      <c r="Q52" s="13"/>
      <c r="R52" s="13"/>
      <c r="S52" s="13"/>
      <c r="T52" s="13"/>
      <c r="U52" s="13"/>
      <c r="V52" s="13"/>
      <c r="W52" s="53" t="s">
        <v>276</v>
      </c>
      <c r="X52" s="189"/>
      <c r="AR52" s="190" t="s">
        <v>299</v>
      </c>
      <c r="AS52" s="190" t="s">
        <v>27</v>
      </c>
      <c r="AT52" s="190" t="s">
        <v>28</v>
      </c>
      <c r="AU52" s="190">
        <v>1</v>
      </c>
      <c r="AV52" s="183"/>
      <c r="AW52" s="219" t="s">
        <v>292</v>
      </c>
      <c r="AX52" s="219" t="s">
        <v>221</v>
      </c>
      <c r="AY52" s="220">
        <v>5030</v>
      </c>
      <c r="AZ52" s="219" t="s">
        <v>292</v>
      </c>
      <c r="BA52" s="219" t="s">
        <v>32</v>
      </c>
      <c r="BB52" s="219"/>
      <c r="BC52" s="219"/>
      <c r="BD52" s="219"/>
      <c r="BE52" s="222"/>
      <c r="BF52" s="50"/>
      <c r="BY52" s="1"/>
      <c r="BZ52" s="107"/>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ED52" s="1"/>
      <c r="EE52" s="1"/>
      <c r="EF52" s="1"/>
      <c r="EG52" s="1"/>
      <c r="EH52" s="1"/>
      <c r="EI52" s="1"/>
      <c r="EJ52" s="1"/>
      <c r="EK52" s="1"/>
    </row>
    <row r="53" spans="1:141" ht="15" customHeight="1" x14ac:dyDescent="0.25">
      <c r="A53" s="321" t="s">
        <v>293</v>
      </c>
      <c r="B53" s="321"/>
      <c r="C53" s="159"/>
      <c r="D53" s="159"/>
      <c r="E53" s="159"/>
      <c r="F53" s="159"/>
      <c r="G53" s="168" t="s">
        <v>287</v>
      </c>
      <c r="H53" s="9"/>
      <c r="I53" s="9"/>
      <c r="J53" s="9"/>
      <c r="K53" s="37"/>
      <c r="L53" s="37"/>
      <c r="M53" s="37"/>
      <c r="N53" s="37"/>
      <c r="O53" s="168" t="s">
        <v>280</v>
      </c>
      <c r="P53" s="37"/>
      <c r="Q53" s="37"/>
      <c r="R53" s="37"/>
      <c r="S53" s="37"/>
      <c r="T53" s="37"/>
      <c r="U53" s="37"/>
      <c r="V53" s="37"/>
      <c r="W53" s="53"/>
      <c r="X53" s="37"/>
      <c r="AA53" s="175"/>
      <c r="AR53" s="190" t="s">
        <v>304</v>
      </c>
      <c r="AS53" s="190" t="s">
        <v>51</v>
      </c>
      <c r="AT53" s="190" t="s">
        <v>521</v>
      </c>
      <c r="AU53" s="190">
        <v>1</v>
      </c>
      <c r="AV53" s="183"/>
      <c r="AW53" s="219" t="s">
        <v>295</v>
      </c>
      <c r="AX53" s="219" t="s">
        <v>221</v>
      </c>
      <c r="AY53" s="220">
        <v>5040</v>
      </c>
      <c r="AZ53" s="219" t="s">
        <v>296</v>
      </c>
      <c r="BA53" s="219" t="s">
        <v>32</v>
      </c>
      <c r="BB53" s="219"/>
      <c r="BC53" s="219"/>
      <c r="BD53" s="219"/>
      <c r="BE53" s="222"/>
      <c r="BF53" s="50"/>
      <c r="BY53" s="1"/>
      <c r="BZ53" s="107"/>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ED53" s="1"/>
      <c r="EE53" s="1"/>
      <c r="EF53" s="1"/>
      <c r="EG53" s="1"/>
      <c r="EH53" s="1"/>
      <c r="EI53" s="1"/>
      <c r="EJ53" s="1"/>
      <c r="EK53" s="1"/>
    </row>
    <row r="54" spans="1:141" ht="16.5" x14ac:dyDescent="0.25">
      <c r="A54" s="178" t="s">
        <v>297</v>
      </c>
      <c r="B54" s="317" t="s">
        <v>298</v>
      </c>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AA54" s="175"/>
      <c r="AR54" s="190" t="s">
        <v>307</v>
      </c>
      <c r="AS54" s="190" t="s">
        <v>186</v>
      </c>
      <c r="AT54" s="190" t="s">
        <v>28</v>
      </c>
      <c r="AU54" s="190">
        <v>0.75</v>
      </c>
      <c r="AV54" s="183"/>
      <c r="AW54" s="219" t="s">
        <v>300</v>
      </c>
      <c r="AX54" s="219" t="s">
        <v>268</v>
      </c>
      <c r="AY54" s="220">
        <v>6010</v>
      </c>
      <c r="AZ54" s="219" t="s">
        <v>301</v>
      </c>
      <c r="BA54" s="219" t="s">
        <v>32</v>
      </c>
      <c r="BB54" s="219"/>
      <c r="BC54" s="219"/>
      <c r="BD54" s="219"/>
      <c r="BE54" s="222"/>
      <c r="BF54" s="144"/>
      <c r="BY54" s="1"/>
      <c r="BZ54" s="107"/>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ED54" s="1"/>
      <c r="EE54" s="1"/>
      <c r="EF54" s="1"/>
      <c r="EG54" s="1"/>
      <c r="EH54" s="1"/>
      <c r="EI54" s="1"/>
      <c r="EJ54" s="1"/>
      <c r="EK54" s="1"/>
    </row>
    <row r="55" spans="1:141" ht="16.149999999999999" customHeight="1" x14ac:dyDescent="0.25">
      <c r="A55" s="178" t="s">
        <v>302</v>
      </c>
      <c r="B55" s="316" t="s">
        <v>303</v>
      </c>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AA55" s="175"/>
      <c r="AR55" s="190" t="s">
        <v>1081</v>
      </c>
      <c r="AS55" s="190" t="s">
        <v>94</v>
      </c>
      <c r="AT55" s="190" t="s">
        <v>28</v>
      </c>
      <c r="AU55" s="190">
        <v>0.75</v>
      </c>
      <c r="AV55" s="183"/>
      <c r="AW55" s="219" t="s">
        <v>305</v>
      </c>
      <c r="AX55" s="219" t="s">
        <v>93</v>
      </c>
      <c r="AY55" s="220">
        <v>1310</v>
      </c>
      <c r="AZ55" s="219" t="s">
        <v>306</v>
      </c>
      <c r="BA55" s="219" t="s">
        <v>32</v>
      </c>
      <c r="BB55" s="219"/>
      <c r="BC55" s="219"/>
      <c r="BD55" s="219"/>
      <c r="BE55" s="222"/>
      <c r="BF55" s="50"/>
      <c r="BN55" s="49"/>
      <c r="BT55" s="49"/>
      <c r="BU55" s="64"/>
      <c r="BV55" s="64"/>
      <c r="BY55" s="1"/>
      <c r="BZ55" s="107"/>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ED55" s="1"/>
      <c r="EE55" s="1"/>
      <c r="EF55" s="1"/>
      <c r="EG55" s="1"/>
      <c r="EH55" s="1"/>
      <c r="EI55" s="1"/>
      <c r="EJ55" s="1"/>
      <c r="EK55" s="1"/>
    </row>
    <row r="56" spans="1:141" s="49" customFormat="1" ht="15" customHeight="1" x14ac:dyDescent="0.25">
      <c r="A56" s="180"/>
      <c r="B56" s="316"/>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79"/>
      <c r="AA56" s="172"/>
      <c r="AB56" s="15"/>
      <c r="AC56" s="15"/>
      <c r="AD56" s="15"/>
      <c r="AE56" s="15"/>
      <c r="AF56" s="15"/>
      <c r="AG56" s="15"/>
      <c r="AH56" s="15"/>
      <c r="AI56" s="15"/>
      <c r="AJ56" s="15"/>
      <c r="AK56" s="15"/>
      <c r="AL56" s="15"/>
      <c r="AM56" s="15"/>
      <c r="AN56" s="15"/>
      <c r="AO56" s="15"/>
      <c r="AP56" s="15"/>
      <c r="AR56" s="190" t="s">
        <v>312</v>
      </c>
      <c r="AS56" s="190" t="s">
        <v>51</v>
      </c>
      <c r="AT56" s="190" t="s">
        <v>99</v>
      </c>
      <c r="AU56" s="190">
        <v>0.75</v>
      </c>
      <c r="AV56" s="183"/>
      <c r="AW56" s="219" t="s">
        <v>308</v>
      </c>
      <c r="AX56" s="219" t="s">
        <v>221</v>
      </c>
      <c r="AY56" s="220">
        <v>5050</v>
      </c>
      <c r="AZ56" s="219" t="s">
        <v>309</v>
      </c>
      <c r="BA56" s="219" t="s">
        <v>32</v>
      </c>
      <c r="BB56" s="219"/>
      <c r="BC56" s="219"/>
      <c r="BD56" s="219"/>
      <c r="BE56" s="222"/>
      <c r="BF56" s="50"/>
      <c r="BG56" s="31"/>
      <c r="BH56" s="33"/>
      <c r="BI56" s="31"/>
      <c r="BJ56" s="33"/>
      <c r="BK56" s="33"/>
      <c r="BL56" s="33"/>
      <c r="BM56" s="33"/>
      <c r="BN56" s="31"/>
      <c r="BT56" s="31"/>
      <c r="BU56" s="33"/>
      <c r="BV56" s="33"/>
      <c r="BW56" s="33"/>
      <c r="BX56" s="31"/>
      <c r="BY56" s="1"/>
      <c r="BZ56" s="107"/>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ED56" s="1"/>
      <c r="EE56" s="1"/>
      <c r="EF56" s="1"/>
      <c r="EG56" s="1"/>
      <c r="EH56" s="1"/>
      <c r="EI56" s="1"/>
      <c r="EJ56" s="1"/>
      <c r="EK56" s="1"/>
    </row>
    <row r="57" spans="1:141" x14ac:dyDescent="0.25">
      <c r="A57" s="180" t="s">
        <v>310</v>
      </c>
      <c r="B57" s="316" t="s">
        <v>311</v>
      </c>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79"/>
      <c r="AR57" s="190" t="s">
        <v>315</v>
      </c>
      <c r="AS57" s="190" t="s">
        <v>51</v>
      </c>
      <c r="AT57" s="190" t="s">
        <v>28</v>
      </c>
      <c r="AU57" s="190">
        <v>1</v>
      </c>
      <c r="AV57" s="183"/>
      <c r="AW57" s="219" t="s">
        <v>313</v>
      </c>
      <c r="AX57" s="219" t="s">
        <v>221</v>
      </c>
      <c r="AY57" s="220">
        <v>5330</v>
      </c>
      <c r="AZ57" s="219" t="s">
        <v>314</v>
      </c>
      <c r="BA57" s="219" t="s">
        <v>32</v>
      </c>
      <c r="BB57" s="219"/>
      <c r="BC57" s="219"/>
      <c r="BD57" s="219"/>
      <c r="BE57" s="222"/>
      <c r="BF57" s="50"/>
      <c r="BW57" s="64"/>
      <c r="BX57" s="49"/>
      <c r="BY57" s="1"/>
      <c r="BZ57" s="107"/>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ED57" s="1"/>
      <c r="EE57" s="1"/>
      <c r="EF57" s="1"/>
      <c r="EG57" s="1"/>
      <c r="EH57" s="1"/>
      <c r="EI57" s="1"/>
      <c r="EJ57" s="1"/>
      <c r="EK57" s="1"/>
    </row>
    <row r="58" spans="1:141" x14ac:dyDescent="0.25">
      <c r="A58" s="179"/>
      <c r="B58" s="316"/>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AR58" s="190" t="s">
        <v>317</v>
      </c>
      <c r="AS58" s="190" t="s">
        <v>76</v>
      </c>
      <c r="AT58" s="190" t="s">
        <v>28</v>
      </c>
      <c r="AU58" s="190">
        <v>0.5</v>
      </c>
      <c r="AV58" s="183"/>
      <c r="AW58" s="219" t="s">
        <v>316</v>
      </c>
      <c r="AX58" s="219" t="s">
        <v>221</v>
      </c>
      <c r="AY58" s="220">
        <v>5060</v>
      </c>
      <c r="AZ58" s="219" t="s">
        <v>316</v>
      </c>
      <c r="BA58" s="219" t="s">
        <v>32</v>
      </c>
      <c r="BB58" s="219"/>
      <c r="BC58" s="219"/>
      <c r="BD58" s="219"/>
      <c r="BE58" s="222"/>
      <c r="BF58" s="50"/>
      <c r="BH58" s="64"/>
      <c r="BI58" s="49"/>
      <c r="BJ58" s="64"/>
      <c r="BK58" s="64"/>
      <c r="BL58" s="64"/>
      <c r="BM58" s="64"/>
      <c r="BY58" s="1"/>
      <c r="BZ58" s="107"/>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ED58" s="1"/>
      <c r="EE58" s="1"/>
      <c r="EF58" s="1"/>
      <c r="EG58" s="1"/>
      <c r="EH58" s="1"/>
      <c r="EI58" s="1"/>
      <c r="EJ58" s="1"/>
      <c r="EK58" s="1"/>
    </row>
    <row r="59" spans="1:141" ht="15.95" customHeight="1" x14ac:dyDescent="0.25">
      <c r="A59" s="159"/>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AR59" s="190" t="s">
        <v>1082</v>
      </c>
      <c r="AS59" s="190" t="s">
        <v>76</v>
      </c>
      <c r="AT59" s="190" t="s">
        <v>1083</v>
      </c>
      <c r="AU59" s="190">
        <v>0.25</v>
      </c>
      <c r="AV59" s="183"/>
      <c r="AW59" s="219" t="s">
        <v>318</v>
      </c>
      <c r="AX59" s="219" t="s">
        <v>221</v>
      </c>
      <c r="AY59" s="220">
        <v>5070</v>
      </c>
      <c r="AZ59" s="219" t="s">
        <v>319</v>
      </c>
      <c r="BA59" s="219" t="s">
        <v>32</v>
      </c>
      <c r="BB59" s="219"/>
      <c r="BC59" s="219"/>
      <c r="BD59" s="219"/>
      <c r="BE59" s="222"/>
      <c r="BF59" s="50"/>
      <c r="BY59" s="1"/>
      <c r="BZ59" s="107"/>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ED59" s="1"/>
      <c r="EE59" s="1"/>
      <c r="EF59" s="1"/>
      <c r="EG59" s="1"/>
      <c r="EH59" s="1"/>
      <c r="EI59" s="1"/>
      <c r="EJ59" s="1"/>
      <c r="EK59" s="1"/>
    </row>
    <row r="60" spans="1:141" ht="26.25" customHeight="1" x14ac:dyDescent="0.25">
      <c r="A60" s="159"/>
      <c r="B60" s="307" t="s">
        <v>320</v>
      </c>
      <c r="C60" s="307"/>
      <c r="D60" s="307"/>
      <c r="E60" s="124"/>
      <c r="F60" s="306" t="s">
        <v>321</v>
      </c>
      <c r="G60" s="306"/>
      <c r="H60" s="306"/>
      <c r="I60" s="306"/>
      <c r="J60" s="163"/>
      <c r="K60" s="308" t="s">
        <v>322</v>
      </c>
      <c r="L60" s="309"/>
      <c r="M60" s="309"/>
      <c r="N60" s="309"/>
      <c r="O60" s="309"/>
      <c r="P60" s="309"/>
      <c r="Q60" s="310"/>
      <c r="R60" s="52"/>
      <c r="S60" s="313" t="s">
        <v>323</v>
      </c>
      <c r="T60" s="314"/>
      <c r="U60" s="314"/>
      <c r="V60" s="315"/>
      <c r="W60" s="14"/>
      <c r="X60" s="196" t="s">
        <v>324</v>
      </c>
      <c r="AR60" s="190" t="s">
        <v>326</v>
      </c>
      <c r="AS60" s="190" t="s">
        <v>51</v>
      </c>
      <c r="AT60" s="190" t="s">
        <v>28</v>
      </c>
      <c r="AU60" s="190">
        <v>1</v>
      </c>
      <c r="AV60" s="183"/>
      <c r="AW60" s="219" t="s">
        <v>325</v>
      </c>
      <c r="AX60" s="219" t="s">
        <v>30</v>
      </c>
      <c r="AY60" s="220">
        <v>2110</v>
      </c>
      <c r="AZ60" s="219" t="s">
        <v>325</v>
      </c>
      <c r="BA60" s="219" t="s">
        <v>32</v>
      </c>
      <c r="BB60" s="219"/>
      <c r="BC60" s="219"/>
      <c r="BD60" s="219"/>
      <c r="BE60" s="222"/>
      <c r="BF60" s="50"/>
      <c r="BY60" s="1"/>
      <c r="BZ60" s="107"/>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ED60" s="1"/>
      <c r="EE60" s="1"/>
      <c r="EF60" s="1"/>
      <c r="EG60" s="1"/>
      <c r="EH60" s="1"/>
      <c r="EI60" s="1"/>
      <c r="EJ60" s="1"/>
      <c r="EK60" s="1"/>
    </row>
    <row r="61" spans="1:141" ht="15.95" customHeight="1" x14ac:dyDescent="0.25">
      <c r="B61" s="165"/>
      <c r="C61" s="164"/>
      <c r="D61" s="164"/>
      <c r="E61" s="164"/>
      <c r="G61" s="162"/>
      <c r="H61" s="162"/>
      <c r="I61" s="162"/>
      <c r="J61" s="162"/>
      <c r="AR61" s="190" t="s">
        <v>328</v>
      </c>
      <c r="AS61" s="190" t="s">
        <v>51</v>
      </c>
      <c r="AT61" s="190" t="s">
        <v>28</v>
      </c>
      <c r="AU61" s="190">
        <v>1</v>
      </c>
      <c r="AV61" s="183"/>
      <c r="AW61" s="219" t="s">
        <v>327</v>
      </c>
      <c r="AX61" s="219" t="s">
        <v>30</v>
      </c>
      <c r="AY61" s="220">
        <v>2120</v>
      </c>
      <c r="AZ61" s="219" t="s">
        <v>327</v>
      </c>
      <c r="BA61" s="219" t="s">
        <v>56</v>
      </c>
      <c r="BB61" s="219"/>
      <c r="BC61" s="219"/>
      <c r="BD61" s="219"/>
      <c r="BE61" s="222"/>
      <c r="BF61" s="50"/>
      <c r="BY61" s="1"/>
      <c r="BZ61" s="107"/>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ED61" s="1"/>
      <c r="EE61" s="1"/>
      <c r="EF61" s="1"/>
      <c r="EG61" s="1"/>
      <c r="EH61" s="1"/>
      <c r="EI61" s="1"/>
      <c r="EJ61" s="1"/>
      <c r="EK61" s="1"/>
    </row>
    <row r="62" spans="1:141" ht="15.95" customHeight="1" x14ac:dyDescent="0.25">
      <c r="G62" s="138"/>
      <c r="H62" s="138"/>
      <c r="I62" s="138"/>
      <c r="J62" s="138"/>
      <c r="AR62" s="190" t="s">
        <v>332</v>
      </c>
      <c r="AS62" s="190" t="s">
        <v>158</v>
      </c>
      <c r="AT62" s="190" t="s">
        <v>28</v>
      </c>
      <c r="AU62" s="190">
        <v>0.5</v>
      </c>
      <c r="AV62" s="183"/>
      <c r="AW62" s="219" t="s">
        <v>329</v>
      </c>
      <c r="AX62" s="219" t="s">
        <v>30</v>
      </c>
      <c r="AY62" s="220">
        <v>2130</v>
      </c>
      <c r="AZ62" s="219" t="s">
        <v>330</v>
      </c>
      <c r="BA62" s="219" t="s">
        <v>32</v>
      </c>
      <c r="BB62" s="219"/>
      <c r="BC62" s="219"/>
      <c r="BD62" s="219"/>
      <c r="BE62" s="222"/>
      <c r="BF62" s="50"/>
      <c r="BY62" s="1"/>
      <c r="BZ62" s="107"/>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ED62" s="1"/>
      <c r="EE62" s="1"/>
      <c r="EF62" s="1"/>
      <c r="EG62" s="1"/>
      <c r="EH62" s="1"/>
      <c r="EI62" s="1"/>
      <c r="EJ62" s="1"/>
      <c r="EK62" s="1"/>
    </row>
    <row r="63" spans="1:141" ht="15.95" customHeight="1" x14ac:dyDescent="0.25">
      <c r="AR63" s="190" t="s">
        <v>1084</v>
      </c>
      <c r="AS63" s="190" t="s">
        <v>51</v>
      </c>
      <c r="AT63" s="190" t="s">
        <v>1083</v>
      </c>
      <c r="AU63" s="190">
        <v>1</v>
      </c>
      <c r="AV63" s="183"/>
      <c r="AW63" s="219" t="s">
        <v>331</v>
      </c>
      <c r="AX63" s="219" t="s">
        <v>30</v>
      </c>
      <c r="AY63" s="220">
        <v>2140</v>
      </c>
      <c r="AZ63" s="219" t="s">
        <v>331</v>
      </c>
      <c r="BA63" s="219" t="s">
        <v>32</v>
      </c>
      <c r="BB63" s="219"/>
      <c r="BC63" s="219"/>
      <c r="BD63" s="219"/>
      <c r="BE63" s="222"/>
      <c r="BF63" s="50"/>
      <c r="BY63" s="1"/>
      <c r="BZ63" s="107"/>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ED63" s="1"/>
      <c r="EE63" s="1"/>
      <c r="EF63" s="1"/>
      <c r="EG63" s="1"/>
      <c r="EH63" s="1"/>
      <c r="EI63" s="1"/>
      <c r="EJ63" s="1"/>
      <c r="EK63" s="1"/>
    </row>
    <row r="64" spans="1:141" ht="15.95" customHeight="1" x14ac:dyDescent="0.25">
      <c r="AR64" s="190" t="s">
        <v>335</v>
      </c>
      <c r="AS64" s="190" t="s">
        <v>51</v>
      </c>
      <c r="AT64" s="190" t="s">
        <v>28</v>
      </c>
      <c r="AU64" s="190">
        <v>1</v>
      </c>
      <c r="AV64" s="183"/>
      <c r="AW64" s="219" t="s">
        <v>333</v>
      </c>
      <c r="AX64" s="219" t="s">
        <v>30</v>
      </c>
      <c r="AY64" s="220">
        <v>2150</v>
      </c>
      <c r="AZ64" s="219" t="s">
        <v>333</v>
      </c>
      <c r="BA64" s="219" t="s">
        <v>32</v>
      </c>
      <c r="BB64" s="219"/>
      <c r="BC64" s="219"/>
      <c r="BD64" s="219"/>
      <c r="BE64" s="222"/>
      <c r="BF64" s="50"/>
      <c r="BY64" s="1"/>
      <c r="BZ64" s="107"/>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ED64" s="1"/>
      <c r="EE64" s="1"/>
      <c r="EF64" s="1"/>
      <c r="EG64" s="1"/>
      <c r="EH64" s="1"/>
      <c r="EI64" s="1"/>
      <c r="EJ64" s="1"/>
      <c r="EK64" s="1"/>
    </row>
    <row r="65" spans="44:141" ht="15.95" customHeight="1" x14ac:dyDescent="0.25">
      <c r="AR65" s="190" t="s">
        <v>339</v>
      </c>
      <c r="AS65" s="190" t="s">
        <v>79</v>
      </c>
      <c r="AT65" s="190" t="s">
        <v>340</v>
      </c>
      <c r="AU65" s="190">
        <v>1</v>
      </c>
      <c r="AV65" s="183"/>
      <c r="AW65" s="219" t="s">
        <v>334</v>
      </c>
      <c r="AX65" s="219" t="s">
        <v>30</v>
      </c>
      <c r="AY65" s="220">
        <v>2160</v>
      </c>
      <c r="AZ65" s="219" t="s">
        <v>334</v>
      </c>
      <c r="BA65" s="219" t="s">
        <v>56</v>
      </c>
      <c r="BB65" s="219"/>
      <c r="BC65" s="219"/>
      <c r="BD65" s="219"/>
      <c r="BE65" s="222"/>
      <c r="BF65" s="50"/>
      <c r="BY65" s="1"/>
      <c r="BZ65" s="107"/>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ED65" s="1"/>
      <c r="EE65" s="1"/>
      <c r="EF65" s="1"/>
      <c r="EG65" s="1"/>
      <c r="EH65" s="1"/>
      <c r="EI65" s="1"/>
      <c r="EJ65" s="1"/>
      <c r="EK65" s="1"/>
    </row>
    <row r="66" spans="44:141" ht="15.95" customHeight="1" x14ac:dyDescent="0.25">
      <c r="AR66" s="190" t="s">
        <v>342</v>
      </c>
      <c r="AS66" s="190" t="s">
        <v>186</v>
      </c>
      <c r="AT66" s="190" t="s">
        <v>28</v>
      </c>
      <c r="AU66" s="190">
        <v>0.5</v>
      </c>
      <c r="AV66" s="183"/>
      <c r="AW66" s="219" t="s">
        <v>336</v>
      </c>
      <c r="AX66" s="219" t="s">
        <v>30</v>
      </c>
      <c r="AY66" s="220">
        <v>2170</v>
      </c>
      <c r="AZ66" s="219" t="s">
        <v>336</v>
      </c>
      <c r="BA66" s="219" t="s">
        <v>32</v>
      </c>
      <c r="BB66" s="219"/>
      <c r="BC66" s="219"/>
      <c r="BD66" s="219"/>
      <c r="BE66" s="222"/>
      <c r="BF66" s="50"/>
      <c r="BY66" s="1"/>
      <c r="BZ66" s="107"/>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ED66" s="1"/>
      <c r="EE66" s="1"/>
      <c r="EF66" s="1"/>
      <c r="EG66" s="1"/>
      <c r="EH66" s="1"/>
      <c r="EI66" s="1"/>
      <c r="EJ66" s="1"/>
      <c r="EK66" s="1"/>
    </row>
    <row r="67" spans="44:141" ht="15" customHeight="1" x14ac:dyDescent="0.25">
      <c r="AR67" s="190" t="s">
        <v>345</v>
      </c>
      <c r="AS67" s="190" t="s">
        <v>51</v>
      </c>
      <c r="AT67" s="190" t="s">
        <v>28</v>
      </c>
      <c r="AU67" s="190">
        <v>1</v>
      </c>
      <c r="AV67" s="183"/>
      <c r="AW67" s="219" t="s">
        <v>337</v>
      </c>
      <c r="AX67" s="219" t="s">
        <v>30</v>
      </c>
      <c r="AY67" s="220">
        <v>2180</v>
      </c>
      <c r="AZ67" s="219" t="s">
        <v>338</v>
      </c>
      <c r="BA67" s="219" t="s">
        <v>32</v>
      </c>
      <c r="BB67" s="219"/>
      <c r="BC67" s="219"/>
      <c r="BD67" s="219"/>
      <c r="BE67" s="222"/>
      <c r="BF67" s="50"/>
      <c r="BY67" s="1"/>
      <c r="BZ67" s="107"/>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ED67" s="1"/>
      <c r="EE67" s="1"/>
      <c r="EF67" s="1"/>
      <c r="EG67" s="1"/>
      <c r="EH67" s="1"/>
      <c r="EI67" s="1"/>
      <c r="EJ67" s="1"/>
      <c r="EK67" s="1"/>
    </row>
    <row r="68" spans="44:141" ht="15" customHeight="1" x14ac:dyDescent="0.25">
      <c r="AR68" s="190" t="s">
        <v>349</v>
      </c>
      <c r="AS68" s="190" t="s">
        <v>51</v>
      </c>
      <c r="AT68" s="190" t="s">
        <v>99</v>
      </c>
      <c r="AU68" s="190">
        <v>1</v>
      </c>
      <c r="AV68" s="183"/>
      <c r="AW68" s="219" t="s">
        <v>341</v>
      </c>
      <c r="AX68" s="219" t="s">
        <v>30</v>
      </c>
      <c r="AY68" s="220">
        <v>2190</v>
      </c>
      <c r="AZ68" s="219" t="s">
        <v>341</v>
      </c>
      <c r="BA68" s="219" t="s">
        <v>32</v>
      </c>
      <c r="BB68" s="219"/>
      <c r="BC68" s="219"/>
      <c r="BD68" s="219"/>
      <c r="BE68" s="222"/>
      <c r="BF68" s="50"/>
      <c r="BY68" s="1"/>
      <c r="BZ68" s="107"/>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ED68" s="1"/>
      <c r="EE68" s="1"/>
      <c r="EF68" s="1"/>
      <c r="EG68" s="1"/>
      <c r="EH68" s="1"/>
      <c r="EI68" s="1"/>
      <c r="EJ68" s="1"/>
      <c r="EK68" s="1"/>
    </row>
    <row r="69" spans="44:141" ht="15" customHeight="1" x14ac:dyDescent="0.25">
      <c r="AR69" s="190" t="s">
        <v>352</v>
      </c>
      <c r="AS69" s="190" t="s">
        <v>149</v>
      </c>
      <c r="AT69" s="190" t="s">
        <v>28</v>
      </c>
      <c r="AU69" s="190">
        <v>1</v>
      </c>
      <c r="AV69" s="183"/>
      <c r="AW69" s="219" t="s">
        <v>343</v>
      </c>
      <c r="AX69" s="219" t="s">
        <v>30</v>
      </c>
      <c r="AY69" s="220">
        <v>2200</v>
      </c>
      <c r="AZ69" s="219" t="s">
        <v>344</v>
      </c>
      <c r="BA69" s="219" t="s">
        <v>32</v>
      </c>
      <c r="BB69" s="219"/>
      <c r="BC69" s="219"/>
      <c r="BD69" s="219"/>
      <c r="BE69" s="222"/>
      <c r="BF69" s="50"/>
      <c r="BY69" s="1"/>
      <c r="BZ69" s="107"/>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row>
    <row r="70" spans="44:141" ht="15" customHeight="1" x14ac:dyDescent="0.25">
      <c r="AR70" s="190" t="s">
        <v>354</v>
      </c>
      <c r="AS70" s="190" t="s">
        <v>94</v>
      </c>
      <c r="AT70" s="190" t="s">
        <v>28</v>
      </c>
      <c r="AU70" s="190">
        <v>1</v>
      </c>
      <c r="AV70" s="183"/>
      <c r="AW70" s="219" t="s">
        <v>346</v>
      </c>
      <c r="AX70" s="219" t="s">
        <v>30</v>
      </c>
      <c r="AY70" s="220">
        <v>2210</v>
      </c>
      <c r="AZ70" s="219" t="s">
        <v>347</v>
      </c>
      <c r="BA70" s="219" t="s">
        <v>32</v>
      </c>
      <c r="BB70" s="219" t="s">
        <v>348</v>
      </c>
      <c r="BC70" s="219" t="s">
        <v>56</v>
      </c>
      <c r="BD70" s="219"/>
      <c r="BE70" s="222"/>
      <c r="BF70" s="50"/>
      <c r="BY70" s="1"/>
      <c r="BZ70" s="107"/>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row>
    <row r="71" spans="44:141" ht="15" customHeight="1" x14ac:dyDescent="0.25">
      <c r="AR71" s="190" t="s">
        <v>357</v>
      </c>
      <c r="AS71" s="190" t="s">
        <v>149</v>
      </c>
      <c r="AT71" s="190" t="s">
        <v>28</v>
      </c>
      <c r="AU71" s="190">
        <v>1</v>
      </c>
      <c r="AV71" s="183"/>
      <c r="AW71" s="219" t="s">
        <v>350</v>
      </c>
      <c r="AX71" s="219" t="s">
        <v>53</v>
      </c>
      <c r="AY71" s="220">
        <v>3050</v>
      </c>
      <c r="AZ71" s="219" t="s">
        <v>351</v>
      </c>
      <c r="BA71" s="219" t="s">
        <v>32</v>
      </c>
      <c r="BB71" s="219"/>
      <c r="BC71" s="219"/>
      <c r="BD71" s="219"/>
      <c r="BE71" s="222"/>
      <c r="BF71" s="50"/>
      <c r="BY71" s="1"/>
      <c r="BZ71" s="107"/>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row>
    <row r="72" spans="44:141" ht="15" customHeight="1" x14ac:dyDescent="0.25">
      <c r="AR72" s="190" t="s">
        <v>360</v>
      </c>
      <c r="AS72" s="190" t="s">
        <v>76</v>
      </c>
      <c r="AT72" s="190" t="s">
        <v>28</v>
      </c>
      <c r="AU72" s="190">
        <v>0.5</v>
      </c>
      <c r="AV72" s="183"/>
      <c r="AW72" s="219" t="s">
        <v>353</v>
      </c>
      <c r="AX72" s="219" t="s">
        <v>93</v>
      </c>
      <c r="AY72" s="220">
        <v>1320</v>
      </c>
      <c r="AZ72" s="219" t="s">
        <v>353</v>
      </c>
      <c r="BA72" s="219" t="s">
        <v>32</v>
      </c>
      <c r="BB72" s="219"/>
      <c r="BC72" s="219"/>
      <c r="BD72" s="219"/>
      <c r="BE72" s="222"/>
      <c r="BF72" s="50"/>
      <c r="BY72" s="1"/>
      <c r="BZ72" s="107"/>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row>
    <row r="73" spans="44:141" ht="15" customHeight="1" x14ac:dyDescent="0.25">
      <c r="AR73" s="190" t="s">
        <v>363</v>
      </c>
      <c r="AS73" s="190" t="s">
        <v>94</v>
      </c>
      <c r="AT73" s="190" t="s">
        <v>28</v>
      </c>
      <c r="AU73" s="190">
        <v>1</v>
      </c>
      <c r="AV73" s="183"/>
      <c r="AW73" s="219" t="s">
        <v>355</v>
      </c>
      <c r="AX73" s="219" t="s">
        <v>221</v>
      </c>
      <c r="AY73" s="220">
        <v>5080</v>
      </c>
      <c r="AZ73" s="219" t="s">
        <v>355</v>
      </c>
      <c r="BA73" s="219" t="s">
        <v>32</v>
      </c>
      <c r="BB73" s="219"/>
      <c r="BC73" s="219"/>
      <c r="BD73" s="219"/>
      <c r="BE73" s="222"/>
      <c r="BF73" s="50"/>
      <c r="BY73" s="1"/>
      <c r="BZ73" s="107"/>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row>
    <row r="74" spans="44:141" ht="15" customHeight="1" x14ac:dyDescent="0.25">
      <c r="AR74" s="190" t="s">
        <v>1085</v>
      </c>
      <c r="AS74" s="190" t="s">
        <v>76</v>
      </c>
      <c r="AT74" s="190" t="s">
        <v>99</v>
      </c>
      <c r="AU74" s="190">
        <v>0.25</v>
      </c>
      <c r="AV74" s="183"/>
      <c r="AW74" s="219" t="s">
        <v>356</v>
      </c>
      <c r="AX74" s="219" t="s">
        <v>93</v>
      </c>
      <c r="AY74" s="220">
        <v>1330</v>
      </c>
      <c r="AZ74" s="219" t="s">
        <v>356</v>
      </c>
      <c r="BA74" s="219" t="s">
        <v>32</v>
      </c>
      <c r="BB74" s="219"/>
      <c r="BC74" s="219"/>
      <c r="BD74" s="219"/>
      <c r="BE74" s="222"/>
      <c r="BF74" s="50"/>
      <c r="BY74" s="1"/>
      <c r="BZ74" s="107"/>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row>
    <row r="75" spans="44:141" ht="15" customHeight="1" x14ac:dyDescent="0.25">
      <c r="AR75" s="190" t="s">
        <v>366</v>
      </c>
      <c r="AS75" s="190" t="s">
        <v>94</v>
      </c>
      <c r="AT75" s="190" t="s">
        <v>28</v>
      </c>
      <c r="AU75" s="190">
        <v>0.75</v>
      </c>
      <c r="AV75" s="183"/>
      <c r="AW75" s="219" t="s">
        <v>358</v>
      </c>
      <c r="AX75" s="219" t="s">
        <v>268</v>
      </c>
      <c r="AY75" s="220">
        <v>6020</v>
      </c>
      <c r="AZ75" s="219" t="s">
        <v>359</v>
      </c>
      <c r="BA75" s="219" t="s">
        <v>32</v>
      </c>
      <c r="BB75" s="219"/>
      <c r="BC75" s="219"/>
      <c r="BD75" s="219"/>
      <c r="BE75" s="222"/>
      <c r="BF75" s="50"/>
      <c r="BY75" s="1"/>
      <c r="BZ75" s="107"/>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row>
    <row r="76" spans="44:141" ht="15" customHeight="1" x14ac:dyDescent="0.25">
      <c r="AR76" s="190" t="s">
        <v>369</v>
      </c>
      <c r="AS76" s="190" t="s">
        <v>51</v>
      </c>
      <c r="AT76" s="190" t="s">
        <v>28</v>
      </c>
      <c r="AU76" s="190">
        <v>1</v>
      </c>
      <c r="AV76" s="183"/>
      <c r="AW76" s="219" t="s">
        <v>362</v>
      </c>
      <c r="AX76" s="219" t="s">
        <v>53</v>
      </c>
      <c r="AY76" s="220">
        <v>3060</v>
      </c>
      <c r="AZ76" s="219" t="s">
        <v>362</v>
      </c>
      <c r="BA76" s="219" t="s">
        <v>32</v>
      </c>
      <c r="BB76" s="219"/>
      <c r="BC76" s="219"/>
      <c r="BD76" s="219"/>
      <c r="BE76" s="222"/>
      <c r="BF76" s="50"/>
      <c r="BY76" s="1"/>
      <c r="BZ76" s="107"/>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row>
    <row r="77" spans="44:141" ht="15" customHeight="1" x14ac:dyDescent="0.25">
      <c r="AR77" s="190" t="s">
        <v>372</v>
      </c>
      <c r="AS77" s="190" t="s">
        <v>51</v>
      </c>
      <c r="AT77" s="190" t="s">
        <v>28</v>
      </c>
      <c r="AU77" s="190">
        <v>1</v>
      </c>
      <c r="AV77" s="183"/>
      <c r="AW77" s="219" t="s">
        <v>364</v>
      </c>
      <c r="AX77" s="219" t="s">
        <v>53</v>
      </c>
      <c r="AY77" s="220">
        <v>3070</v>
      </c>
      <c r="AZ77" s="219" t="s">
        <v>364</v>
      </c>
      <c r="BA77" s="219" t="s">
        <v>32</v>
      </c>
      <c r="BB77" s="219"/>
      <c r="BC77" s="219"/>
      <c r="BD77" s="219"/>
      <c r="BE77" s="222"/>
      <c r="BF77" s="50"/>
      <c r="BY77" s="1"/>
      <c r="BZ77" s="107"/>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row>
    <row r="78" spans="44:141" ht="15" customHeight="1" x14ac:dyDescent="0.25">
      <c r="AR78" s="190" t="s">
        <v>376</v>
      </c>
      <c r="AS78" s="190" t="s">
        <v>51</v>
      </c>
      <c r="AT78" s="190" t="s">
        <v>28</v>
      </c>
      <c r="AU78" s="190">
        <v>1</v>
      </c>
      <c r="AV78" s="183"/>
      <c r="AW78" s="219" t="s">
        <v>365</v>
      </c>
      <c r="AX78" s="219" t="s">
        <v>221</v>
      </c>
      <c r="AY78" s="220">
        <v>5100</v>
      </c>
      <c r="AZ78" s="219" t="s">
        <v>365</v>
      </c>
      <c r="BA78" s="219" t="s">
        <v>32</v>
      </c>
      <c r="BB78" s="219"/>
      <c r="BC78" s="219"/>
      <c r="BD78" s="219"/>
      <c r="BE78" s="222"/>
      <c r="BF78" s="50"/>
      <c r="BY78" s="1"/>
      <c r="BZ78" s="107"/>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row>
    <row r="79" spans="44:141" ht="15" customHeight="1" x14ac:dyDescent="0.25">
      <c r="AR79" s="190" t="s">
        <v>379</v>
      </c>
      <c r="AS79" s="190" t="s">
        <v>94</v>
      </c>
      <c r="AT79" s="190" t="s">
        <v>28</v>
      </c>
      <c r="AU79" s="190">
        <v>1</v>
      </c>
      <c r="AV79" s="183"/>
      <c r="AW79" s="219" t="s">
        <v>367</v>
      </c>
      <c r="AX79" s="219" t="s">
        <v>268</v>
      </c>
      <c r="AY79" s="220">
        <v>6030</v>
      </c>
      <c r="AZ79" s="219" t="s">
        <v>368</v>
      </c>
      <c r="BA79" s="219" t="s">
        <v>32</v>
      </c>
      <c r="BB79" s="219"/>
      <c r="BC79" s="219"/>
      <c r="BD79" s="219"/>
      <c r="BE79" s="222"/>
      <c r="BF79" s="50"/>
      <c r="BY79" s="1"/>
      <c r="BZ79" s="107"/>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row>
    <row r="80" spans="44:141" ht="15" customHeight="1" x14ac:dyDescent="0.25">
      <c r="AR80" s="190" t="s">
        <v>382</v>
      </c>
      <c r="AS80" s="190" t="s">
        <v>51</v>
      </c>
      <c r="AT80" s="190" t="s">
        <v>28</v>
      </c>
      <c r="AU80" s="190">
        <v>1</v>
      </c>
      <c r="AV80" s="183"/>
      <c r="AW80" s="219" t="s">
        <v>370</v>
      </c>
      <c r="AX80" s="219" t="s">
        <v>93</v>
      </c>
      <c r="AY80" s="220">
        <v>1400</v>
      </c>
      <c r="AZ80" s="219" t="s">
        <v>370</v>
      </c>
      <c r="BA80" s="219" t="s">
        <v>32</v>
      </c>
      <c r="BB80" s="219"/>
      <c r="BC80" s="219"/>
      <c r="BD80" s="219"/>
      <c r="BE80" s="222"/>
      <c r="BF80" s="50"/>
      <c r="BY80" s="1"/>
      <c r="BZ80" s="107"/>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row>
    <row r="81" spans="44:111" ht="15" customHeight="1" x14ac:dyDescent="0.25">
      <c r="AR81" s="190" t="s">
        <v>385</v>
      </c>
      <c r="AS81" s="190" t="s">
        <v>94</v>
      </c>
      <c r="AT81" s="190" t="s">
        <v>28</v>
      </c>
      <c r="AU81" s="190">
        <v>1</v>
      </c>
      <c r="AV81" s="183"/>
      <c r="AW81" s="219" t="s">
        <v>371</v>
      </c>
      <c r="AX81" s="219" t="s">
        <v>221</v>
      </c>
      <c r="AY81" s="220">
        <v>5120</v>
      </c>
      <c r="AZ81" s="219" t="s">
        <v>371</v>
      </c>
      <c r="BA81" s="219" t="s">
        <v>56</v>
      </c>
      <c r="BB81" s="219"/>
      <c r="BC81" s="219"/>
      <c r="BD81" s="219"/>
      <c r="BE81" s="222"/>
      <c r="BF81" s="50"/>
      <c r="BY81" s="1"/>
      <c r="BZ81" s="107"/>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row>
    <row r="82" spans="44:111" ht="15" customHeight="1" x14ac:dyDescent="0.25">
      <c r="AR82" s="190" t="s">
        <v>388</v>
      </c>
      <c r="AS82" s="190" t="s">
        <v>79</v>
      </c>
      <c r="AT82" s="190" t="s">
        <v>28</v>
      </c>
      <c r="AU82" s="190">
        <v>1</v>
      </c>
      <c r="AV82" s="183"/>
      <c r="AW82" s="219" t="s">
        <v>373</v>
      </c>
      <c r="AX82" s="219" t="s">
        <v>53</v>
      </c>
      <c r="AY82" s="220">
        <v>3080</v>
      </c>
      <c r="AZ82" s="219" t="s">
        <v>374</v>
      </c>
      <c r="BA82" s="219" t="s">
        <v>32</v>
      </c>
      <c r="BB82" s="219" t="s">
        <v>375</v>
      </c>
      <c r="BC82" s="219" t="s">
        <v>32</v>
      </c>
      <c r="BD82" s="219"/>
      <c r="BE82" s="222"/>
      <c r="BF82" s="50"/>
      <c r="BY82" s="1"/>
      <c r="BZ82" s="107"/>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row>
    <row r="83" spans="44:111" ht="15" customHeight="1" x14ac:dyDescent="0.25">
      <c r="AR83" s="190" t="s">
        <v>391</v>
      </c>
      <c r="AS83" s="190" t="s">
        <v>76</v>
      </c>
      <c r="AT83" s="190" t="s">
        <v>28</v>
      </c>
      <c r="AU83" s="190">
        <v>0.25</v>
      </c>
      <c r="AV83" s="183"/>
      <c r="AW83" s="219" t="s">
        <v>377</v>
      </c>
      <c r="AX83" s="219" t="s">
        <v>86</v>
      </c>
      <c r="AY83" s="220">
        <v>7110</v>
      </c>
      <c r="AZ83" s="219" t="s">
        <v>378</v>
      </c>
      <c r="BA83" s="219" t="s">
        <v>56</v>
      </c>
      <c r="BB83" s="219"/>
      <c r="BC83" s="219"/>
      <c r="BD83" s="219"/>
      <c r="BE83" s="222"/>
      <c r="BF83" s="50"/>
      <c r="BY83" s="1"/>
      <c r="BZ83" s="107"/>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row>
    <row r="84" spans="44:111" ht="15" customHeight="1" x14ac:dyDescent="0.25">
      <c r="AR84" s="190" t="s">
        <v>395</v>
      </c>
      <c r="AS84" s="190" t="s">
        <v>76</v>
      </c>
      <c r="AT84" s="190" t="s">
        <v>99</v>
      </c>
      <c r="AU84" s="190">
        <v>0.75</v>
      </c>
      <c r="AV84" s="183"/>
      <c r="AW84" s="219" t="s">
        <v>380</v>
      </c>
      <c r="AX84" s="219" t="s">
        <v>86</v>
      </c>
      <c r="AY84" s="220">
        <v>7100</v>
      </c>
      <c r="AZ84" s="219" t="s">
        <v>381</v>
      </c>
      <c r="BA84" s="219" t="s">
        <v>32</v>
      </c>
      <c r="BB84" s="219"/>
      <c r="BC84" s="219"/>
      <c r="BD84" s="219"/>
      <c r="BE84" s="222"/>
      <c r="BF84" s="50"/>
      <c r="BY84" s="1"/>
      <c r="BZ84" s="107"/>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row>
    <row r="85" spans="44:111" ht="15" customHeight="1" x14ac:dyDescent="0.25">
      <c r="AR85" s="190" t="s">
        <v>398</v>
      </c>
      <c r="AS85" s="190" t="s">
        <v>51</v>
      </c>
      <c r="AT85" s="190" t="s">
        <v>28</v>
      </c>
      <c r="AU85" s="190">
        <v>1</v>
      </c>
      <c r="AV85" s="183"/>
      <c r="AW85" s="219" t="s">
        <v>383</v>
      </c>
      <c r="AX85" s="219" t="s">
        <v>268</v>
      </c>
      <c r="AY85" s="220">
        <v>6040</v>
      </c>
      <c r="AZ85" s="219" t="s">
        <v>384</v>
      </c>
      <c r="BA85" s="219" t="s">
        <v>32</v>
      </c>
      <c r="BB85" s="219"/>
      <c r="BC85" s="219"/>
      <c r="BD85" s="219"/>
      <c r="BE85" s="222"/>
      <c r="BF85" s="50"/>
      <c r="BY85" s="1"/>
      <c r="BZ85" s="107"/>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row>
    <row r="86" spans="44:111" ht="15" customHeight="1" x14ac:dyDescent="0.25">
      <c r="AR86" s="190" t="s">
        <v>402</v>
      </c>
      <c r="AS86" s="190" t="s">
        <v>124</v>
      </c>
      <c r="AT86" s="190" t="s">
        <v>28</v>
      </c>
      <c r="AU86" s="190">
        <v>1</v>
      </c>
      <c r="AV86" s="183"/>
      <c r="AW86" s="219" t="s">
        <v>386</v>
      </c>
      <c r="AX86" s="219" t="s">
        <v>53</v>
      </c>
      <c r="AY86" s="220">
        <v>3100</v>
      </c>
      <c r="AZ86" s="219" t="s">
        <v>387</v>
      </c>
      <c r="BA86" s="219" t="s">
        <v>32</v>
      </c>
      <c r="BB86" s="219"/>
      <c r="BC86" s="219"/>
      <c r="BD86" s="219"/>
      <c r="BE86" s="222"/>
      <c r="BF86" s="50"/>
      <c r="BY86" s="1"/>
      <c r="BZ86" s="107"/>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row>
    <row r="87" spans="44:111" ht="15" customHeight="1" x14ac:dyDescent="0.25">
      <c r="AR87" s="190" t="s">
        <v>1086</v>
      </c>
      <c r="AS87" s="190" t="s">
        <v>51</v>
      </c>
      <c r="AT87" s="190" t="s">
        <v>28</v>
      </c>
      <c r="AU87" s="190">
        <v>1</v>
      </c>
      <c r="AV87" s="183"/>
      <c r="AW87" s="219" t="s">
        <v>389</v>
      </c>
      <c r="AX87" s="219" t="s">
        <v>268</v>
      </c>
      <c r="AY87" s="220">
        <v>6050</v>
      </c>
      <c r="AZ87" s="219" t="s">
        <v>390</v>
      </c>
      <c r="BA87" s="219" t="s">
        <v>32</v>
      </c>
      <c r="BB87" s="219"/>
      <c r="BC87" s="219"/>
      <c r="BD87" s="219"/>
      <c r="BE87" s="222"/>
      <c r="BF87" s="50"/>
      <c r="BY87" s="1"/>
      <c r="BZ87" s="107"/>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row>
    <row r="88" spans="44:111" ht="15" customHeight="1" x14ac:dyDescent="0.25">
      <c r="AR88" s="190" t="s">
        <v>406</v>
      </c>
      <c r="AS88" s="190" t="s">
        <v>149</v>
      </c>
      <c r="AT88" s="190" t="s">
        <v>99</v>
      </c>
      <c r="AU88" s="190">
        <v>1</v>
      </c>
      <c r="AV88" s="183"/>
      <c r="AW88" t="s">
        <v>392</v>
      </c>
      <c r="AX88" s="219" t="s">
        <v>268</v>
      </c>
      <c r="AY88" s="220">
        <v>6060</v>
      </c>
      <c r="AZ88" s="219" t="s">
        <v>393</v>
      </c>
      <c r="BA88" s="219" t="s">
        <v>56</v>
      </c>
      <c r="BB88" t="s">
        <v>394</v>
      </c>
      <c r="BC88" s="219" t="s">
        <v>56</v>
      </c>
      <c r="BD88" s="219"/>
      <c r="BE88" s="222"/>
      <c r="BF88" s="50"/>
      <c r="BY88" s="1"/>
      <c r="BZ88" s="107"/>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row>
    <row r="89" spans="44:111" ht="15" customHeight="1" x14ac:dyDescent="0.25">
      <c r="AR89" s="190" t="s">
        <v>410</v>
      </c>
      <c r="AS89" s="190" t="s">
        <v>94</v>
      </c>
      <c r="AT89" s="190" t="s">
        <v>28</v>
      </c>
      <c r="AU89" s="190">
        <v>1</v>
      </c>
      <c r="AV89" s="183"/>
      <c r="AW89" s="219" t="s">
        <v>396</v>
      </c>
      <c r="AX89" s="219" t="s">
        <v>286</v>
      </c>
      <c r="AY89" s="220">
        <v>4040</v>
      </c>
      <c r="AZ89" s="219" t="s">
        <v>397</v>
      </c>
      <c r="BA89" s="219" t="s">
        <v>32</v>
      </c>
      <c r="BB89" s="219"/>
      <c r="BC89" s="219"/>
      <c r="BD89" s="219"/>
      <c r="BE89" s="222"/>
      <c r="BF89" s="50"/>
      <c r="BY89" s="1"/>
      <c r="BZ89" s="107"/>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row>
    <row r="90" spans="44:111" ht="15" customHeight="1" x14ac:dyDescent="0.25">
      <c r="AR90" s="190" t="s">
        <v>413</v>
      </c>
      <c r="AS90" s="190" t="s">
        <v>51</v>
      </c>
      <c r="AT90" s="190" t="s">
        <v>28</v>
      </c>
      <c r="AU90" s="190">
        <v>1</v>
      </c>
      <c r="AV90" s="183"/>
      <c r="AW90" s="219" t="s">
        <v>399</v>
      </c>
      <c r="AX90" s="219" t="s">
        <v>286</v>
      </c>
      <c r="AY90" s="220">
        <v>4050</v>
      </c>
      <c r="AZ90" s="219" t="s">
        <v>400</v>
      </c>
      <c r="BA90" s="219" t="s">
        <v>56</v>
      </c>
      <c r="BB90" s="219" t="s">
        <v>401</v>
      </c>
      <c r="BC90" s="219" t="s">
        <v>56</v>
      </c>
      <c r="BD90" s="219"/>
      <c r="BE90" s="222"/>
      <c r="BF90" s="50"/>
      <c r="BY90" s="1"/>
      <c r="BZ90" s="107"/>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row>
    <row r="91" spans="44:111" ht="15" customHeight="1" x14ac:dyDescent="0.25">
      <c r="AR91" s="190" t="s">
        <v>415</v>
      </c>
      <c r="AS91" s="190" t="s">
        <v>94</v>
      </c>
      <c r="AT91" s="190" t="s">
        <v>28</v>
      </c>
      <c r="AU91" s="190">
        <v>1</v>
      </c>
      <c r="AV91" s="183"/>
      <c r="AW91" s="219" t="s">
        <v>403</v>
      </c>
      <c r="AX91" s="219" t="s">
        <v>93</v>
      </c>
      <c r="AY91" s="220">
        <v>1340</v>
      </c>
      <c r="AZ91" s="219" t="s">
        <v>404</v>
      </c>
      <c r="BA91" s="219" t="s">
        <v>32</v>
      </c>
      <c r="BB91" s="219"/>
      <c r="BC91" s="219"/>
      <c r="BD91" s="219"/>
      <c r="BE91" s="222"/>
      <c r="BF91" s="50"/>
      <c r="BY91" s="1"/>
      <c r="BZ91" s="107"/>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row>
    <row r="92" spans="44:111" ht="15" customHeight="1" x14ac:dyDescent="0.25">
      <c r="AR92" s="190" t="s">
        <v>418</v>
      </c>
      <c r="AS92" s="190" t="s">
        <v>94</v>
      </c>
      <c r="AT92" s="190" t="s">
        <v>28</v>
      </c>
      <c r="AU92" s="190">
        <v>1</v>
      </c>
      <c r="AV92" s="183"/>
      <c r="AW92" s="219" t="s">
        <v>405</v>
      </c>
      <c r="AX92" s="219" t="s">
        <v>93</v>
      </c>
      <c r="AY92" s="220">
        <v>1350</v>
      </c>
      <c r="AZ92" s="219" t="s">
        <v>405</v>
      </c>
      <c r="BA92" s="219" t="s">
        <v>32</v>
      </c>
      <c r="BB92" s="219"/>
      <c r="BC92" s="219"/>
      <c r="BD92" s="219"/>
      <c r="BE92" s="222"/>
      <c r="BF92" s="50"/>
      <c r="BY92" s="1"/>
      <c r="BZ92" s="107"/>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row>
    <row r="93" spans="44:111" ht="15" customHeight="1" x14ac:dyDescent="0.25">
      <c r="AR93" s="190" t="s">
        <v>421</v>
      </c>
      <c r="AS93" s="190" t="s">
        <v>149</v>
      </c>
      <c r="AT93" s="190" t="s">
        <v>99</v>
      </c>
      <c r="AU93" s="190">
        <v>1</v>
      </c>
      <c r="AV93" s="183"/>
      <c r="AW93" s="219" t="s">
        <v>407</v>
      </c>
      <c r="AX93" s="219" t="s">
        <v>53</v>
      </c>
      <c r="AY93" s="220">
        <v>3110</v>
      </c>
      <c r="AZ93" s="219" t="s">
        <v>408</v>
      </c>
      <c r="BA93" s="219" t="s">
        <v>32</v>
      </c>
      <c r="BB93" s="219" t="s">
        <v>409</v>
      </c>
      <c r="BC93" s="219" t="s">
        <v>32</v>
      </c>
      <c r="BD93" s="219"/>
      <c r="BE93" s="222"/>
      <c r="BF93" s="50"/>
      <c r="BY93" s="1"/>
      <c r="BZ93" s="107"/>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row>
    <row r="94" spans="44:111" ht="15" customHeight="1" x14ac:dyDescent="0.25">
      <c r="AR94" s="190" t="s">
        <v>1087</v>
      </c>
      <c r="AS94" s="190" t="s">
        <v>51</v>
      </c>
      <c r="AT94" s="190" t="s">
        <v>1083</v>
      </c>
      <c r="AU94" s="190">
        <v>1</v>
      </c>
      <c r="AV94" s="183"/>
      <c r="AW94" s="219" t="s">
        <v>411</v>
      </c>
      <c r="AX94" s="219" t="s">
        <v>221</v>
      </c>
      <c r="AY94" s="220">
        <v>5130</v>
      </c>
      <c r="AZ94" s="219" t="s">
        <v>412</v>
      </c>
      <c r="BA94" s="219" t="s">
        <v>32</v>
      </c>
      <c r="BB94" s="219"/>
      <c r="BC94" s="219"/>
      <c r="BD94" s="219"/>
      <c r="BE94" s="222"/>
      <c r="BF94" s="50"/>
      <c r="BY94" s="1"/>
      <c r="BZ94" s="107"/>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row>
    <row r="95" spans="44:111" ht="15" customHeight="1" x14ac:dyDescent="0.25">
      <c r="AR95" s="190" t="s">
        <v>1088</v>
      </c>
      <c r="AS95" s="190" t="s">
        <v>51</v>
      </c>
      <c r="AT95" s="190" t="s">
        <v>1083</v>
      </c>
      <c r="AU95" s="190">
        <v>1</v>
      </c>
      <c r="AV95" s="183"/>
      <c r="AW95" s="219" t="s">
        <v>414</v>
      </c>
      <c r="AX95" s="219" t="s">
        <v>286</v>
      </c>
      <c r="AY95" s="220">
        <v>4070</v>
      </c>
      <c r="AZ95" s="219" t="s">
        <v>414</v>
      </c>
      <c r="BA95" s="219" t="s">
        <v>56</v>
      </c>
      <c r="BB95" s="219"/>
      <c r="BC95" s="219"/>
      <c r="BD95" s="219"/>
      <c r="BE95" s="222"/>
      <c r="BF95" s="50"/>
      <c r="BY95" s="1"/>
      <c r="BZ95" s="107"/>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row>
    <row r="96" spans="44:111" ht="15" customHeight="1" x14ac:dyDescent="0.25">
      <c r="AR96" s="190" t="s">
        <v>424</v>
      </c>
      <c r="AS96" s="190" t="s">
        <v>51</v>
      </c>
      <c r="AT96" s="190" t="s">
        <v>28</v>
      </c>
      <c r="AU96" s="190">
        <v>1</v>
      </c>
      <c r="AV96" s="183"/>
      <c r="AW96" s="219" t="s">
        <v>416</v>
      </c>
      <c r="AX96" s="219" t="s">
        <v>286</v>
      </c>
      <c r="AY96" s="220">
        <v>4080</v>
      </c>
      <c r="AZ96" s="219" t="s">
        <v>417</v>
      </c>
      <c r="BA96" s="219" t="s">
        <v>32</v>
      </c>
      <c r="BB96" s="219"/>
      <c r="BC96" s="219"/>
      <c r="BD96" s="219"/>
      <c r="BE96" s="222"/>
      <c r="BF96" s="50"/>
      <c r="BY96" s="1"/>
      <c r="BZ96" s="107"/>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row>
    <row r="97" spans="44:111" ht="15" customHeight="1" x14ac:dyDescent="0.25">
      <c r="AR97" s="190" t="s">
        <v>427</v>
      </c>
      <c r="AS97" s="190" t="s">
        <v>51</v>
      </c>
      <c r="AT97" s="190" t="s">
        <v>28</v>
      </c>
      <c r="AU97" s="190">
        <v>1</v>
      </c>
      <c r="AV97" s="183"/>
      <c r="AW97" s="219" t="s">
        <v>419</v>
      </c>
      <c r="AX97" s="219" t="s">
        <v>53</v>
      </c>
      <c r="AY97" s="220">
        <v>3120</v>
      </c>
      <c r="AZ97" s="219" t="s">
        <v>420</v>
      </c>
      <c r="BA97" s="219" t="s">
        <v>32</v>
      </c>
      <c r="BB97" s="219"/>
      <c r="BC97" s="219"/>
      <c r="BD97" s="219"/>
      <c r="BE97" s="222"/>
      <c r="BF97" s="50"/>
      <c r="BY97" s="1"/>
      <c r="BZ97" s="107"/>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row>
    <row r="98" spans="44:111" ht="15" customHeight="1" x14ac:dyDescent="0.25">
      <c r="AR98" s="190" t="s">
        <v>431</v>
      </c>
      <c r="AS98" s="190" t="s">
        <v>51</v>
      </c>
      <c r="AT98" s="190" t="s">
        <v>28</v>
      </c>
      <c r="AU98" s="190">
        <v>1</v>
      </c>
      <c r="AV98" s="183"/>
      <c r="AW98" s="219" t="s">
        <v>422</v>
      </c>
      <c r="AX98" s="219" t="s">
        <v>53</v>
      </c>
      <c r="AY98" s="220">
        <v>3130</v>
      </c>
      <c r="AZ98" s="219" t="s">
        <v>423</v>
      </c>
      <c r="BA98" s="219" t="s">
        <v>32</v>
      </c>
      <c r="BB98" s="219"/>
      <c r="BC98" s="219"/>
      <c r="BD98" s="219"/>
      <c r="BE98" s="222"/>
      <c r="BF98" s="50"/>
      <c r="BY98" s="1"/>
      <c r="BZ98" s="107"/>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row>
    <row r="99" spans="44:111" ht="15" customHeight="1" x14ac:dyDescent="0.25">
      <c r="AR99" s="190" t="s">
        <v>433</v>
      </c>
      <c r="AS99" s="190" t="s">
        <v>76</v>
      </c>
      <c r="AT99" s="190" t="s">
        <v>192</v>
      </c>
      <c r="AU99" s="190">
        <v>0.25</v>
      </c>
      <c r="AV99" s="183"/>
      <c r="AW99" s="219" t="s">
        <v>425</v>
      </c>
      <c r="AX99" s="219" t="s">
        <v>53</v>
      </c>
      <c r="AY99" s="220">
        <v>3140</v>
      </c>
      <c r="AZ99" s="219" t="s">
        <v>426</v>
      </c>
      <c r="BA99" s="219" t="s">
        <v>32</v>
      </c>
      <c r="BB99" s="219"/>
      <c r="BC99" s="219"/>
      <c r="BD99" s="219"/>
      <c r="BE99" s="222"/>
      <c r="BF99" s="50"/>
      <c r="BY99" s="1"/>
      <c r="BZ99" s="107"/>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row>
    <row r="100" spans="44:111" ht="15" customHeight="1" x14ac:dyDescent="0.25">
      <c r="AR100" s="190" t="s">
        <v>435</v>
      </c>
      <c r="AS100" s="190" t="s">
        <v>76</v>
      </c>
      <c r="AT100" s="190" t="s">
        <v>28</v>
      </c>
      <c r="AU100" s="190">
        <v>0.75</v>
      </c>
      <c r="AV100" s="183"/>
      <c r="AW100" s="219" t="s">
        <v>428</v>
      </c>
      <c r="AX100" s="219" t="s">
        <v>53</v>
      </c>
      <c r="AY100" s="220">
        <v>3160</v>
      </c>
      <c r="AZ100" s="219" t="s">
        <v>429</v>
      </c>
      <c r="BA100" s="219" t="s">
        <v>32</v>
      </c>
      <c r="BB100" s="219" t="s">
        <v>430</v>
      </c>
      <c r="BC100" s="219" t="s">
        <v>32</v>
      </c>
      <c r="BD100" s="219"/>
      <c r="BE100" s="222"/>
      <c r="BF100" s="50"/>
      <c r="BY100" s="1"/>
      <c r="BZ100" s="107"/>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row>
    <row r="101" spans="44:111" ht="15" customHeight="1" x14ac:dyDescent="0.25">
      <c r="AR101" s="190" t="s">
        <v>439</v>
      </c>
      <c r="AS101" s="190" t="s">
        <v>76</v>
      </c>
      <c r="AT101" s="190" t="s">
        <v>28</v>
      </c>
      <c r="AU101" s="190">
        <v>0.5</v>
      </c>
      <c r="AV101" s="183"/>
      <c r="AW101" s="219" t="s">
        <v>1144</v>
      </c>
      <c r="AX101" s="219" t="s">
        <v>86</v>
      </c>
      <c r="AY101" s="220">
        <v>7120</v>
      </c>
      <c r="AZ101" s="219" t="s">
        <v>432</v>
      </c>
      <c r="BA101" s="219" t="s">
        <v>32</v>
      </c>
      <c r="BB101" s="219" t="s">
        <v>361</v>
      </c>
      <c r="BC101" s="219" t="s">
        <v>32</v>
      </c>
      <c r="BD101" s="219"/>
      <c r="BE101" s="222"/>
      <c r="BF101" s="50"/>
      <c r="BY101" s="1"/>
      <c r="BZ101" s="107"/>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row>
    <row r="102" spans="44:111" ht="15" customHeight="1" x14ac:dyDescent="0.25">
      <c r="AR102" s="190" t="s">
        <v>443</v>
      </c>
      <c r="AS102" s="190" t="s">
        <v>76</v>
      </c>
      <c r="AT102" s="190" t="s">
        <v>28</v>
      </c>
      <c r="AU102" s="190">
        <v>0.75</v>
      </c>
      <c r="AV102" s="183"/>
      <c r="AW102" s="219" t="s">
        <v>434</v>
      </c>
      <c r="AX102" s="219" t="s">
        <v>53</v>
      </c>
      <c r="AY102" s="220">
        <v>3170</v>
      </c>
      <c r="AZ102" s="219" t="s">
        <v>434</v>
      </c>
      <c r="BA102" s="219" t="s">
        <v>32</v>
      </c>
      <c r="BB102" s="219"/>
      <c r="BC102" s="219"/>
      <c r="BD102" s="219"/>
      <c r="BE102" s="222"/>
      <c r="BF102" s="50"/>
      <c r="BY102" s="1"/>
      <c r="BZ102" s="107"/>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row>
    <row r="103" spans="44:111" ht="15" customHeight="1" x14ac:dyDescent="0.25">
      <c r="AR103" s="190" t="s">
        <v>446</v>
      </c>
      <c r="AS103" s="190" t="s">
        <v>149</v>
      </c>
      <c r="AT103" s="190" t="s">
        <v>99</v>
      </c>
      <c r="AU103" s="190">
        <v>1</v>
      </c>
      <c r="AV103" s="183"/>
      <c r="AW103" s="219" t="s">
        <v>436</v>
      </c>
      <c r="AX103" s="219" t="s">
        <v>53</v>
      </c>
      <c r="AY103" s="220">
        <v>3180</v>
      </c>
      <c r="AZ103" s="219" t="s">
        <v>436</v>
      </c>
      <c r="BA103" s="219" t="s">
        <v>56</v>
      </c>
      <c r="BB103" s="219"/>
      <c r="BC103" s="219"/>
      <c r="BD103" s="219"/>
      <c r="BE103" s="222"/>
      <c r="BF103" s="50"/>
      <c r="BY103" s="1"/>
      <c r="BZ103" s="107"/>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row>
    <row r="104" spans="44:111" ht="15" customHeight="1" x14ac:dyDescent="0.25">
      <c r="AR104" s="190" t="s">
        <v>448</v>
      </c>
      <c r="AS104" s="190" t="s">
        <v>51</v>
      </c>
      <c r="AT104" s="190" t="s">
        <v>28</v>
      </c>
      <c r="AU104" s="190">
        <v>1</v>
      </c>
      <c r="AV104" s="183"/>
      <c r="AW104" s="219" t="s">
        <v>437</v>
      </c>
      <c r="AX104" s="219" t="s">
        <v>286</v>
      </c>
      <c r="AY104" s="220">
        <v>4090</v>
      </c>
      <c r="AZ104" s="219" t="s">
        <v>438</v>
      </c>
      <c r="BA104" s="219" t="s">
        <v>56</v>
      </c>
      <c r="BB104" s="219"/>
      <c r="BC104" s="219"/>
      <c r="BD104" s="219"/>
      <c r="BE104" s="222"/>
      <c r="BF104" s="50"/>
      <c r="BY104" s="1"/>
      <c r="BZ104" s="107"/>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row>
    <row r="105" spans="44:111" ht="15" customHeight="1" x14ac:dyDescent="0.25">
      <c r="AR105" s="190" t="s">
        <v>1089</v>
      </c>
      <c r="AS105" s="190" t="s">
        <v>124</v>
      </c>
      <c r="AT105" s="190" t="s">
        <v>1090</v>
      </c>
      <c r="AU105" s="190">
        <v>1</v>
      </c>
      <c r="AV105" s="183"/>
      <c r="AW105" s="219" t="s">
        <v>440</v>
      </c>
      <c r="AX105" s="219" t="s">
        <v>30</v>
      </c>
      <c r="AY105" s="220">
        <v>2230</v>
      </c>
      <c r="AZ105" s="219" t="s">
        <v>441</v>
      </c>
      <c r="BA105" s="219" t="s">
        <v>32</v>
      </c>
      <c r="BB105" s="219" t="s">
        <v>442</v>
      </c>
      <c r="BC105" s="219" t="s">
        <v>32</v>
      </c>
      <c r="BD105" s="219"/>
      <c r="BE105" s="222"/>
      <c r="BF105" s="50"/>
      <c r="BY105" s="1"/>
      <c r="BZ105" s="107"/>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row>
    <row r="106" spans="44:111" ht="15" customHeight="1" x14ac:dyDescent="0.25">
      <c r="AR106" s="190" t="s">
        <v>452</v>
      </c>
      <c r="AS106" s="190" t="s">
        <v>51</v>
      </c>
      <c r="AT106" s="190" t="s">
        <v>28</v>
      </c>
      <c r="AU106" s="190">
        <v>1</v>
      </c>
      <c r="AV106" s="183"/>
      <c r="AW106" s="219" t="s">
        <v>444</v>
      </c>
      <c r="AX106" s="219" t="s">
        <v>30</v>
      </c>
      <c r="AY106" s="220">
        <v>2240</v>
      </c>
      <c r="AZ106" s="219" t="s">
        <v>445</v>
      </c>
      <c r="BA106" s="219" t="s">
        <v>32</v>
      </c>
      <c r="BB106" s="219"/>
      <c r="BC106" s="219"/>
      <c r="BD106" s="219"/>
      <c r="BE106" s="222"/>
      <c r="BF106" s="50"/>
      <c r="BY106" s="1"/>
      <c r="BZ106" s="107"/>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row>
    <row r="107" spans="44:111" ht="15" customHeight="1" x14ac:dyDescent="0.25">
      <c r="AR107" s="190" t="s">
        <v>455</v>
      </c>
      <c r="AS107" s="190" t="s">
        <v>51</v>
      </c>
      <c r="AT107" s="190" t="s">
        <v>28</v>
      </c>
      <c r="AU107" s="190">
        <v>1</v>
      </c>
      <c r="AV107" s="183"/>
      <c r="AW107" s="219" t="s">
        <v>447</v>
      </c>
      <c r="AX107" s="219" t="s">
        <v>53</v>
      </c>
      <c r="AY107" s="220">
        <v>3200</v>
      </c>
      <c r="AZ107" s="219" t="s">
        <v>447</v>
      </c>
      <c r="BA107" s="219" t="s">
        <v>32</v>
      </c>
      <c r="BB107" s="219"/>
      <c r="BC107" s="219"/>
      <c r="BD107" s="219"/>
      <c r="BE107" s="222"/>
      <c r="BF107" s="50"/>
      <c r="BY107" s="1"/>
      <c r="BZ107" s="107"/>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row>
    <row r="108" spans="44:111" ht="15" customHeight="1" x14ac:dyDescent="0.25">
      <c r="AR108" s="190" t="s">
        <v>1091</v>
      </c>
      <c r="AS108" s="190" t="s">
        <v>94</v>
      </c>
      <c r="AT108" s="190" t="s">
        <v>1092</v>
      </c>
      <c r="AU108" s="190">
        <v>1</v>
      </c>
      <c r="AV108" s="183"/>
      <c r="AW108" s="219" t="s">
        <v>449</v>
      </c>
      <c r="AX108" s="219" t="s">
        <v>53</v>
      </c>
      <c r="AY108" s="220">
        <v>3210</v>
      </c>
      <c r="AZ108" s="219" t="s">
        <v>450</v>
      </c>
      <c r="BA108" s="219" t="s">
        <v>32</v>
      </c>
      <c r="BB108" s="219" t="s">
        <v>451</v>
      </c>
      <c r="BC108" s="219" t="s">
        <v>32</v>
      </c>
      <c r="BD108" s="219"/>
      <c r="BE108" s="222"/>
      <c r="BF108" s="50"/>
      <c r="BY108" s="1"/>
      <c r="BZ108" s="107"/>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row>
    <row r="109" spans="44:111" ht="15" customHeight="1" x14ac:dyDescent="0.25">
      <c r="AR109" s="190" t="s">
        <v>459</v>
      </c>
      <c r="AS109" s="190" t="s">
        <v>149</v>
      </c>
      <c r="AT109" s="190" t="s">
        <v>99</v>
      </c>
      <c r="AU109" s="190">
        <v>1</v>
      </c>
      <c r="AV109" s="183"/>
      <c r="AW109" s="219" t="s">
        <v>453</v>
      </c>
      <c r="AX109" s="219" t="s">
        <v>268</v>
      </c>
      <c r="AY109" s="220">
        <v>6070</v>
      </c>
      <c r="AZ109" s="219" t="s">
        <v>454</v>
      </c>
      <c r="BA109" s="219" t="s">
        <v>32</v>
      </c>
      <c r="BB109" s="219"/>
      <c r="BC109" s="219"/>
      <c r="BD109" s="219"/>
      <c r="BE109" s="222"/>
      <c r="BF109" s="50"/>
      <c r="BY109" s="1"/>
      <c r="BZ109" s="107"/>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row>
    <row r="110" spans="44:111" ht="15" customHeight="1" x14ac:dyDescent="0.25">
      <c r="AR110" s="190" t="s">
        <v>464</v>
      </c>
      <c r="AS110" s="190" t="s">
        <v>76</v>
      </c>
      <c r="AT110" s="190" t="s">
        <v>28</v>
      </c>
      <c r="AU110" s="190">
        <v>0.5</v>
      </c>
      <c r="AV110" s="183"/>
      <c r="AW110" s="219" t="s">
        <v>456</v>
      </c>
      <c r="AX110" s="219" t="s">
        <v>268</v>
      </c>
      <c r="AY110" s="220">
        <v>6080</v>
      </c>
      <c r="AZ110" s="219" t="s">
        <v>456</v>
      </c>
      <c r="BA110" s="219" t="s">
        <v>56</v>
      </c>
      <c r="BB110" s="219"/>
      <c r="BC110" s="219"/>
      <c r="BD110" s="219"/>
      <c r="BE110" s="222"/>
      <c r="BF110" s="50"/>
      <c r="BY110" s="1"/>
      <c r="BZ110" s="107"/>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row>
    <row r="111" spans="44:111" ht="15" customHeight="1" x14ac:dyDescent="0.25">
      <c r="AR111" s="190" t="s">
        <v>470</v>
      </c>
      <c r="AS111" s="190" t="s">
        <v>51</v>
      </c>
      <c r="AT111" s="190" t="s">
        <v>28</v>
      </c>
      <c r="AU111" s="190">
        <v>1</v>
      </c>
      <c r="AV111" s="183"/>
      <c r="AW111" s="219" t="s">
        <v>457</v>
      </c>
      <c r="AX111" s="219" t="s">
        <v>221</v>
      </c>
      <c r="AY111" s="220">
        <v>5150</v>
      </c>
      <c r="AZ111" s="219" t="s">
        <v>458</v>
      </c>
      <c r="BA111" s="219" t="s">
        <v>32</v>
      </c>
      <c r="BB111" s="219"/>
      <c r="BC111" s="219"/>
      <c r="BD111" s="219"/>
      <c r="BE111" s="222"/>
      <c r="BF111" s="50"/>
      <c r="BY111" s="1"/>
      <c r="BZ111" s="107"/>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row>
    <row r="112" spans="44:111" ht="15" customHeight="1" x14ac:dyDescent="0.25">
      <c r="AR112" s="190" t="s">
        <v>473</v>
      </c>
      <c r="AS112" s="190" t="s">
        <v>51</v>
      </c>
      <c r="AT112" s="190" t="s">
        <v>28</v>
      </c>
      <c r="AU112" s="190">
        <v>1</v>
      </c>
      <c r="AV112" s="183"/>
      <c r="AW112" s="219" t="s">
        <v>460</v>
      </c>
      <c r="AX112" s="219" t="s">
        <v>30</v>
      </c>
      <c r="AY112" s="220">
        <v>2250</v>
      </c>
      <c r="AZ112" s="219" t="s">
        <v>461</v>
      </c>
      <c r="BA112" s="219" t="s">
        <v>32</v>
      </c>
      <c r="BB112" s="219" t="s">
        <v>462</v>
      </c>
      <c r="BC112" s="219" t="s">
        <v>32</v>
      </c>
      <c r="BD112" s="219" t="s">
        <v>463</v>
      </c>
      <c r="BE112" s="222" t="s">
        <v>32</v>
      </c>
      <c r="BF112" s="50"/>
      <c r="BY112" s="1"/>
      <c r="BZ112" s="107"/>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row>
    <row r="113" spans="44:111" ht="15" customHeight="1" x14ac:dyDescent="0.25">
      <c r="AR113" s="190" t="s">
        <v>475</v>
      </c>
      <c r="AS113" s="190" t="s">
        <v>51</v>
      </c>
      <c r="AT113" s="190" t="s">
        <v>28</v>
      </c>
      <c r="AU113" s="190">
        <v>1</v>
      </c>
      <c r="AV113" s="183"/>
      <c r="AW113" s="219" t="s">
        <v>465</v>
      </c>
      <c r="AX113" s="219" t="s">
        <v>53</v>
      </c>
      <c r="AY113" s="220">
        <v>3230</v>
      </c>
      <c r="AZ113" s="219" t="s">
        <v>466</v>
      </c>
      <c r="BA113" s="219" t="s">
        <v>32</v>
      </c>
      <c r="BB113" s="219" t="s">
        <v>467</v>
      </c>
      <c r="BC113" s="219" t="s">
        <v>32</v>
      </c>
      <c r="BD113" s="219"/>
      <c r="BE113" s="222"/>
      <c r="BF113" s="50"/>
      <c r="BY113" s="1"/>
      <c r="BZ113" s="107"/>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row>
    <row r="114" spans="44:111" ht="15" customHeight="1" x14ac:dyDescent="0.25">
      <c r="AR114" s="190" t="s">
        <v>478</v>
      </c>
      <c r="AS114" s="190" t="s">
        <v>76</v>
      </c>
      <c r="AT114" s="190" t="s">
        <v>99</v>
      </c>
      <c r="AU114" s="190">
        <v>0.75</v>
      </c>
      <c r="AV114" s="183"/>
      <c r="AW114" s="219" t="s">
        <v>468</v>
      </c>
      <c r="AX114" s="219" t="s">
        <v>30</v>
      </c>
      <c r="AY114" s="220">
        <v>2260</v>
      </c>
      <c r="AZ114" s="219" t="s">
        <v>469</v>
      </c>
      <c r="BA114" s="219" t="s">
        <v>32</v>
      </c>
      <c r="BB114" s="219"/>
      <c r="BC114" s="219"/>
      <c r="BD114" s="219"/>
      <c r="BE114" s="222"/>
      <c r="BF114" s="50"/>
      <c r="BY114" s="1"/>
      <c r="BZ114" s="107"/>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row>
    <row r="115" spans="44:111" ht="15" customHeight="1" x14ac:dyDescent="0.25">
      <c r="AR115" s="190" t="s">
        <v>1093</v>
      </c>
      <c r="AS115" s="190" t="s">
        <v>76</v>
      </c>
      <c r="AT115" s="190" t="s">
        <v>99</v>
      </c>
      <c r="AU115" s="190">
        <v>0.5</v>
      </c>
      <c r="AV115" s="183"/>
      <c r="AW115" s="219" t="s">
        <v>471</v>
      </c>
      <c r="AX115" s="219" t="s">
        <v>86</v>
      </c>
      <c r="AY115" s="220">
        <v>7130</v>
      </c>
      <c r="AZ115" s="219" t="s">
        <v>472</v>
      </c>
      <c r="BA115" s="219" t="s">
        <v>32</v>
      </c>
      <c r="BB115" s="219"/>
      <c r="BC115" s="219"/>
      <c r="BD115" s="219"/>
      <c r="BE115" s="222"/>
      <c r="BF115" s="50"/>
      <c r="BY115" s="1"/>
      <c r="BZ115" s="107"/>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row>
    <row r="116" spans="44:111" ht="15" customHeight="1" x14ac:dyDescent="0.25">
      <c r="AR116" s="190" t="s">
        <v>482</v>
      </c>
      <c r="AS116" s="190" t="s">
        <v>51</v>
      </c>
      <c r="AT116" s="190" t="s">
        <v>28</v>
      </c>
      <c r="AU116" s="190">
        <v>1</v>
      </c>
      <c r="AV116" s="183"/>
      <c r="AW116" s="219" t="s">
        <v>474</v>
      </c>
      <c r="AX116" s="219" t="s">
        <v>30</v>
      </c>
      <c r="AY116" s="220">
        <v>2270</v>
      </c>
      <c r="AZ116" s="219" t="s">
        <v>474</v>
      </c>
      <c r="BA116" s="219" t="s">
        <v>32</v>
      </c>
      <c r="BB116" s="219"/>
      <c r="BC116" s="219"/>
      <c r="BD116" s="219"/>
      <c r="BE116" s="222"/>
      <c r="BF116" s="50"/>
      <c r="BY116" s="1"/>
      <c r="BZ116" s="107"/>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row>
    <row r="117" spans="44:111" ht="15" customHeight="1" x14ac:dyDescent="0.25">
      <c r="AR117" s="190" t="s">
        <v>485</v>
      </c>
      <c r="AS117" s="190" t="s">
        <v>51</v>
      </c>
      <c r="AT117" s="190" t="s">
        <v>28</v>
      </c>
      <c r="AU117" s="190">
        <v>1</v>
      </c>
      <c r="AV117" s="183"/>
      <c r="AW117" s="219" t="s">
        <v>476</v>
      </c>
      <c r="AX117" s="219" t="s">
        <v>30</v>
      </c>
      <c r="AY117" s="220">
        <v>2280</v>
      </c>
      <c r="AZ117" s="219" t="s">
        <v>477</v>
      </c>
      <c r="BA117" s="219" t="s">
        <v>32</v>
      </c>
      <c r="BB117" s="219"/>
      <c r="BC117" s="219"/>
      <c r="BD117" s="219"/>
      <c r="BE117" s="222"/>
      <c r="BF117" s="50"/>
      <c r="BY117" s="1"/>
      <c r="BZ117" s="107"/>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row>
    <row r="118" spans="44:111" ht="15" customHeight="1" x14ac:dyDescent="0.25">
      <c r="AR118" s="190" t="s">
        <v>488</v>
      </c>
      <c r="AS118" s="190" t="s">
        <v>94</v>
      </c>
      <c r="AT118" s="190" t="s">
        <v>28</v>
      </c>
      <c r="AU118" s="190">
        <v>1</v>
      </c>
      <c r="AV118" s="183"/>
      <c r="AW118" s="219" t="s">
        <v>479</v>
      </c>
      <c r="AX118" s="219" t="s">
        <v>53</v>
      </c>
      <c r="AY118" s="220">
        <v>3190</v>
      </c>
      <c r="AZ118" s="219" t="s">
        <v>480</v>
      </c>
      <c r="BA118" s="219" t="s">
        <v>32</v>
      </c>
      <c r="BB118" s="219" t="s">
        <v>481</v>
      </c>
      <c r="BC118" s="219" t="s">
        <v>32</v>
      </c>
      <c r="BD118" s="219"/>
      <c r="BE118" s="222"/>
      <c r="BF118" s="50"/>
      <c r="BY118" s="1"/>
      <c r="BZ118" s="107"/>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row>
    <row r="119" spans="44:111" ht="15" customHeight="1" x14ac:dyDescent="0.25">
      <c r="AR119" s="190" t="s">
        <v>490</v>
      </c>
      <c r="AS119" s="190" t="s">
        <v>124</v>
      </c>
      <c r="AT119" s="190" t="s">
        <v>28</v>
      </c>
      <c r="AU119" s="190">
        <v>1</v>
      </c>
      <c r="AV119" s="183"/>
      <c r="AW119" s="219" t="s">
        <v>483</v>
      </c>
      <c r="AX119" s="219" t="s">
        <v>53</v>
      </c>
      <c r="AY119" s="220">
        <v>3250</v>
      </c>
      <c r="AZ119" s="219" t="s">
        <v>484</v>
      </c>
      <c r="BA119" s="219" t="s">
        <v>32</v>
      </c>
      <c r="BB119" s="219"/>
      <c r="BC119" s="219"/>
      <c r="BD119" s="219"/>
      <c r="BE119" s="222"/>
      <c r="BF119" s="50"/>
      <c r="BY119" s="1"/>
      <c r="BZ119" s="107"/>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row>
    <row r="120" spans="44:111" ht="15" customHeight="1" x14ac:dyDescent="0.25">
      <c r="AR120" s="190" t="s">
        <v>497</v>
      </c>
      <c r="AS120" s="190" t="s">
        <v>51</v>
      </c>
      <c r="AT120" s="190" t="s">
        <v>28</v>
      </c>
      <c r="AU120" s="190">
        <v>1</v>
      </c>
      <c r="AV120" s="183"/>
      <c r="AW120" s="219" t="s">
        <v>486</v>
      </c>
      <c r="AX120" s="219" t="s">
        <v>221</v>
      </c>
      <c r="AY120" s="220">
        <v>5160</v>
      </c>
      <c r="AZ120" s="219" t="s">
        <v>487</v>
      </c>
      <c r="BA120" s="219" t="s">
        <v>32</v>
      </c>
      <c r="BB120" s="219"/>
      <c r="BC120" s="219"/>
      <c r="BD120" s="219"/>
      <c r="BE120" s="222"/>
      <c r="BF120" s="50"/>
      <c r="BY120" s="1"/>
      <c r="BZ120" s="107"/>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row>
    <row r="121" spans="44:111" ht="15" customHeight="1" x14ac:dyDescent="0.25">
      <c r="AR121" s="190" t="s">
        <v>499</v>
      </c>
      <c r="AS121" s="190" t="s">
        <v>51</v>
      </c>
      <c r="AT121" s="190" t="s">
        <v>99</v>
      </c>
      <c r="AU121" s="190">
        <v>1</v>
      </c>
      <c r="AV121" s="183"/>
      <c r="AW121" s="219" t="s">
        <v>489</v>
      </c>
      <c r="AX121" s="219" t="s">
        <v>221</v>
      </c>
      <c r="AY121" s="220">
        <v>5165</v>
      </c>
      <c r="AZ121" s="219" t="s">
        <v>489</v>
      </c>
      <c r="BA121" s="219" t="s">
        <v>32</v>
      </c>
      <c r="BB121" s="219"/>
      <c r="BC121" s="219"/>
      <c r="BD121" s="219"/>
      <c r="BE121" s="222"/>
      <c r="BF121" s="50"/>
      <c r="BY121" s="1"/>
      <c r="BZ121" s="107"/>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row>
    <row r="122" spans="44:111" ht="15" customHeight="1" x14ac:dyDescent="0.25">
      <c r="AR122" s="190" t="s">
        <v>502</v>
      </c>
      <c r="AS122" s="190" t="s">
        <v>51</v>
      </c>
      <c r="AT122" s="190" t="s">
        <v>28</v>
      </c>
      <c r="AU122" s="190">
        <v>1</v>
      </c>
      <c r="AV122" s="183"/>
      <c r="AW122" s="219" t="s">
        <v>491</v>
      </c>
      <c r="AX122" s="219" t="s">
        <v>53</v>
      </c>
      <c r="AY122" s="220">
        <v>3280</v>
      </c>
      <c r="AZ122" s="219" t="s">
        <v>492</v>
      </c>
      <c r="BA122" s="219" t="s">
        <v>32</v>
      </c>
      <c r="BB122" s="219" t="s">
        <v>493</v>
      </c>
      <c r="BC122" s="219" t="s">
        <v>32</v>
      </c>
      <c r="BD122" s="219"/>
      <c r="BE122" s="222"/>
      <c r="BF122" s="50"/>
      <c r="BY122" s="1"/>
      <c r="BZ122" s="107"/>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row>
    <row r="123" spans="44:111" ht="15" customHeight="1" x14ac:dyDescent="0.25">
      <c r="AR123" s="190" t="s">
        <v>506</v>
      </c>
      <c r="AS123" s="190" t="s">
        <v>51</v>
      </c>
      <c r="AT123" s="190" t="s">
        <v>28</v>
      </c>
      <c r="AU123" s="190">
        <v>1</v>
      </c>
      <c r="AV123" s="183"/>
      <c r="AW123" s="219" t="s">
        <v>494</v>
      </c>
      <c r="AX123" s="219" t="s">
        <v>53</v>
      </c>
      <c r="AY123" s="220">
        <v>3560</v>
      </c>
      <c r="AZ123" s="219" t="s">
        <v>495</v>
      </c>
      <c r="BA123" s="219" t="s">
        <v>32</v>
      </c>
      <c r="BB123" s="219" t="s">
        <v>496</v>
      </c>
      <c r="BC123" s="219" t="s">
        <v>32</v>
      </c>
      <c r="BD123" s="219"/>
      <c r="BE123" s="222"/>
      <c r="BF123" s="50"/>
      <c r="BY123" s="1"/>
      <c r="BZ123" s="107"/>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row>
    <row r="124" spans="44:111" ht="15" customHeight="1" x14ac:dyDescent="0.25">
      <c r="AR124" s="190" t="s">
        <v>509</v>
      </c>
      <c r="AS124" s="190" t="s">
        <v>76</v>
      </c>
      <c r="AT124" s="190" t="s">
        <v>28</v>
      </c>
      <c r="AU124" s="190">
        <v>0.5</v>
      </c>
      <c r="AV124" s="183"/>
      <c r="AW124" s="219" t="s">
        <v>498</v>
      </c>
      <c r="AX124" s="219" t="s">
        <v>286</v>
      </c>
      <c r="AY124" s="220">
        <v>4100</v>
      </c>
      <c r="AZ124" s="219" t="s">
        <v>498</v>
      </c>
      <c r="BA124" s="219" t="s">
        <v>56</v>
      </c>
      <c r="BB124" s="219"/>
      <c r="BC124" s="219"/>
      <c r="BD124" s="219"/>
      <c r="BE124" s="222"/>
      <c r="BF124" s="50"/>
      <c r="BY124" s="1"/>
      <c r="BZ124" s="107"/>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row>
    <row r="125" spans="44:111" ht="15" customHeight="1" x14ac:dyDescent="0.25">
      <c r="AR125" s="190" t="s">
        <v>1094</v>
      </c>
      <c r="AS125" s="190" t="s">
        <v>51</v>
      </c>
      <c r="AT125" s="190" t="s">
        <v>1063</v>
      </c>
      <c r="AU125" s="190">
        <v>1</v>
      </c>
      <c r="AV125" s="183"/>
      <c r="AW125" s="219" t="s">
        <v>500</v>
      </c>
      <c r="AX125" s="219" t="s">
        <v>286</v>
      </c>
      <c r="AY125" s="220">
        <v>4110</v>
      </c>
      <c r="AZ125" s="219" t="s">
        <v>501</v>
      </c>
      <c r="BA125" s="219" t="s">
        <v>32</v>
      </c>
      <c r="BB125" s="219"/>
      <c r="BC125" s="219"/>
      <c r="BD125" s="219"/>
      <c r="BE125" s="222"/>
      <c r="BF125" s="50"/>
      <c r="BY125" s="1"/>
      <c r="BZ125" s="107"/>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row>
    <row r="126" spans="44:111" ht="15" customHeight="1" x14ac:dyDescent="0.25">
      <c r="AR126" s="190" t="s">
        <v>513</v>
      </c>
      <c r="AS126" s="190" t="s">
        <v>51</v>
      </c>
      <c r="AT126" s="190" t="s">
        <v>28</v>
      </c>
      <c r="AU126" s="190">
        <v>1</v>
      </c>
      <c r="AV126" s="183"/>
      <c r="AW126" s="219" t="s">
        <v>503</v>
      </c>
      <c r="AX126" s="219" t="s">
        <v>286</v>
      </c>
      <c r="AY126" s="220">
        <v>4120</v>
      </c>
      <c r="AZ126" s="219" t="s">
        <v>503</v>
      </c>
      <c r="BA126" s="219" t="s">
        <v>32</v>
      </c>
      <c r="BB126" s="219"/>
      <c r="BC126" s="219"/>
      <c r="BD126" s="219"/>
      <c r="BE126" s="222"/>
      <c r="BF126" s="50"/>
      <c r="BY126" s="1"/>
      <c r="BZ126" s="107"/>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row>
    <row r="127" spans="44:111" ht="15" customHeight="1" x14ac:dyDescent="0.25">
      <c r="AR127" s="190" t="s">
        <v>515</v>
      </c>
      <c r="AS127" s="190" t="s">
        <v>94</v>
      </c>
      <c r="AT127" s="190" t="s">
        <v>28</v>
      </c>
      <c r="AU127" s="190">
        <v>1</v>
      </c>
      <c r="AV127" s="183"/>
      <c r="AW127" s="219" t="s">
        <v>504</v>
      </c>
      <c r="AX127" s="219" t="s">
        <v>286</v>
      </c>
      <c r="AY127" s="220">
        <v>4130</v>
      </c>
      <c r="AZ127" s="219" t="s">
        <v>505</v>
      </c>
      <c r="BA127" s="219" t="s">
        <v>32</v>
      </c>
      <c r="BB127" s="219"/>
      <c r="BC127" s="219"/>
      <c r="BD127" s="219"/>
      <c r="BE127" s="222"/>
      <c r="BF127" s="50"/>
      <c r="BY127" s="1"/>
      <c r="BZ127" s="107"/>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row>
    <row r="128" spans="44:111" ht="15" customHeight="1" x14ac:dyDescent="0.25">
      <c r="AR128" s="190" t="s">
        <v>1095</v>
      </c>
      <c r="AS128" s="190" t="s">
        <v>51</v>
      </c>
      <c r="AT128" s="190" t="s">
        <v>1096</v>
      </c>
      <c r="AU128" s="190">
        <v>1</v>
      </c>
      <c r="AV128" s="183"/>
      <c r="AW128" s="219" t="s">
        <v>507</v>
      </c>
      <c r="AX128" s="219" t="s">
        <v>221</v>
      </c>
      <c r="AY128" s="220">
        <v>5170</v>
      </c>
      <c r="AZ128" s="219" t="s">
        <v>508</v>
      </c>
      <c r="BA128" s="219" t="s">
        <v>32</v>
      </c>
      <c r="BB128" s="219"/>
      <c r="BC128" s="219"/>
      <c r="BD128" s="219"/>
      <c r="BE128" s="222"/>
      <c r="BF128" s="50"/>
      <c r="BY128" s="1"/>
      <c r="BZ128" s="107"/>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row>
    <row r="129" spans="44:111" ht="15" customHeight="1" x14ac:dyDescent="0.25">
      <c r="AR129" s="190" t="s">
        <v>518</v>
      </c>
      <c r="AS129" s="190" t="s">
        <v>149</v>
      </c>
      <c r="AT129" s="190" t="s">
        <v>28</v>
      </c>
      <c r="AU129" s="190">
        <v>1</v>
      </c>
      <c r="AV129" s="183"/>
      <c r="AW129" s="219" t="s">
        <v>510</v>
      </c>
      <c r="AX129" s="219" t="s">
        <v>53</v>
      </c>
      <c r="AY129" s="220">
        <v>3290</v>
      </c>
      <c r="AZ129" s="219" t="s">
        <v>511</v>
      </c>
      <c r="BA129" s="219" t="s">
        <v>32</v>
      </c>
      <c r="BB129" s="219" t="s">
        <v>512</v>
      </c>
      <c r="BC129" s="219" t="s">
        <v>32</v>
      </c>
      <c r="BD129" s="219"/>
      <c r="BE129" s="222"/>
      <c r="BF129" s="50"/>
      <c r="BY129" s="1"/>
      <c r="BZ129" s="107"/>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row>
    <row r="130" spans="44:111" ht="15" customHeight="1" x14ac:dyDescent="0.25">
      <c r="AR130" s="190" t="s">
        <v>520</v>
      </c>
      <c r="AS130" s="190" t="s">
        <v>51</v>
      </c>
      <c r="AT130" s="190" t="s">
        <v>521</v>
      </c>
      <c r="AU130" s="190">
        <v>1</v>
      </c>
      <c r="AV130" s="183"/>
      <c r="AW130" s="219" t="s">
        <v>514</v>
      </c>
      <c r="AX130" s="219" t="s">
        <v>53</v>
      </c>
      <c r="AY130" s="220">
        <v>3300</v>
      </c>
      <c r="AZ130" s="219" t="s">
        <v>514</v>
      </c>
      <c r="BA130" s="219" t="s">
        <v>32</v>
      </c>
      <c r="BB130" s="219"/>
      <c r="BC130" s="219"/>
      <c r="BD130" s="219"/>
      <c r="BE130" s="222"/>
      <c r="BF130" s="50"/>
      <c r="BY130" s="1"/>
      <c r="BZ130" s="107"/>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row>
    <row r="131" spans="44:111" ht="15" customHeight="1" x14ac:dyDescent="0.25">
      <c r="AR131" s="190" t="s">
        <v>1097</v>
      </c>
      <c r="AS131" s="190" t="s">
        <v>51</v>
      </c>
      <c r="AT131" s="190" t="s">
        <v>1098</v>
      </c>
      <c r="AU131" s="190">
        <v>1</v>
      </c>
      <c r="AV131" s="183"/>
      <c r="AW131" s="219" t="s">
        <v>516</v>
      </c>
      <c r="AX131" s="219" t="s">
        <v>268</v>
      </c>
      <c r="AY131" s="220">
        <v>6090</v>
      </c>
      <c r="AZ131" s="219" t="s">
        <v>517</v>
      </c>
      <c r="BA131" s="219" t="s">
        <v>32</v>
      </c>
      <c r="BB131" s="219"/>
      <c r="BC131" s="219"/>
      <c r="BD131" s="219"/>
      <c r="BE131" s="222"/>
      <c r="BF131" s="50"/>
      <c r="BY131" s="1"/>
      <c r="BZ131" s="107"/>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row>
    <row r="132" spans="44:111" ht="15" customHeight="1" x14ac:dyDescent="0.25">
      <c r="AR132" s="190" t="s">
        <v>524</v>
      </c>
      <c r="AS132" s="190" t="s">
        <v>51</v>
      </c>
      <c r="AT132" s="190" t="s">
        <v>28</v>
      </c>
      <c r="AU132" s="190">
        <v>1</v>
      </c>
      <c r="AV132" s="183"/>
      <c r="AW132" s="219" t="s">
        <v>519</v>
      </c>
      <c r="AX132" s="219" t="s">
        <v>86</v>
      </c>
      <c r="AY132" s="220">
        <v>7140</v>
      </c>
      <c r="AZ132" s="219" t="s">
        <v>519</v>
      </c>
      <c r="BA132" s="219" t="s">
        <v>32</v>
      </c>
      <c r="BB132" s="219"/>
      <c r="BC132" s="219"/>
      <c r="BD132" s="219"/>
      <c r="BE132" s="222"/>
      <c r="BF132" s="50"/>
      <c r="BY132" s="1"/>
      <c r="BZ132" s="107"/>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row>
    <row r="133" spans="44:111" ht="15" customHeight="1" x14ac:dyDescent="0.25">
      <c r="AR133" s="190" t="s">
        <v>526</v>
      </c>
      <c r="AS133" s="190" t="s">
        <v>76</v>
      </c>
      <c r="AT133" s="190" t="s">
        <v>99</v>
      </c>
      <c r="AU133" s="190">
        <v>0.5</v>
      </c>
      <c r="AV133" s="183"/>
      <c r="AW133" s="219" t="s">
        <v>522</v>
      </c>
      <c r="AX133" s="219" t="s">
        <v>221</v>
      </c>
      <c r="AY133" s="220">
        <v>5180</v>
      </c>
      <c r="AZ133" s="219" t="s">
        <v>523</v>
      </c>
      <c r="BA133" s="219" t="s">
        <v>32</v>
      </c>
      <c r="BB133" s="219"/>
      <c r="BC133" s="219"/>
      <c r="BD133" s="219"/>
      <c r="BE133" s="222"/>
      <c r="BF133" s="50"/>
      <c r="BY133" s="1"/>
      <c r="BZ133" s="107"/>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row>
    <row r="134" spans="44:111" ht="15" customHeight="1" x14ac:dyDescent="0.25">
      <c r="AR134" s="190" t="s">
        <v>529</v>
      </c>
      <c r="AS134" s="190" t="s">
        <v>94</v>
      </c>
      <c r="AT134" s="190" t="s">
        <v>99</v>
      </c>
      <c r="AU134" s="190">
        <v>1</v>
      </c>
      <c r="AV134" s="183"/>
      <c r="AW134" t="s">
        <v>525</v>
      </c>
      <c r="AX134" s="219" t="s">
        <v>268</v>
      </c>
      <c r="AY134" s="220">
        <v>6015</v>
      </c>
      <c r="AZ134" t="s">
        <v>525</v>
      </c>
      <c r="BA134" s="219" t="s">
        <v>32</v>
      </c>
      <c r="BB134" s="219"/>
      <c r="BC134" s="219"/>
      <c r="BD134" s="219"/>
      <c r="BE134" s="222"/>
      <c r="BF134" s="50"/>
      <c r="BY134" s="1"/>
      <c r="BZ134" s="107"/>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row>
    <row r="135" spans="44:111" ht="15" customHeight="1" x14ac:dyDescent="0.25">
      <c r="AR135" s="190" t="s">
        <v>531</v>
      </c>
      <c r="AS135" s="190" t="s">
        <v>51</v>
      </c>
      <c r="AT135" s="190" t="s">
        <v>28</v>
      </c>
      <c r="AU135" s="190">
        <v>1</v>
      </c>
      <c r="AV135" s="183"/>
      <c r="AW135" s="219" t="s">
        <v>527</v>
      </c>
      <c r="AX135" s="219" t="s">
        <v>221</v>
      </c>
      <c r="AY135" s="220">
        <v>5190</v>
      </c>
      <c r="AZ135" s="219" t="s">
        <v>528</v>
      </c>
      <c r="BA135" s="219" t="s">
        <v>32</v>
      </c>
      <c r="BB135" s="219"/>
      <c r="BC135" s="219"/>
      <c r="BD135" s="219"/>
      <c r="BE135" s="222"/>
      <c r="BF135" s="50"/>
      <c r="BY135" s="1"/>
      <c r="BZ135" s="107"/>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row>
    <row r="136" spans="44:111" ht="15" customHeight="1" x14ac:dyDescent="0.25">
      <c r="AR136" s="190" t="s">
        <v>1099</v>
      </c>
      <c r="AS136" s="190" t="s">
        <v>79</v>
      </c>
      <c r="AT136" s="190" t="s">
        <v>1090</v>
      </c>
      <c r="AU136" s="190">
        <v>1</v>
      </c>
      <c r="AV136" s="183"/>
      <c r="AW136" s="219" t="s">
        <v>530</v>
      </c>
      <c r="AX136" s="219" t="s">
        <v>53</v>
      </c>
      <c r="AY136" s="220">
        <v>3340</v>
      </c>
      <c r="AZ136" s="219" t="s">
        <v>530</v>
      </c>
      <c r="BA136" s="219" t="s">
        <v>32</v>
      </c>
      <c r="BB136" s="219"/>
      <c r="BC136" s="219"/>
      <c r="BD136" s="219"/>
      <c r="BE136" s="222"/>
      <c r="BF136" s="50"/>
      <c r="BY136" s="1"/>
      <c r="BZ136" s="107"/>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row>
    <row r="137" spans="44:111" ht="15" customHeight="1" x14ac:dyDescent="0.25">
      <c r="AR137" s="190" t="s">
        <v>533</v>
      </c>
      <c r="AS137" s="190" t="s">
        <v>76</v>
      </c>
      <c r="AT137" s="190" t="s">
        <v>28</v>
      </c>
      <c r="AU137" s="190">
        <v>0.5</v>
      </c>
      <c r="AV137" s="183"/>
      <c r="AW137" s="219" t="s">
        <v>532</v>
      </c>
      <c r="AX137" s="219" t="s">
        <v>53</v>
      </c>
      <c r="AY137" s="220">
        <v>3350</v>
      </c>
      <c r="AZ137" s="219" t="s">
        <v>532</v>
      </c>
      <c r="BA137" s="219" t="s">
        <v>32</v>
      </c>
      <c r="BB137" s="219"/>
      <c r="BC137" s="219"/>
      <c r="BD137" s="219"/>
      <c r="BE137" s="222"/>
      <c r="BF137" s="50"/>
      <c r="BY137" s="1"/>
      <c r="BZ137" s="107"/>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row>
    <row r="138" spans="44:111" ht="15" customHeight="1" x14ac:dyDescent="0.25">
      <c r="AR138" s="190" t="s">
        <v>536</v>
      </c>
      <c r="AS138" s="190" t="s">
        <v>76</v>
      </c>
      <c r="AT138" s="190" t="s">
        <v>28</v>
      </c>
      <c r="AU138" s="190">
        <v>0.5</v>
      </c>
      <c r="AV138" s="183"/>
      <c r="AW138" s="219" t="s">
        <v>534</v>
      </c>
      <c r="AX138" s="219" t="s">
        <v>30</v>
      </c>
      <c r="AY138" s="220">
        <v>2300</v>
      </c>
      <c r="AZ138" s="219" t="s">
        <v>535</v>
      </c>
      <c r="BA138" s="219" t="s">
        <v>32</v>
      </c>
      <c r="BB138" s="219"/>
      <c r="BC138" s="219"/>
      <c r="BD138" s="219"/>
      <c r="BE138" s="222"/>
      <c r="BF138" s="50"/>
      <c r="BY138" s="1"/>
      <c r="BZ138" s="107"/>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row>
    <row r="139" spans="44:111" ht="15" customHeight="1" x14ac:dyDescent="0.25">
      <c r="AR139" s="190" t="s">
        <v>539</v>
      </c>
      <c r="AS139" s="190" t="s">
        <v>76</v>
      </c>
      <c r="AT139" s="190" t="s">
        <v>28</v>
      </c>
      <c r="AU139" s="190">
        <v>0.75</v>
      </c>
      <c r="AV139" s="183"/>
      <c r="AW139" s="219" t="s">
        <v>537</v>
      </c>
      <c r="AX139" s="219" t="s">
        <v>86</v>
      </c>
      <c r="AY139" s="220">
        <v>7150</v>
      </c>
      <c r="AZ139" s="219" t="s">
        <v>538</v>
      </c>
      <c r="BA139" s="219" t="s">
        <v>32</v>
      </c>
      <c r="BB139" s="219"/>
      <c r="BC139" s="219"/>
      <c r="BD139" s="219"/>
      <c r="BE139" s="222"/>
      <c r="BF139" s="50"/>
      <c r="BY139" s="1"/>
      <c r="BZ139" s="107"/>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row>
    <row r="140" spans="44:111" ht="15" customHeight="1" x14ac:dyDescent="0.25">
      <c r="AR140" s="190" t="s">
        <v>1100</v>
      </c>
      <c r="AS140" s="190" t="s">
        <v>51</v>
      </c>
      <c r="AT140" s="190" t="s">
        <v>28</v>
      </c>
      <c r="AU140" s="190">
        <v>1</v>
      </c>
      <c r="AV140" s="183"/>
      <c r="AW140" s="219" t="s">
        <v>540</v>
      </c>
      <c r="AX140" s="219" t="s">
        <v>268</v>
      </c>
      <c r="AY140" s="220">
        <v>6400</v>
      </c>
      <c r="AZ140" s="219" t="s">
        <v>540</v>
      </c>
      <c r="BA140" s="219" t="s">
        <v>32</v>
      </c>
      <c r="BB140" s="219"/>
      <c r="BC140" s="219"/>
      <c r="BD140" s="219"/>
      <c r="BE140" s="222"/>
      <c r="BF140" s="50"/>
      <c r="BY140" s="1"/>
      <c r="BZ140" s="107"/>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row>
    <row r="141" spans="44:111" ht="15" customHeight="1" x14ac:dyDescent="0.25">
      <c r="AR141" s="190" t="s">
        <v>541</v>
      </c>
      <c r="AS141" s="190" t="s">
        <v>51</v>
      </c>
      <c r="AT141" s="190" t="s">
        <v>28</v>
      </c>
      <c r="AU141" s="190">
        <v>1</v>
      </c>
      <c r="AV141" s="183"/>
      <c r="AW141" s="219" t="s">
        <v>542</v>
      </c>
      <c r="AX141" s="219" t="s">
        <v>221</v>
      </c>
      <c r="AY141" s="220">
        <v>5200</v>
      </c>
      <c r="AZ141" s="219" t="s">
        <v>543</v>
      </c>
      <c r="BA141" s="219" t="s">
        <v>32</v>
      </c>
      <c r="BB141" s="219"/>
      <c r="BC141" s="219"/>
      <c r="BD141" s="219"/>
      <c r="BE141" s="222"/>
      <c r="BF141" s="50"/>
      <c r="BY141" s="1"/>
      <c r="BZ141" s="107"/>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row>
    <row r="142" spans="44:111" ht="15" customHeight="1" x14ac:dyDescent="0.25">
      <c r="AR142" s="190" t="s">
        <v>1101</v>
      </c>
      <c r="AS142" s="190" t="s">
        <v>79</v>
      </c>
      <c r="AT142" s="190" t="s">
        <v>1090</v>
      </c>
      <c r="AU142" s="190">
        <v>1</v>
      </c>
      <c r="AV142" s="183"/>
      <c r="AW142" s="219" t="s">
        <v>545</v>
      </c>
      <c r="AX142" s="219" t="s">
        <v>268</v>
      </c>
      <c r="AY142" s="220">
        <v>6100</v>
      </c>
      <c r="AZ142" s="219" t="s">
        <v>545</v>
      </c>
      <c r="BA142" s="219" t="s">
        <v>32</v>
      </c>
      <c r="BB142" s="219"/>
      <c r="BC142" s="219"/>
      <c r="BD142" s="219"/>
      <c r="BE142" s="222"/>
      <c r="BF142" s="50"/>
      <c r="BY142" s="1"/>
      <c r="BZ142" s="107"/>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row>
    <row r="143" spans="44:111" ht="15" customHeight="1" x14ac:dyDescent="0.25">
      <c r="AR143" s="190" t="s">
        <v>544</v>
      </c>
      <c r="AS143" s="190" t="s">
        <v>51</v>
      </c>
      <c r="AT143" s="190" t="s">
        <v>28</v>
      </c>
      <c r="AU143" s="190">
        <v>1</v>
      </c>
      <c r="AV143" s="183"/>
      <c r="AW143" s="219" t="s">
        <v>547</v>
      </c>
      <c r="AX143" s="219" t="s">
        <v>86</v>
      </c>
      <c r="AY143" s="220">
        <v>7160</v>
      </c>
      <c r="AZ143" s="219" t="s">
        <v>548</v>
      </c>
      <c r="BA143" s="219" t="s">
        <v>32</v>
      </c>
      <c r="BB143" s="219" t="s">
        <v>549</v>
      </c>
      <c r="BC143" s="219" t="s">
        <v>32</v>
      </c>
      <c r="BD143" s="219"/>
      <c r="BE143" s="222"/>
      <c r="BF143" s="50"/>
      <c r="BY143" s="1"/>
      <c r="BZ143" s="107"/>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row>
    <row r="144" spans="44:111" ht="15" customHeight="1" x14ac:dyDescent="0.25">
      <c r="AR144" s="190" t="s">
        <v>546</v>
      </c>
      <c r="AS144" s="190" t="s">
        <v>51</v>
      </c>
      <c r="AT144" s="190" t="s">
        <v>99</v>
      </c>
      <c r="AU144" s="190">
        <v>1</v>
      </c>
      <c r="AV144" s="183"/>
      <c r="AW144" s="219" t="s">
        <v>550</v>
      </c>
      <c r="AX144" s="219" t="s">
        <v>30</v>
      </c>
      <c r="AY144" s="220">
        <v>2310</v>
      </c>
      <c r="AZ144" s="219" t="s">
        <v>551</v>
      </c>
      <c r="BA144" s="219" t="s">
        <v>32</v>
      </c>
      <c r="BB144" s="219"/>
      <c r="BC144" s="219"/>
      <c r="BD144" s="219"/>
      <c r="BE144" s="222"/>
      <c r="BF144" s="50"/>
      <c r="BY144" s="1"/>
      <c r="BZ144" s="107"/>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row>
    <row r="145" spans="44:111" ht="15" customHeight="1" x14ac:dyDescent="0.25">
      <c r="AR145" s="190" t="s">
        <v>1102</v>
      </c>
      <c r="AS145" s="190" t="s">
        <v>51</v>
      </c>
      <c r="AT145" s="190" t="s">
        <v>99</v>
      </c>
      <c r="AU145" s="190">
        <v>1</v>
      </c>
      <c r="AV145" s="183"/>
      <c r="AW145" s="219" t="s">
        <v>553</v>
      </c>
      <c r="AX145" s="219" t="s">
        <v>93</v>
      </c>
      <c r="AY145" s="220">
        <v>1370</v>
      </c>
      <c r="AZ145" s="219" t="s">
        <v>554</v>
      </c>
      <c r="BA145" s="219" t="s">
        <v>32</v>
      </c>
      <c r="BB145" s="219"/>
      <c r="BC145" s="219"/>
      <c r="BD145" s="219"/>
      <c r="BE145" s="222"/>
      <c r="BF145" s="50"/>
      <c r="BY145" s="1"/>
      <c r="BZ145" s="107"/>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row>
    <row r="146" spans="44:111" ht="15" customHeight="1" x14ac:dyDescent="0.25">
      <c r="AR146" s="190" t="s">
        <v>552</v>
      </c>
      <c r="AS146" s="190" t="s">
        <v>51</v>
      </c>
      <c r="AT146" s="190" t="s">
        <v>521</v>
      </c>
      <c r="AU146" s="190">
        <v>1</v>
      </c>
      <c r="AV146" s="183"/>
      <c r="AW146" s="219" t="s">
        <v>556</v>
      </c>
      <c r="AX146" s="219" t="s">
        <v>221</v>
      </c>
      <c r="AY146" s="220">
        <v>5210</v>
      </c>
      <c r="AZ146" s="219" t="s">
        <v>556</v>
      </c>
      <c r="BA146" s="219" t="s">
        <v>32</v>
      </c>
      <c r="BB146" s="219"/>
      <c r="BC146" s="219"/>
      <c r="BD146" s="219"/>
      <c r="BE146" s="222"/>
      <c r="BF146" s="50"/>
      <c r="BY146" s="1"/>
      <c r="BZ146" s="107"/>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row>
    <row r="147" spans="44:111" ht="15" customHeight="1" x14ac:dyDescent="0.25">
      <c r="AR147" s="190" t="s">
        <v>555</v>
      </c>
      <c r="AS147" s="190" t="s">
        <v>27</v>
      </c>
      <c r="AT147" s="190" t="s">
        <v>271</v>
      </c>
      <c r="AU147" s="190">
        <v>0.5</v>
      </c>
      <c r="AV147" s="183"/>
      <c r="AW147" s="219" t="s">
        <v>558</v>
      </c>
      <c r="AX147" s="219" t="s">
        <v>221</v>
      </c>
      <c r="AY147" s="220">
        <v>5220</v>
      </c>
      <c r="AZ147" s="219" t="s">
        <v>559</v>
      </c>
      <c r="BA147" s="219" t="s">
        <v>32</v>
      </c>
      <c r="BB147" s="219"/>
      <c r="BC147" s="219"/>
      <c r="BD147" s="219"/>
      <c r="BE147" s="222"/>
      <c r="BF147" s="50"/>
      <c r="BY147" s="1"/>
      <c r="BZ147" s="107"/>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row>
    <row r="148" spans="44:111" ht="15" customHeight="1" x14ac:dyDescent="0.25">
      <c r="AR148" s="190" t="s">
        <v>557</v>
      </c>
      <c r="AS148" s="190" t="s">
        <v>51</v>
      </c>
      <c r="AT148" s="190" t="s">
        <v>28</v>
      </c>
      <c r="AU148" s="190">
        <v>1</v>
      </c>
      <c r="AV148" s="183"/>
      <c r="AW148" s="219" t="s">
        <v>560</v>
      </c>
      <c r="AX148" s="219" t="s">
        <v>221</v>
      </c>
      <c r="AY148" s="220">
        <v>5230</v>
      </c>
      <c r="AZ148" s="219" t="s">
        <v>561</v>
      </c>
      <c r="BA148" s="219" t="s">
        <v>32</v>
      </c>
      <c r="BB148" s="219"/>
      <c r="BC148" s="219"/>
      <c r="BD148" s="219"/>
      <c r="BE148" s="222"/>
      <c r="BF148" s="50"/>
      <c r="BY148" s="1"/>
      <c r="BZ148" s="107"/>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row>
    <row r="149" spans="44:111" ht="15" customHeight="1" x14ac:dyDescent="0.25">
      <c r="AR149" s="190" t="s">
        <v>562</v>
      </c>
      <c r="AS149" s="190" t="s">
        <v>119</v>
      </c>
      <c r="AT149" s="190" t="s">
        <v>99</v>
      </c>
      <c r="AU149" s="190">
        <v>0.75</v>
      </c>
      <c r="AV149" s="183"/>
      <c r="AW149" s="219" t="s">
        <v>563</v>
      </c>
      <c r="AX149" s="219" t="s">
        <v>53</v>
      </c>
      <c r="AY149" s="220">
        <v>3360</v>
      </c>
      <c r="AZ149" s="219" t="s">
        <v>563</v>
      </c>
      <c r="BA149" s="219" t="s">
        <v>32</v>
      </c>
      <c r="BB149" s="219"/>
      <c r="BC149" s="219"/>
      <c r="BD149" s="219"/>
      <c r="BE149" s="222"/>
      <c r="BF149" s="50"/>
      <c r="BY149" s="1"/>
      <c r="BZ149" s="107"/>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row>
    <row r="150" spans="44:111" ht="15" customHeight="1" x14ac:dyDescent="0.25">
      <c r="AR150" s="190" t="s">
        <v>564</v>
      </c>
      <c r="AS150" s="190" t="s">
        <v>51</v>
      </c>
      <c r="AT150" s="190" t="s">
        <v>99</v>
      </c>
      <c r="AU150" s="190">
        <v>1</v>
      </c>
      <c r="AV150" s="183"/>
      <c r="AW150" s="219" t="s">
        <v>565</v>
      </c>
      <c r="AX150" s="219" t="s">
        <v>30</v>
      </c>
      <c r="AY150" s="220">
        <v>2350</v>
      </c>
      <c r="AZ150" s="219" t="s">
        <v>566</v>
      </c>
      <c r="BA150" s="219" t="s">
        <v>32</v>
      </c>
      <c r="BB150" s="219"/>
      <c r="BC150" s="219"/>
      <c r="BD150" s="219"/>
      <c r="BE150" s="222"/>
      <c r="BF150" s="50"/>
      <c r="BY150" s="1"/>
      <c r="BZ150" s="107"/>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row>
    <row r="151" spans="44:111" ht="15" customHeight="1" x14ac:dyDescent="0.25">
      <c r="AR151" s="190" t="s">
        <v>567</v>
      </c>
      <c r="AS151" s="190" t="s">
        <v>94</v>
      </c>
      <c r="AT151" s="190" t="s">
        <v>99</v>
      </c>
      <c r="AU151" s="190">
        <v>1</v>
      </c>
      <c r="AV151" s="183"/>
      <c r="AW151" s="219" t="s">
        <v>568</v>
      </c>
      <c r="AX151" s="219" t="s">
        <v>221</v>
      </c>
      <c r="AY151" s="220">
        <v>5240</v>
      </c>
      <c r="AZ151" s="219" t="s">
        <v>569</v>
      </c>
      <c r="BA151" s="219" t="s">
        <v>32</v>
      </c>
      <c r="BB151" s="219"/>
      <c r="BC151" s="219"/>
      <c r="BD151" s="219"/>
      <c r="BE151" s="222"/>
      <c r="BF151" s="50"/>
      <c r="BY151" s="1"/>
      <c r="BZ151" s="107"/>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row>
    <row r="152" spans="44:111" ht="15" customHeight="1" x14ac:dyDescent="0.25">
      <c r="AR152" s="190" t="s">
        <v>570</v>
      </c>
      <c r="AS152" s="190" t="s">
        <v>51</v>
      </c>
      <c r="AT152" s="190" t="s">
        <v>28</v>
      </c>
      <c r="AU152" s="190">
        <v>1</v>
      </c>
      <c r="AV152" s="183"/>
      <c r="AW152" s="219" t="s">
        <v>571</v>
      </c>
      <c r="AX152" s="219" t="s">
        <v>286</v>
      </c>
      <c r="AY152" s="220">
        <v>4140</v>
      </c>
      <c r="AZ152" s="219" t="s">
        <v>572</v>
      </c>
      <c r="BA152" s="219" t="s">
        <v>573</v>
      </c>
      <c r="BB152" s="219"/>
      <c r="BC152" s="219"/>
      <c r="BD152" s="219"/>
      <c r="BE152" s="222"/>
      <c r="BF152" s="50"/>
      <c r="BY152" s="1"/>
      <c r="BZ152" s="107"/>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row>
    <row r="153" spans="44:111" ht="15" customHeight="1" x14ac:dyDescent="0.25">
      <c r="AR153" s="190" t="s">
        <v>574</v>
      </c>
      <c r="AS153" s="190" t="s">
        <v>51</v>
      </c>
      <c r="AT153" s="190" t="s">
        <v>28</v>
      </c>
      <c r="AU153" s="190">
        <v>1</v>
      </c>
      <c r="AV153" s="183"/>
      <c r="AW153" s="219" t="s">
        <v>575</v>
      </c>
      <c r="AX153" s="219" t="s">
        <v>286</v>
      </c>
      <c r="AY153" s="220">
        <v>4150</v>
      </c>
      <c r="AZ153" s="219" t="s">
        <v>576</v>
      </c>
      <c r="BA153" s="219" t="s">
        <v>56</v>
      </c>
      <c r="BB153" s="219"/>
      <c r="BC153" s="219"/>
      <c r="BD153" s="219"/>
      <c r="BE153" s="222"/>
      <c r="BF153" s="50"/>
      <c r="BY153" s="1"/>
      <c r="BZ153" s="107"/>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row>
    <row r="154" spans="44:111" ht="15" customHeight="1" x14ac:dyDescent="0.25">
      <c r="AR154" s="190" t="s">
        <v>579</v>
      </c>
      <c r="AS154" s="190" t="s">
        <v>51</v>
      </c>
      <c r="AT154" s="190" t="s">
        <v>28</v>
      </c>
      <c r="AU154" s="190">
        <v>1</v>
      </c>
      <c r="AV154" s="183"/>
      <c r="AW154" s="219" t="s">
        <v>577</v>
      </c>
      <c r="AX154" s="219" t="s">
        <v>53</v>
      </c>
      <c r="AY154" s="220">
        <v>3370</v>
      </c>
      <c r="AZ154" s="219" t="s">
        <v>578</v>
      </c>
      <c r="BA154" s="219" t="s">
        <v>32</v>
      </c>
      <c r="BB154" s="219"/>
      <c r="BC154" s="219"/>
      <c r="BD154" s="219"/>
      <c r="BE154" s="222"/>
      <c r="BF154" s="50"/>
      <c r="BY154" s="1"/>
      <c r="BZ154" s="107"/>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row>
    <row r="155" spans="44:111" ht="15" customHeight="1" x14ac:dyDescent="0.25">
      <c r="AR155" s="190" t="s">
        <v>581</v>
      </c>
      <c r="AS155" s="190" t="s">
        <v>158</v>
      </c>
      <c r="AT155" s="190" t="s">
        <v>28</v>
      </c>
      <c r="AU155" s="190">
        <v>0.5</v>
      </c>
      <c r="AV155" s="183"/>
      <c r="AW155" s="219" t="s">
        <v>580</v>
      </c>
      <c r="AX155" s="219" t="s">
        <v>268</v>
      </c>
      <c r="AY155" s="220">
        <v>6110</v>
      </c>
      <c r="AZ155" s="219" t="s">
        <v>580</v>
      </c>
      <c r="BA155" s="219" t="s">
        <v>32</v>
      </c>
      <c r="BB155" s="219"/>
      <c r="BC155" s="219"/>
      <c r="BD155" s="219"/>
      <c r="BE155" s="222"/>
      <c r="BF155" s="50"/>
      <c r="BY155" s="1"/>
      <c r="BZ155" s="107"/>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row>
    <row r="156" spans="44:111" ht="15" customHeight="1" x14ac:dyDescent="0.25">
      <c r="AR156" s="190" t="s">
        <v>1103</v>
      </c>
      <c r="AS156" s="190" t="s">
        <v>51</v>
      </c>
      <c r="AT156" s="190" t="s">
        <v>1104</v>
      </c>
      <c r="AU156" s="190">
        <v>1</v>
      </c>
      <c r="AV156" s="183"/>
      <c r="AW156" s="219" t="s">
        <v>582</v>
      </c>
      <c r="AX156" s="219" t="s">
        <v>53</v>
      </c>
      <c r="AY156" s="220">
        <v>3380</v>
      </c>
      <c r="AZ156" s="219" t="s">
        <v>583</v>
      </c>
      <c r="BA156" s="219" t="s">
        <v>32</v>
      </c>
      <c r="BB156" s="219"/>
      <c r="BC156" s="219"/>
      <c r="BD156" s="219"/>
      <c r="BE156" s="222"/>
      <c r="BF156" s="50"/>
      <c r="BY156" s="1"/>
      <c r="BZ156" s="107"/>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row>
    <row r="157" spans="44:111" ht="15" customHeight="1" x14ac:dyDescent="0.25">
      <c r="AR157" s="190" t="s">
        <v>586</v>
      </c>
      <c r="AS157" s="190" t="s">
        <v>94</v>
      </c>
      <c r="AT157" s="190" t="s">
        <v>1092</v>
      </c>
      <c r="AU157" s="190">
        <v>1</v>
      </c>
      <c r="AV157" s="183"/>
      <c r="AW157" s="219" t="s">
        <v>584</v>
      </c>
      <c r="AX157" s="219" t="s">
        <v>221</v>
      </c>
      <c r="AY157" s="220">
        <v>5250</v>
      </c>
      <c r="AZ157" s="219" t="s">
        <v>585</v>
      </c>
      <c r="BA157" s="219" t="s">
        <v>32</v>
      </c>
      <c r="BB157" s="219"/>
      <c r="BC157" s="219"/>
      <c r="BD157" s="219"/>
      <c r="BE157" s="222"/>
      <c r="BF157" s="50"/>
      <c r="BY157" s="1"/>
      <c r="BZ157" s="107"/>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row>
    <row r="158" spans="44:111" ht="15" customHeight="1" x14ac:dyDescent="0.25">
      <c r="AR158" s="190" t="s">
        <v>589</v>
      </c>
      <c r="AS158" s="190" t="s">
        <v>51</v>
      </c>
      <c r="AT158" s="190" t="s">
        <v>28</v>
      </c>
      <c r="AU158" s="190">
        <v>1</v>
      </c>
      <c r="AV158" s="183"/>
      <c r="AW158" s="219" t="s">
        <v>587</v>
      </c>
      <c r="AX158" s="219" t="s">
        <v>93</v>
      </c>
      <c r="AY158" s="220">
        <v>1380</v>
      </c>
      <c r="AZ158" s="219" t="s">
        <v>588</v>
      </c>
      <c r="BA158" s="219" t="s">
        <v>32</v>
      </c>
      <c r="BB158" s="219"/>
      <c r="BC158" s="219"/>
      <c r="BD158" s="219"/>
      <c r="BE158" s="222"/>
      <c r="BF158" s="50"/>
      <c r="BY158" s="1"/>
      <c r="BZ158" s="107"/>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row>
    <row r="159" spans="44:111" ht="15" customHeight="1" x14ac:dyDescent="0.25">
      <c r="AR159" s="190" t="s">
        <v>592</v>
      </c>
      <c r="AS159" s="190" t="s">
        <v>76</v>
      </c>
      <c r="AT159" s="190" t="s">
        <v>99</v>
      </c>
      <c r="AU159" s="190">
        <v>0.75</v>
      </c>
      <c r="AV159" s="183"/>
      <c r="AW159" s="219" t="s">
        <v>590</v>
      </c>
      <c r="AX159" s="219" t="s">
        <v>268</v>
      </c>
      <c r="AY159" s="220">
        <v>6130</v>
      </c>
      <c r="AZ159" s="219" t="s">
        <v>591</v>
      </c>
      <c r="BA159" s="219" t="s">
        <v>32</v>
      </c>
      <c r="BB159" s="219"/>
      <c r="BC159" s="219"/>
      <c r="BD159" s="219"/>
      <c r="BE159" s="222"/>
      <c r="BF159" s="50"/>
      <c r="BY159" s="1"/>
      <c r="BZ159" s="107"/>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row>
    <row r="160" spans="44:111" ht="15" customHeight="1" x14ac:dyDescent="0.25">
      <c r="AR160" s="190" t="s">
        <v>594</v>
      </c>
      <c r="AS160" s="190" t="s">
        <v>51</v>
      </c>
      <c r="AT160" s="190" t="s">
        <v>28</v>
      </c>
      <c r="AU160" s="190">
        <v>1</v>
      </c>
      <c r="AV160" s="183"/>
      <c r="AW160" s="219" t="s">
        <v>593</v>
      </c>
      <c r="AX160" s="219" t="s">
        <v>268</v>
      </c>
      <c r="AY160" s="220">
        <v>6140</v>
      </c>
      <c r="AZ160" s="219" t="s">
        <v>593</v>
      </c>
      <c r="BA160" s="219" t="s">
        <v>56</v>
      </c>
      <c r="BB160" s="219"/>
      <c r="BC160" s="219"/>
      <c r="BD160" s="219"/>
      <c r="BE160" s="222"/>
      <c r="BF160" s="50"/>
      <c r="BY160" s="1"/>
      <c r="BZ160" s="107"/>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row>
    <row r="161" spans="44:111" ht="15" customHeight="1" x14ac:dyDescent="0.25">
      <c r="AR161" s="190" t="s">
        <v>596</v>
      </c>
      <c r="AS161" s="190" t="s">
        <v>76</v>
      </c>
      <c r="AT161" s="190" t="s">
        <v>28</v>
      </c>
      <c r="AU161" s="190">
        <v>0.75</v>
      </c>
      <c r="AV161" s="183"/>
      <c r="AW161" s="219" t="s">
        <v>595</v>
      </c>
      <c r="AX161" s="219" t="s">
        <v>221</v>
      </c>
      <c r="AY161" s="220">
        <v>5260</v>
      </c>
      <c r="AZ161" s="219" t="s">
        <v>595</v>
      </c>
      <c r="BA161" s="219" t="s">
        <v>32</v>
      </c>
      <c r="BB161" s="219"/>
      <c r="BC161" s="219"/>
      <c r="BD161" s="219"/>
      <c r="BE161" s="222"/>
      <c r="BF161" s="50"/>
      <c r="BY161" s="1"/>
      <c r="BZ161" s="107"/>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row>
    <row r="162" spans="44:111" ht="15" customHeight="1" x14ac:dyDescent="0.25">
      <c r="AR162" s="190" t="s">
        <v>599</v>
      </c>
      <c r="AS162" s="190" t="s">
        <v>51</v>
      </c>
      <c r="AT162" s="190" t="s">
        <v>28</v>
      </c>
      <c r="AU162" s="190">
        <v>0.75</v>
      </c>
      <c r="AV162" s="183"/>
      <c r="AW162" s="219" t="s">
        <v>597</v>
      </c>
      <c r="AX162" s="219" t="s">
        <v>93</v>
      </c>
      <c r="AY162" s="220">
        <v>1390</v>
      </c>
      <c r="AZ162" s="219" t="s">
        <v>598</v>
      </c>
      <c r="BA162" s="219" t="s">
        <v>32</v>
      </c>
      <c r="BB162" s="219"/>
      <c r="BC162" s="219"/>
      <c r="BD162" s="219"/>
      <c r="BE162" s="222"/>
      <c r="BF162" s="50"/>
      <c r="BY162" s="1"/>
      <c r="BZ162" s="107"/>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row>
    <row r="163" spans="44:111" ht="15" customHeight="1" x14ac:dyDescent="0.25">
      <c r="AR163" s="190" t="s">
        <v>602</v>
      </c>
      <c r="AS163" s="190" t="s">
        <v>76</v>
      </c>
      <c r="AT163" s="190" t="s">
        <v>99</v>
      </c>
      <c r="AU163" s="190">
        <v>0.5</v>
      </c>
      <c r="AV163" s="183"/>
      <c r="AW163" s="219" t="s">
        <v>600</v>
      </c>
      <c r="AX163" s="219" t="s">
        <v>221</v>
      </c>
      <c r="AY163" s="220">
        <v>5270</v>
      </c>
      <c r="AZ163" s="219" t="s">
        <v>601</v>
      </c>
      <c r="BA163" s="219" t="s">
        <v>32</v>
      </c>
      <c r="BB163" s="219"/>
      <c r="BC163" s="219"/>
      <c r="BD163" s="219"/>
      <c r="BE163" s="222"/>
      <c r="BF163" s="50"/>
      <c r="BY163" s="1"/>
      <c r="BZ163" s="107"/>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row>
    <row r="164" spans="44:111" ht="15" customHeight="1" x14ac:dyDescent="0.25">
      <c r="AR164" s="190" t="s">
        <v>605</v>
      </c>
      <c r="AS164" s="190" t="s">
        <v>79</v>
      </c>
      <c r="AT164" s="190" t="s">
        <v>99</v>
      </c>
      <c r="AU164" s="190">
        <v>1</v>
      </c>
      <c r="AV164" s="183"/>
      <c r="AW164" s="219" t="s">
        <v>603</v>
      </c>
      <c r="AX164" s="219" t="s">
        <v>53</v>
      </c>
      <c r="AY164" s="220">
        <v>3390</v>
      </c>
      <c r="AZ164" s="219" t="s">
        <v>604</v>
      </c>
      <c r="BA164" s="219" t="s">
        <v>32</v>
      </c>
      <c r="BB164" s="219"/>
      <c r="BC164" s="219"/>
      <c r="BD164" s="219"/>
      <c r="BE164" s="222"/>
      <c r="BF164" s="50"/>
      <c r="BY164" s="1"/>
      <c r="BZ164" s="107"/>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row>
    <row r="165" spans="44:111" ht="15" customHeight="1" x14ac:dyDescent="0.25">
      <c r="AR165" s="190" t="s">
        <v>609</v>
      </c>
      <c r="AS165" s="190" t="s">
        <v>51</v>
      </c>
      <c r="AT165" s="190" t="s">
        <v>610</v>
      </c>
      <c r="AU165" s="190">
        <v>1</v>
      </c>
      <c r="AV165" s="183"/>
      <c r="AW165" s="219" t="s">
        <v>606</v>
      </c>
      <c r="AX165" s="219" t="s">
        <v>53</v>
      </c>
      <c r="AY165" s="220">
        <v>3090</v>
      </c>
      <c r="AZ165" s="219" t="s">
        <v>607</v>
      </c>
      <c r="BA165" s="219" t="s">
        <v>32</v>
      </c>
      <c r="BB165" s="219" t="s">
        <v>608</v>
      </c>
      <c r="BC165" s="219" t="s">
        <v>32</v>
      </c>
      <c r="BD165" s="219"/>
      <c r="BE165" s="222"/>
      <c r="BF165" s="50"/>
      <c r="BY165" s="1"/>
      <c r="BZ165" s="107"/>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row>
    <row r="166" spans="44:111" ht="15" customHeight="1" x14ac:dyDescent="0.25">
      <c r="AR166" s="190" t="s">
        <v>614</v>
      </c>
      <c r="AS166" s="190" t="s">
        <v>51</v>
      </c>
      <c r="AT166" s="190" t="s">
        <v>99</v>
      </c>
      <c r="AU166" s="190">
        <v>1</v>
      </c>
      <c r="AV166" s="183"/>
      <c r="AW166" s="219" t="s">
        <v>611</v>
      </c>
      <c r="AX166" s="219" t="s">
        <v>93</v>
      </c>
      <c r="AY166" s="220">
        <v>1410</v>
      </c>
      <c r="AZ166" s="219" t="s">
        <v>612</v>
      </c>
      <c r="BA166" s="219" t="s">
        <v>32</v>
      </c>
      <c r="BB166" s="219" t="s">
        <v>613</v>
      </c>
      <c r="BC166" s="219" t="s">
        <v>32</v>
      </c>
      <c r="BD166" s="219"/>
      <c r="BE166" s="222"/>
      <c r="BF166" s="50"/>
      <c r="BY166" s="1"/>
      <c r="BZ166" s="107"/>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row>
    <row r="167" spans="44:111" ht="15" customHeight="1" x14ac:dyDescent="0.25">
      <c r="AR167" s="190" t="s">
        <v>617</v>
      </c>
      <c r="AS167" s="190" t="s">
        <v>76</v>
      </c>
      <c r="AT167" s="190" t="s">
        <v>28</v>
      </c>
      <c r="AU167" s="190">
        <v>0.25</v>
      </c>
      <c r="AV167" s="183"/>
      <c r="AW167" s="219" t="s">
        <v>615</v>
      </c>
      <c r="AX167" s="219" t="s">
        <v>53</v>
      </c>
      <c r="AY167" s="220">
        <v>3420</v>
      </c>
      <c r="AZ167" s="219" t="s">
        <v>616</v>
      </c>
      <c r="BA167" s="219" t="s">
        <v>32</v>
      </c>
      <c r="BB167" s="219"/>
      <c r="BC167" s="219"/>
      <c r="BD167" s="219"/>
      <c r="BE167" s="222"/>
      <c r="BF167" s="50"/>
      <c r="BY167" s="1"/>
      <c r="BZ167" s="107"/>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row>
    <row r="168" spans="44:111" ht="15" customHeight="1" x14ac:dyDescent="0.25">
      <c r="AR168" s="190" t="s">
        <v>1105</v>
      </c>
      <c r="AS168" s="190" t="s">
        <v>94</v>
      </c>
      <c r="AT168" s="190" t="s">
        <v>99</v>
      </c>
      <c r="AU168" s="190">
        <v>1</v>
      </c>
      <c r="AV168" s="183"/>
      <c r="AW168" s="219" t="s">
        <v>618</v>
      </c>
      <c r="AX168" s="219" t="s">
        <v>53</v>
      </c>
      <c r="AY168" s="220">
        <v>3430</v>
      </c>
      <c r="AZ168" s="219" t="s">
        <v>619</v>
      </c>
      <c r="BA168" s="219" t="s">
        <v>32</v>
      </c>
      <c r="BB168" s="219"/>
      <c r="BC168" s="219"/>
      <c r="BD168" s="219"/>
      <c r="BE168" s="222"/>
      <c r="BF168" s="50"/>
      <c r="BY168" s="1"/>
      <c r="BZ168" s="107"/>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row>
    <row r="169" spans="44:111" ht="15" customHeight="1" x14ac:dyDescent="0.25">
      <c r="AR169" s="190" t="s">
        <v>620</v>
      </c>
      <c r="AS169" s="190" t="s">
        <v>621</v>
      </c>
      <c r="AT169" s="190" t="s">
        <v>28</v>
      </c>
      <c r="AU169" s="190">
        <v>0.5</v>
      </c>
      <c r="AV169" s="183"/>
      <c r="AW169" s="219" t="s">
        <v>622</v>
      </c>
      <c r="AX169" s="219" t="s">
        <v>268</v>
      </c>
      <c r="AY169" s="220">
        <v>6150</v>
      </c>
      <c r="AZ169" s="219" t="s">
        <v>622</v>
      </c>
      <c r="BA169" s="219" t="s">
        <v>32</v>
      </c>
      <c r="BB169" s="219"/>
      <c r="BC169" s="219"/>
      <c r="BD169" s="219"/>
      <c r="BE169" s="222"/>
      <c r="BF169" s="50"/>
      <c r="BY169" s="1"/>
      <c r="BZ169" s="107"/>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row>
    <row r="170" spans="44:111" ht="15" customHeight="1" x14ac:dyDescent="0.25">
      <c r="AR170" s="190" t="s">
        <v>623</v>
      </c>
      <c r="AS170" s="190" t="s">
        <v>79</v>
      </c>
      <c r="AT170" s="190" t="s">
        <v>28</v>
      </c>
      <c r="AU170" s="190">
        <v>1</v>
      </c>
      <c r="AV170" s="183"/>
      <c r="AW170" s="219" t="s">
        <v>624</v>
      </c>
      <c r="AX170" s="219" t="s">
        <v>53</v>
      </c>
      <c r="AY170" s="220">
        <v>3440</v>
      </c>
      <c r="AZ170" s="219" t="s">
        <v>624</v>
      </c>
      <c r="BA170" s="219" t="s">
        <v>32</v>
      </c>
      <c r="BB170" s="219"/>
      <c r="BC170" s="219"/>
      <c r="BD170" s="219"/>
      <c r="BE170" s="222"/>
      <c r="BF170" s="50"/>
      <c r="BY170" s="1"/>
      <c r="BZ170" s="107"/>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row>
    <row r="171" spans="44:111" ht="15" customHeight="1" x14ac:dyDescent="0.25">
      <c r="AR171" s="190" t="s">
        <v>625</v>
      </c>
      <c r="AS171" s="190" t="s">
        <v>51</v>
      </c>
      <c r="AT171" s="190" t="s">
        <v>28</v>
      </c>
      <c r="AU171" s="190">
        <v>1</v>
      </c>
      <c r="AV171" s="183"/>
      <c r="AW171" s="219" t="s">
        <v>626</v>
      </c>
      <c r="AX171" s="219" t="s">
        <v>93</v>
      </c>
      <c r="AY171" s="220">
        <v>1420</v>
      </c>
      <c r="AZ171" s="219" t="s">
        <v>627</v>
      </c>
      <c r="BA171" s="219" t="s">
        <v>32</v>
      </c>
      <c r="BB171" s="219"/>
      <c r="BC171" s="219"/>
      <c r="BD171" s="219"/>
      <c r="BE171" s="222"/>
      <c r="BF171" s="50"/>
      <c r="BY171" s="1"/>
      <c r="BZ171" s="107"/>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row>
    <row r="172" spans="44:111" ht="15" customHeight="1" x14ac:dyDescent="0.25">
      <c r="AR172" s="190" t="s">
        <v>628</v>
      </c>
      <c r="AS172" s="190" t="s">
        <v>76</v>
      </c>
      <c r="AT172" s="190" t="s">
        <v>99</v>
      </c>
      <c r="AU172" s="190">
        <v>0.25</v>
      </c>
      <c r="AV172" s="183"/>
      <c r="AW172" s="219" t="s">
        <v>629</v>
      </c>
      <c r="AX172" s="219" t="s">
        <v>53</v>
      </c>
      <c r="AY172" s="220">
        <v>3450</v>
      </c>
      <c r="AZ172" s="219" t="s">
        <v>630</v>
      </c>
      <c r="BA172" s="219" t="s">
        <v>32</v>
      </c>
      <c r="BB172" s="219"/>
      <c r="BC172" s="219"/>
      <c r="BD172" s="219"/>
      <c r="BE172" s="222"/>
      <c r="BF172" s="50"/>
      <c r="BY172" s="1"/>
      <c r="BZ172" s="107"/>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row>
    <row r="173" spans="44:111" ht="15" customHeight="1" x14ac:dyDescent="0.25">
      <c r="AR173" s="190" t="s">
        <v>631</v>
      </c>
      <c r="AS173" s="190" t="s">
        <v>137</v>
      </c>
      <c r="AT173" s="190" t="s">
        <v>28</v>
      </c>
      <c r="AU173" s="190">
        <v>0.5</v>
      </c>
      <c r="AV173" s="183"/>
      <c r="AW173" s="219" t="s">
        <v>632</v>
      </c>
      <c r="AX173" s="219" t="s">
        <v>221</v>
      </c>
      <c r="AY173" s="220">
        <v>5280</v>
      </c>
      <c r="AZ173" s="219" t="s">
        <v>633</v>
      </c>
      <c r="BA173" s="219" t="s">
        <v>32</v>
      </c>
      <c r="BB173" s="219"/>
      <c r="BC173" s="219"/>
      <c r="BD173" s="219"/>
      <c r="BE173" s="222"/>
      <c r="BF173" s="50"/>
      <c r="BY173" s="1"/>
      <c r="BZ173" s="107"/>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row>
    <row r="174" spans="44:111" ht="15" customHeight="1" x14ac:dyDescent="0.25">
      <c r="AR174" s="190" t="s">
        <v>634</v>
      </c>
      <c r="AS174" s="190" t="s">
        <v>51</v>
      </c>
      <c r="AT174" s="190" t="s">
        <v>635</v>
      </c>
      <c r="AU174" s="190">
        <v>1</v>
      </c>
      <c r="AV174" s="183"/>
      <c r="AW174" s="219" t="s">
        <v>636</v>
      </c>
      <c r="AX174" s="219" t="s">
        <v>53</v>
      </c>
      <c r="AY174" s="220">
        <v>3460</v>
      </c>
      <c r="AZ174" s="219" t="s">
        <v>636</v>
      </c>
      <c r="BA174" s="219" t="s">
        <v>32</v>
      </c>
      <c r="BB174" s="219"/>
      <c r="BC174" s="219"/>
      <c r="BD174" s="219"/>
      <c r="BE174" s="222"/>
      <c r="BF174" s="50"/>
      <c r="BY174" s="1"/>
      <c r="BZ174" s="107"/>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row>
    <row r="175" spans="44:111" ht="15" customHeight="1" x14ac:dyDescent="0.25">
      <c r="AR175" s="190" t="s">
        <v>1106</v>
      </c>
      <c r="AS175" s="190" t="s">
        <v>51</v>
      </c>
      <c r="AT175" s="190" t="s">
        <v>1083</v>
      </c>
      <c r="AU175" s="190">
        <v>1</v>
      </c>
      <c r="AV175" s="183"/>
      <c r="AW175" s="219" t="s">
        <v>637</v>
      </c>
      <c r="AX175" s="219" t="s">
        <v>86</v>
      </c>
      <c r="AY175" s="220">
        <v>7180</v>
      </c>
      <c r="AZ175" s="219" t="s">
        <v>638</v>
      </c>
      <c r="BA175" s="219" t="s">
        <v>32</v>
      </c>
      <c r="BB175" s="219"/>
      <c r="BC175" s="219"/>
      <c r="BD175" s="219"/>
      <c r="BE175" s="222"/>
      <c r="BF175" s="50"/>
      <c r="BY175" s="1"/>
      <c r="BZ175" s="107"/>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row>
    <row r="176" spans="44:111" ht="15" customHeight="1" x14ac:dyDescent="0.25">
      <c r="AR176" s="190" t="s">
        <v>641</v>
      </c>
      <c r="AS176" s="190" t="s">
        <v>94</v>
      </c>
      <c r="AT176" s="190" t="s">
        <v>28</v>
      </c>
      <c r="AU176" s="190">
        <v>1</v>
      </c>
      <c r="AV176" s="183"/>
      <c r="AW176" s="219" t="s">
        <v>639</v>
      </c>
      <c r="AX176" s="219" t="s">
        <v>286</v>
      </c>
      <c r="AY176" s="220">
        <v>4180</v>
      </c>
      <c r="AZ176" s="219" t="s">
        <v>640</v>
      </c>
      <c r="BA176" s="219" t="s">
        <v>56</v>
      </c>
      <c r="BB176" s="219"/>
      <c r="BC176" s="219"/>
      <c r="BD176" s="219"/>
      <c r="BE176" s="222"/>
      <c r="BF176" s="50"/>
      <c r="BY176" s="1"/>
      <c r="BZ176" s="107"/>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row>
    <row r="177" spans="44:111" ht="15" customHeight="1" x14ac:dyDescent="0.25">
      <c r="AR177" s="190" t="s">
        <v>646</v>
      </c>
      <c r="AS177" s="190" t="s">
        <v>94</v>
      </c>
      <c r="AT177" s="190" t="s">
        <v>28</v>
      </c>
      <c r="AU177" s="190">
        <v>1</v>
      </c>
      <c r="AV177" s="183"/>
      <c r="AW177" s="219" t="s">
        <v>642</v>
      </c>
      <c r="AX177" s="219" t="s">
        <v>286</v>
      </c>
      <c r="AY177" s="220">
        <v>4190</v>
      </c>
      <c r="AZ177" s="219" t="s">
        <v>643</v>
      </c>
      <c r="BA177" s="219" t="s">
        <v>32</v>
      </c>
      <c r="BB177" s="219"/>
      <c r="BC177" s="219"/>
      <c r="BD177" s="219"/>
      <c r="BE177" s="222"/>
      <c r="BF177" s="50"/>
      <c r="BY177" s="1"/>
      <c r="BZ177" s="107"/>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row>
    <row r="178" spans="44:111" ht="15" customHeight="1" x14ac:dyDescent="0.25">
      <c r="AR178" s="190" t="s">
        <v>649</v>
      </c>
      <c r="AS178" s="190" t="s">
        <v>94</v>
      </c>
      <c r="AT178" s="190" t="s">
        <v>99</v>
      </c>
      <c r="AU178" s="190">
        <v>1</v>
      </c>
      <c r="AV178" s="183"/>
      <c r="AW178" s="219" t="s">
        <v>644</v>
      </c>
      <c r="AX178" s="219" t="s">
        <v>286</v>
      </c>
      <c r="AY178" s="220">
        <v>4200</v>
      </c>
      <c r="AZ178" s="219" t="s">
        <v>645</v>
      </c>
      <c r="BA178" s="219" t="s">
        <v>32</v>
      </c>
      <c r="BB178" s="219"/>
      <c r="BC178" s="219"/>
      <c r="BD178" s="219"/>
      <c r="BE178" s="222"/>
      <c r="BF178" s="50"/>
      <c r="BY178" s="1"/>
      <c r="BZ178" s="107"/>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row>
    <row r="179" spans="44:111" ht="15" customHeight="1" x14ac:dyDescent="0.25">
      <c r="AR179" s="190" t="s">
        <v>651</v>
      </c>
      <c r="AS179" s="190" t="s">
        <v>94</v>
      </c>
      <c r="AT179" s="190" t="s">
        <v>99</v>
      </c>
      <c r="AU179" s="190">
        <v>1</v>
      </c>
      <c r="AV179" s="183"/>
      <c r="AW179" s="219" t="s">
        <v>647</v>
      </c>
      <c r="AX179" s="219" t="s">
        <v>221</v>
      </c>
      <c r="AY179" s="220">
        <v>5290</v>
      </c>
      <c r="AZ179" s="219" t="s">
        <v>648</v>
      </c>
      <c r="BA179" s="219" t="s">
        <v>32</v>
      </c>
      <c r="BB179" s="219"/>
      <c r="BC179" s="219"/>
      <c r="BD179" s="219"/>
      <c r="BE179" s="222"/>
      <c r="BF179" s="50"/>
      <c r="BY179" s="1"/>
      <c r="BZ179" s="107"/>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row>
    <row r="180" spans="44:111" ht="15" customHeight="1" x14ac:dyDescent="0.25">
      <c r="AR180" s="190" t="s">
        <v>654</v>
      </c>
      <c r="AS180" s="190" t="s">
        <v>98</v>
      </c>
      <c r="AT180" s="190" t="s">
        <v>28</v>
      </c>
      <c r="AU180" s="190">
        <v>0.25</v>
      </c>
      <c r="AV180" s="183"/>
      <c r="AW180" s="219" t="s">
        <v>650</v>
      </c>
      <c r="AX180" s="219" t="s">
        <v>86</v>
      </c>
      <c r="AY180" s="220">
        <v>7200</v>
      </c>
      <c r="AZ180" s="219" t="s">
        <v>650</v>
      </c>
      <c r="BA180" s="219" t="s">
        <v>32</v>
      </c>
      <c r="BB180" s="219"/>
      <c r="BC180" s="219"/>
      <c r="BD180" s="219"/>
      <c r="BE180" s="222"/>
      <c r="BF180" s="50"/>
      <c r="BY180" s="1"/>
      <c r="BZ180" s="107"/>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row>
    <row r="181" spans="44:111" ht="15" customHeight="1" x14ac:dyDescent="0.25">
      <c r="AR181" s="190" t="s">
        <v>659</v>
      </c>
      <c r="AS181" s="190" t="s">
        <v>51</v>
      </c>
      <c r="AT181" s="190" t="s">
        <v>99</v>
      </c>
      <c r="AU181" s="190">
        <v>1</v>
      </c>
      <c r="AV181" s="183"/>
      <c r="AW181" s="219" t="s">
        <v>652</v>
      </c>
      <c r="AX181" s="219" t="s">
        <v>86</v>
      </c>
      <c r="AY181" s="220">
        <v>7210</v>
      </c>
      <c r="AZ181" s="219" t="s">
        <v>653</v>
      </c>
      <c r="BA181" s="219" t="s">
        <v>32</v>
      </c>
      <c r="BB181" s="219"/>
      <c r="BC181" s="219"/>
      <c r="BD181" s="219"/>
      <c r="BE181" s="222"/>
      <c r="BF181" s="50"/>
      <c r="BY181" s="1"/>
      <c r="BZ181" s="107"/>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row>
    <row r="182" spans="44:111" ht="15" customHeight="1" x14ac:dyDescent="0.25">
      <c r="AR182" s="190" t="s">
        <v>661</v>
      </c>
      <c r="AS182" s="190" t="s">
        <v>51</v>
      </c>
      <c r="AT182" s="190" t="s">
        <v>99</v>
      </c>
      <c r="AU182" s="190">
        <v>1</v>
      </c>
      <c r="AV182" s="183"/>
      <c r="AW182" s="219" t="s">
        <v>655</v>
      </c>
      <c r="AX182" s="219" t="s">
        <v>286</v>
      </c>
      <c r="AY182" s="220">
        <v>4230</v>
      </c>
      <c r="AZ182" s="219" t="s">
        <v>656</v>
      </c>
      <c r="BA182" s="219" t="s">
        <v>32</v>
      </c>
      <c r="BB182" s="219" t="s">
        <v>657</v>
      </c>
      <c r="BC182" s="219" t="s">
        <v>32</v>
      </c>
      <c r="BD182" s="219"/>
      <c r="BE182" s="222"/>
      <c r="BF182" s="50"/>
      <c r="BY182" s="1"/>
      <c r="BZ182" s="107"/>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row>
    <row r="183" spans="44:111" ht="15" customHeight="1" x14ac:dyDescent="0.25">
      <c r="AR183" s="190" t="s">
        <v>665</v>
      </c>
      <c r="AS183" s="190" t="s">
        <v>186</v>
      </c>
      <c r="AT183" s="190" t="s">
        <v>192</v>
      </c>
      <c r="AU183" s="190">
        <v>0.25</v>
      </c>
      <c r="AV183" s="183"/>
      <c r="AW183" s="219" t="s">
        <v>658</v>
      </c>
      <c r="AX183" s="219" t="s">
        <v>286</v>
      </c>
      <c r="AY183" s="220">
        <v>4220</v>
      </c>
      <c r="AZ183" s="219" t="s">
        <v>658</v>
      </c>
      <c r="BA183" s="219" t="s">
        <v>56</v>
      </c>
      <c r="BB183" s="219"/>
      <c r="BC183" s="219"/>
      <c r="BD183" s="219"/>
      <c r="BE183" s="222"/>
      <c r="BF183" s="50"/>
      <c r="BY183" s="1"/>
      <c r="BZ183" s="107"/>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row>
    <row r="184" spans="44:111" ht="15" customHeight="1" x14ac:dyDescent="0.25">
      <c r="AR184" s="190" t="s">
        <v>668</v>
      </c>
      <c r="AS184" s="190" t="s">
        <v>76</v>
      </c>
      <c r="AT184" s="190" t="s">
        <v>28</v>
      </c>
      <c r="AU184" s="190">
        <v>0.5</v>
      </c>
      <c r="AV184" s="183"/>
      <c r="AW184" s="219" t="s">
        <v>660</v>
      </c>
      <c r="AX184" s="219" t="s">
        <v>86</v>
      </c>
      <c r="AY184" s="220">
        <v>7220</v>
      </c>
      <c r="AZ184" s="219" t="s">
        <v>660</v>
      </c>
      <c r="BA184" s="219" t="s">
        <v>32</v>
      </c>
      <c r="BB184" s="219"/>
      <c r="BC184" s="219"/>
      <c r="BD184" s="219"/>
      <c r="BE184" s="222"/>
      <c r="BF184" s="50"/>
      <c r="BY184" s="1"/>
      <c r="BZ184" s="107"/>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row>
    <row r="185" spans="44:111" ht="15" customHeight="1" x14ac:dyDescent="0.25">
      <c r="AR185" s="190" t="s">
        <v>671</v>
      </c>
      <c r="AS185" s="190" t="s">
        <v>124</v>
      </c>
      <c r="AT185" s="190" t="s">
        <v>28</v>
      </c>
      <c r="AU185" s="190">
        <v>1</v>
      </c>
      <c r="AV185" s="183"/>
      <c r="AW185" s="219" t="s">
        <v>662</v>
      </c>
      <c r="AX185" s="219" t="s">
        <v>86</v>
      </c>
      <c r="AY185" s="220">
        <v>7230</v>
      </c>
      <c r="AZ185" s="219" t="s">
        <v>663</v>
      </c>
      <c r="BA185" s="219" t="s">
        <v>32</v>
      </c>
      <c r="BB185" s="219"/>
      <c r="BC185" s="219"/>
      <c r="BD185" s="219"/>
      <c r="BE185" s="222"/>
      <c r="BF185" s="50"/>
      <c r="BY185" s="1"/>
      <c r="BZ185" s="107"/>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row>
    <row r="186" spans="44:111" ht="15" customHeight="1" x14ac:dyDescent="0.25">
      <c r="AR186" s="190" t="s">
        <v>675</v>
      </c>
      <c r="AS186" s="190" t="s">
        <v>149</v>
      </c>
      <c r="AT186" s="190" t="s">
        <v>99</v>
      </c>
      <c r="AU186" s="190">
        <v>1</v>
      </c>
      <c r="AV186" s="183"/>
      <c r="AW186" s="219" t="s">
        <v>664</v>
      </c>
      <c r="AX186" s="219" t="s">
        <v>286</v>
      </c>
      <c r="AY186" s="220">
        <v>4240</v>
      </c>
      <c r="AZ186" s="219" t="s">
        <v>664</v>
      </c>
      <c r="BA186" s="219" t="s">
        <v>56</v>
      </c>
      <c r="BB186" s="219"/>
      <c r="BC186" s="219"/>
      <c r="BD186" s="219"/>
      <c r="BE186" s="222"/>
      <c r="BF186" s="50"/>
      <c r="BY186" s="1"/>
      <c r="BZ186" s="107"/>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row>
    <row r="187" spans="44:111" ht="15" customHeight="1" x14ac:dyDescent="0.25">
      <c r="AR187" s="190" t="s">
        <v>679</v>
      </c>
      <c r="AS187" s="190" t="s">
        <v>94</v>
      </c>
      <c r="AT187" s="190" t="s">
        <v>99</v>
      </c>
      <c r="AU187" s="190">
        <v>1</v>
      </c>
      <c r="AV187" s="183"/>
      <c r="AW187" s="219" t="s">
        <v>666</v>
      </c>
      <c r="AX187" s="219" t="s">
        <v>286</v>
      </c>
      <c r="AY187" s="220">
        <v>4250</v>
      </c>
      <c r="AZ187" s="219" t="s">
        <v>667</v>
      </c>
      <c r="BA187" s="219" t="s">
        <v>32</v>
      </c>
      <c r="BB187" s="219"/>
      <c r="BC187" s="219"/>
      <c r="BD187" s="219"/>
      <c r="BE187" s="222"/>
      <c r="BF187" s="50"/>
      <c r="BY187" s="1"/>
      <c r="BZ187" s="107"/>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row>
    <row r="188" spans="44:111" ht="15" customHeight="1" x14ac:dyDescent="0.25">
      <c r="AR188" s="190" t="s">
        <v>681</v>
      </c>
      <c r="AS188" s="190" t="s">
        <v>94</v>
      </c>
      <c r="AT188" s="190" t="s">
        <v>28</v>
      </c>
      <c r="AU188" s="190">
        <v>1</v>
      </c>
      <c r="AV188" s="183"/>
      <c r="AW188" s="219" t="s">
        <v>669</v>
      </c>
      <c r="AX188" s="219" t="s">
        <v>221</v>
      </c>
      <c r="AY188" s="220">
        <v>5300</v>
      </c>
      <c r="AZ188" s="219" t="s">
        <v>670</v>
      </c>
      <c r="BA188" s="219" t="s">
        <v>32</v>
      </c>
      <c r="BB188" s="219"/>
      <c r="BC188" s="219"/>
      <c r="BD188" s="219"/>
      <c r="BE188" s="222"/>
      <c r="BF188" s="50"/>
      <c r="BY188" s="1"/>
      <c r="BZ188" s="107"/>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row>
    <row r="189" spans="44:111" ht="15" customHeight="1" x14ac:dyDescent="0.25">
      <c r="AR189" s="190" t="s">
        <v>1107</v>
      </c>
      <c r="AS189" s="190" t="s">
        <v>79</v>
      </c>
      <c r="AT189" s="190" t="s">
        <v>1077</v>
      </c>
      <c r="AU189" s="190">
        <v>1</v>
      </c>
      <c r="AV189" s="183"/>
      <c r="AW189" s="219" t="s">
        <v>672</v>
      </c>
      <c r="AX189" s="219" t="s">
        <v>53</v>
      </c>
      <c r="AY189" s="220">
        <v>3470</v>
      </c>
      <c r="AZ189" s="219" t="s">
        <v>673</v>
      </c>
      <c r="BA189" s="219" t="s">
        <v>32</v>
      </c>
      <c r="BB189" s="219" t="s">
        <v>674</v>
      </c>
      <c r="BC189" s="219" t="s">
        <v>32</v>
      </c>
      <c r="BD189" s="219"/>
      <c r="BE189" s="222"/>
      <c r="BF189" s="50"/>
      <c r="BY189" s="1"/>
      <c r="BZ189" s="107"/>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row>
    <row r="190" spans="44:111" ht="15" customHeight="1" x14ac:dyDescent="0.25">
      <c r="AR190" s="190" t="s">
        <v>683</v>
      </c>
      <c r="AS190" s="190" t="s">
        <v>149</v>
      </c>
      <c r="AT190" s="190" t="s">
        <v>28</v>
      </c>
      <c r="AU190" s="190">
        <v>1</v>
      </c>
      <c r="AV190" s="183"/>
      <c r="AW190" s="219" t="s">
        <v>676</v>
      </c>
      <c r="AX190" s="219" t="s">
        <v>221</v>
      </c>
      <c r="AY190" s="220">
        <v>5310</v>
      </c>
      <c r="AZ190" s="219" t="s">
        <v>677</v>
      </c>
      <c r="BA190" s="219" t="s">
        <v>32</v>
      </c>
      <c r="BB190" s="219"/>
      <c r="BC190" s="219"/>
      <c r="BD190" s="219"/>
      <c r="BE190" s="222"/>
      <c r="BF190" s="50"/>
      <c r="BY190" s="1"/>
      <c r="BZ190" s="107"/>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row>
    <row r="191" spans="44:111" ht="15" customHeight="1" x14ac:dyDescent="0.25">
      <c r="AR191" s="190" t="s">
        <v>686</v>
      </c>
      <c r="AS191" s="190" t="s">
        <v>51</v>
      </c>
      <c r="AT191" s="190" t="s">
        <v>28</v>
      </c>
      <c r="AU191" s="190">
        <v>1</v>
      </c>
      <c r="AV191" s="183"/>
      <c r="AW191" s="219" t="s">
        <v>678</v>
      </c>
      <c r="AX191" s="219" t="s">
        <v>221</v>
      </c>
      <c r="AY191" s="220">
        <v>5320</v>
      </c>
      <c r="AZ191" s="219" t="s">
        <v>678</v>
      </c>
      <c r="BA191" s="219" t="s">
        <v>32</v>
      </c>
      <c r="BB191" s="219"/>
      <c r="BC191" s="219"/>
      <c r="BD191" s="219"/>
      <c r="BE191" s="222"/>
      <c r="BF191" s="50"/>
      <c r="BY191" s="1"/>
      <c r="BZ191" s="107"/>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row>
    <row r="192" spans="44:111" ht="15" customHeight="1" x14ac:dyDescent="0.25">
      <c r="AR192" s="190" t="s">
        <v>689</v>
      </c>
      <c r="AS192" s="190" t="s">
        <v>94</v>
      </c>
      <c r="AT192" s="190" t="s">
        <v>99</v>
      </c>
      <c r="AU192" s="190">
        <v>1</v>
      </c>
      <c r="AV192" s="183"/>
      <c r="AW192" s="219" t="s">
        <v>680</v>
      </c>
      <c r="AX192" s="219" t="s">
        <v>53</v>
      </c>
      <c r="AY192" s="220">
        <v>3500</v>
      </c>
      <c r="AZ192" s="219" t="s">
        <v>680</v>
      </c>
      <c r="BA192" s="219" t="s">
        <v>32</v>
      </c>
      <c r="BB192" s="219"/>
      <c r="BC192" s="219"/>
      <c r="BD192" s="219"/>
      <c r="BE192" s="222"/>
      <c r="BF192" s="50"/>
      <c r="BY192" s="1"/>
      <c r="BZ192" s="107"/>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row>
    <row r="193" spans="44:111" ht="15" customHeight="1" x14ac:dyDescent="0.25">
      <c r="AR193" s="190" t="s">
        <v>691</v>
      </c>
      <c r="AS193" s="190" t="s">
        <v>76</v>
      </c>
      <c r="AT193" s="190" t="s">
        <v>99</v>
      </c>
      <c r="AU193" s="190">
        <v>0.25</v>
      </c>
      <c r="AV193" s="183"/>
      <c r="AW193" s="219" t="s">
        <v>682</v>
      </c>
      <c r="AX193" s="219" t="s">
        <v>268</v>
      </c>
      <c r="AY193" s="220">
        <v>6355</v>
      </c>
      <c r="AZ193" s="219" t="s">
        <v>682</v>
      </c>
      <c r="BA193" s="219" t="s">
        <v>56</v>
      </c>
      <c r="BB193" s="219"/>
      <c r="BC193" s="219"/>
      <c r="BD193" s="219"/>
      <c r="BE193" s="222"/>
      <c r="BF193" s="50"/>
      <c r="BY193" s="1"/>
      <c r="BZ193" s="107"/>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row>
    <row r="194" spans="44:111" ht="15" customHeight="1" x14ac:dyDescent="0.25">
      <c r="AR194" s="190" t="s">
        <v>1108</v>
      </c>
      <c r="AS194" s="190" t="s">
        <v>79</v>
      </c>
      <c r="AT194" s="190" t="s">
        <v>1077</v>
      </c>
      <c r="AU194" s="190">
        <v>1</v>
      </c>
      <c r="AV194" s="183"/>
      <c r="AW194" s="219" t="s">
        <v>684</v>
      </c>
      <c r="AX194" s="219" t="s">
        <v>268</v>
      </c>
      <c r="AY194" s="220">
        <v>6160</v>
      </c>
      <c r="AZ194" s="219" t="s">
        <v>685</v>
      </c>
      <c r="BA194" s="219" t="s">
        <v>32</v>
      </c>
      <c r="BB194" s="219"/>
      <c r="BC194" s="219"/>
      <c r="BD194" s="219"/>
      <c r="BE194" s="222"/>
      <c r="BF194" s="50"/>
      <c r="BY194" s="1"/>
      <c r="BZ194" s="107"/>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row>
    <row r="195" spans="44:111" ht="15" customHeight="1" x14ac:dyDescent="0.25">
      <c r="AR195" s="190" t="s">
        <v>1109</v>
      </c>
      <c r="AS195" s="190" t="s">
        <v>51</v>
      </c>
      <c r="AT195" s="190" t="s">
        <v>1110</v>
      </c>
      <c r="AU195" s="190">
        <v>1</v>
      </c>
      <c r="AV195" s="183"/>
      <c r="AW195" s="219" t="s">
        <v>687</v>
      </c>
      <c r="AX195" s="219" t="s">
        <v>30</v>
      </c>
      <c r="AY195" s="220">
        <v>2380</v>
      </c>
      <c r="AZ195" s="219" t="s">
        <v>688</v>
      </c>
      <c r="BA195" s="219" t="s">
        <v>32</v>
      </c>
      <c r="BB195" s="219"/>
      <c r="BC195" s="219"/>
      <c r="BD195" s="219"/>
      <c r="BE195" s="222"/>
      <c r="BF195" s="50"/>
      <c r="BY195" s="1"/>
      <c r="BZ195" s="107"/>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row>
    <row r="196" spans="44:111" ht="15" customHeight="1" x14ac:dyDescent="0.25">
      <c r="AR196" s="190" t="s">
        <v>696</v>
      </c>
      <c r="AS196" s="190" t="s">
        <v>51</v>
      </c>
      <c r="AT196" s="190" t="s">
        <v>28</v>
      </c>
      <c r="AU196" s="190">
        <v>1</v>
      </c>
      <c r="AV196" s="183"/>
      <c r="AW196" s="219" t="s">
        <v>690</v>
      </c>
      <c r="AX196" s="219" t="s">
        <v>86</v>
      </c>
      <c r="AY196" s="220">
        <v>7240</v>
      </c>
      <c r="AZ196" s="219" t="s">
        <v>690</v>
      </c>
      <c r="BA196" s="219" t="s">
        <v>56</v>
      </c>
      <c r="BB196" s="219"/>
      <c r="BC196" s="219"/>
      <c r="BD196" s="219"/>
      <c r="BE196" s="222"/>
      <c r="BF196" s="50"/>
      <c r="BY196" s="1"/>
      <c r="BZ196" s="107"/>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row>
    <row r="197" spans="44:111" ht="15" customHeight="1" x14ac:dyDescent="0.25">
      <c r="AR197" s="190" t="s">
        <v>699</v>
      </c>
      <c r="AS197" s="190" t="s">
        <v>51</v>
      </c>
      <c r="AT197" s="190" t="s">
        <v>28</v>
      </c>
      <c r="AU197" s="190">
        <v>1</v>
      </c>
      <c r="AV197" s="183"/>
      <c r="AW197" s="219" t="s">
        <v>692</v>
      </c>
      <c r="AX197" s="219" t="s">
        <v>86</v>
      </c>
      <c r="AY197" s="220">
        <v>7250</v>
      </c>
      <c r="AZ197" s="219" t="s">
        <v>693</v>
      </c>
      <c r="BA197" s="219" t="s">
        <v>32</v>
      </c>
      <c r="BB197" s="219"/>
      <c r="BC197" s="219"/>
      <c r="BD197" s="219"/>
      <c r="BE197" s="222"/>
      <c r="BF197" s="50"/>
      <c r="BY197" s="1"/>
      <c r="BZ197" s="107"/>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row>
    <row r="198" spans="44:111" ht="15" customHeight="1" x14ac:dyDescent="0.25">
      <c r="AR198" s="190" t="s">
        <v>703</v>
      </c>
      <c r="AS198" s="190" t="s">
        <v>51</v>
      </c>
      <c r="AT198" s="190" t="s">
        <v>28</v>
      </c>
      <c r="AU198" s="190">
        <v>1</v>
      </c>
      <c r="AV198" s="183"/>
      <c r="AW198" s="219" t="s">
        <v>694</v>
      </c>
      <c r="AX198" s="219" t="s">
        <v>30</v>
      </c>
      <c r="AY198" s="220">
        <v>2390</v>
      </c>
      <c r="AZ198" s="219" t="s">
        <v>695</v>
      </c>
      <c r="BA198" s="219" t="s">
        <v>32</v>
      </c>
      <c r="BB198" s="219"/>
      <c r="BC198" s="219"/>
      <c r="BD198" s="219"/>
      <c r="BE198" s="222"/>
      <c r="BF198" s="50"/>
      <c r="BY198" s="1"/>
      <c r="BZ198" s="107"/>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row>
    <row r="199" spans="44:111" ht="15" customHeight="1" x14ac:dyDescent="0.25">
      <c r="AR199" s="190" t="s">
        <v>1111</v>
      </c>
      <c r="AS199" s="190" t="s">
        <v>143</v>
      </c>
      <c r="AT199" s="190" t="s">
        <v>99</v>
      </c>
      <c r="AU199" s="190">
        <v>1</v>
      </c>
      <c r="AV199" s="183"/>
      <c r="AW199" s="219" t="s">
        <v>697</v>
      </c>
      <c r="AX199" s="219" t="s">
        <v>268</v>
      </c>
      <c r="AY199" s="220">
        <v>6170</v>
      </c>
      <c r="AZ199" s="219" t="s">
        <v>698</v>
      </c>
      <c r="BA199" s="219" t="s">
        <v>32</v>
      </c>
      <c r="BB199" s="219"/>
      <c r="BC199" s="219"/>
      <c r="BD199" s="219"/>
      <c r="BE199" s="222"/>
      <c r="BF199" s="50"/>
      <c r="BY199" s="1"/>
      <c r="BZ199" s="107"/>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row>
    <row r="200" spans="44:111" ht="15" customHeight="1" x14ac:dyDescent="0.25">
      <c r="AR200" s="190" t="s">
        <v>706</v>
      </c>
      <c r="AS200" s="190" t="s">
        <v>94</v>
      </c>
      <c r="AT200" s="190" t="s">
        <v>28</v>
      </c>
      <c r="AU200" s="190">
        <v>1</v>
      </c>
      <c r="AV200" s="183"/>
      <c r="AW200" s="219" t="s">
        <v>700</v>
      </c>
      <c r="AX200" s="219" t="s">
        <v>30</v>
      </c>
      <c r="AY200" s="220">
        <v>2410</v>
      </c>
      <c r="AZ200" s="219" t="s">
        <v>701</v>
      </c>
      <c r="BA200" s="219" t="s">
        <v>32</v>
      </c>
      <c r="BB200" s="219" t="s">
        <v>702</v>
      </c>
      <c r="BC200" s="219" t="s">
        <v>32</v>
      </c>
      <c r="BD200" s="219"/>
      <c r="BE200" s="222"/>
      <c r="BF200" s="50"/>
      <c r="BY200" s="1"/>
      <c r="BZ200" s="107"/>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row>
    <row r="201" spans="44:111" ht="15" customHeight="1" x14ac:dyDescent="0.25">
      <c r="AR201" s="190" t="s">
        <v>708</v>
      </c>
      <c r="AS201" s="190" t="s">
        <v>94</v>
      </c>
      <c r="AT201" s="190" t="s">
        <v>28</v>
      </c>
      <c r="AU201" s="190">
        <v>1</v>
      </c>
      <c r="AV201" s="183"/>
      <c r="AW201" s="219" t="s">
        <v>704</v>
      </c>
      <c r="AX201" s="219" t="s">
        <v>93</v>
      </c>
      <c r="AY201" s="220">
        <v>1440</v>
      </c>
      <c r="AZ201" s="219" t="s">
        <v>705</v>
      </c>
      <c r="BA201" s="219" t="s">
        <v>32</v>
      </c>
      <c r="BB201" s="219"/>
      <c r="BC201" s="219"/>
      <c r="BD201" s="219"/>
      <c r="BE201" s="222"/>
      <c r="BF201" s="50"/>
      <c r="BY201" s="1"/>
      <c r="BZ201" s="107"/>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row>
    <row r="202" spans="44:111" ht="15" customHeight="1" x14ac:dyDescent="0.25">
      <c r="AR202" s="190" t="s">
        <v>710</v>
      </c>
      <c r="AS202" s="190" t="s">
        <v>143</v>
      </c>
      <c r="AT202" s="190" t="s">
        <v>711</v>
      </c>
      <c r="AU202" s="190">
        <v>0.75</v>
      </c>
      <c r="AV202" s="183"/>
      <c r="AW202" s="219" t="s">
        <v>707</v>
      </c>
      <c r="AX202" s="219" t="s">
        <v>286</v>
      </c>
      <c r="AY202" s="220">
        <v>4270</v>
      </c>
      <c r="AZ202" s="219" t="s">
        <v>707</v>
      </c>
      <c r="BA202" s="219" t="s">
        <v>56</v>
      </c>
      <c r="BB202" s="219"/>
      <c r="BC202" s="219"/>
      <c r="BD202" s="219"/>
      <c r="BE202" s="222"/>
      <c r="BF202" s="50"/>
      <c r="BY202" s="1"/>
      <c r="BZ202" s="107"/>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row>
    <row r="203" spans="44:111" ht="15" customHeight="1" x14ac:dyDescent="0.25">
      <c r="AR203" s="190" t="s">
        <v>714</v>
      </c>
      <c r="AS203" s="190" t="s">
        <v>94</v>
      </c>
      <c r="AT203" s="190" t="s">
        <v>28</v>
      </c>
      <c r="AU203" s="190">
        <v>1</v>
      </c>
      <c r="AV203" s="183"/>
      <c r="AW203" s="219" t="s">
        <v>709</v>
      </c>
      <c r="AX203" s="219" t="s">
        <v>286</v>
      </c>
      <c r="AY203" s="220">
        <v>4280</v>
      </c>
      <c r="AZ203" s="219" t="s">
        <v>709</v>
      </c>
      <c r="BA203" s="219" t="s">
        <v>56</v>
      </c>
      <c r="BB203" s="219"/>
      <c r="BC203" s="219"/>
      <c r="BD203" s="219"/>
      <c r="BE203" s="222"/>
      <c r="BF203" s="50"/>
      <c r="BY203" s="1"/>
      <c r="BZ203" s="107"/>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row>
    <row r="204" spans="44:111" ht="15" customHeight="1" x14ac:dyDescent="0.25">
      <c r="AR204" s="190" t="s">
        <v>1112</v>
      </c>
      <c r="AS204" s="190" t="s">
        <v>76</v>
      </c>
      <c r="AT204" s="190" t="s">
        <v>28</v>
      </c>
      <c r="AU204" s="190">
        <v>0.5</v>
      </c>
      <c r="AV204" s="183"/>
      <c r="AW204" s="219" t="s">
        <v>712</v>
      </c>
      <c r="AX204" s="219" t="s">
        <v>268</v>
      </c>
      <c r="AY204" s="220">
        <v>6190</v>
      </c>
      <c r="AZ204" s="219" t="s">
        <v>713</v>
      </c>
      <c r="BA204" s="219" t="s">
        <v>32</v>
      </c>
      <c r="BB204" s="219"/>
      <c r="BC204" s="219"/>
      <c r="BD204" s="219"/>
      <c r="BE204" s="222"/>
      <c r="BF204" s="50"/>
      <c r="BY204" s="1"/>
      <c r="BZ204" s="107"/>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row>
    <row r="205" spans="44:111" ht="15" customHeight="1" x14ac:dyDescent="0.25">
      <c r="AR205" s="190" t="s">
        <v>720</v>
      </c>
      <c r="AS205" s="190" t="s">
        <v>51</v>
      </c>
      <c r="AT205" s="190" t="s">
        <v>28</v>
      </c>
      <c r="AU205" s="190">
        <v>1</v>
      </c>
      <c r="AV205" s="183"/>
      <c r="AW205" s="219" t="s">
        <v>715</v>
      </c>
      <c r="AX205" s="219" t="s">
        <v>30</v>
      </c>
      <c r="AY205" s="220">
        <v>2420</v>
      </c>
      <c r="AZ205" s="219" t="s">
        <v>716</v>
      </c>
      <c r="BA205" s="219" t="s">
        <v>32</v>
      </c>
      <c r="BB205" s="219" t="s">
        <v>717</v>
      </c>
      <c r="BC205" s="219" t="s">
        <v>32</v>
      </c>
      <c r="BD205" s="219"/>
      <c r="BE205" s="222"/>
      <c r="BF205" s="50"/>
      <c r="BY205" s="1"/>
      <c r="BZ205" s="107"/>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row>
    <row r="206" spans="44:111" ht="15" customHeight="1" x14ac:dyDescent="0.25">
      <c r="AR206" s="190" t="s">
        <v>723</v>
      </c>
      <c r="AS206" s="190" t="s">
        <v>51</v>
      </c>
      <c r="AT206" s="190" t="s">
        <v>28</v>
      </c>
      <c r="AU206" s="190">
        <v>1</v>
      </c>
      <c r="AV206" s="183"/>
      <c r="AW206" s="219" t="s">
        <v>718</v>
      </c>
      <c r="AX206" s="219" t="s">
        <v>53</v>
      </c>
      <c r="AY206" s="220">
        <v>3530</v>
      </c>
      <c r="AZ206" s="219" t="s">
        <v>718</v>
      </c>
      <c r="BA206" s="219" t="s">
        <v>56</v>
      </c>
      <c r="BB206" s="219"/>
      <c r="BC206" s="219"/>
      <c r="BD206" s="219"/>
      <c r="BE206" s="222"/>
      <c r="BF206" s="50"/>
      <c r="BY206" s="1"/>
      <c r="BZ206" s="107"/>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row>
    <row r="207" spans="44:111" ht="15" customHeight="1" x14ac:dyDescent="0.25">
      <c r="AR207" s="190" t="s">
        <v>727</v>
      </c>
      <c r="AS207" s="190" t="s">
        <v>51</v>
      </c>
      <c r="AT207" s="190" t="s">
        <v>1083</v>
      </c>
      <c r="AU207" s="190">
        <v>0.75</v>
      </c>
      <c r="AV207" s="183"/>
      <c r="AW207" s="219" t="s">
        <v>719</v>
      </c>
      <c r="AX207" s="219" t="s">
        <v>30</v>
      </c>
      <c r="AY207" s="220">
        <v>2430</v>
      </c>
      <c r="AZ207" s="219" t="s">
        <v>719</v>
      </c>
      <c r="BA207" s="219" t="s">
        <v>32</v>
      </c>
      <c r="BB207" s="219"/>
      <c r="BC207" s="219"/>
      <c r="BD207" s="219"/>
      <c r="BE207" s="222"/>
      <c r="BF207" s="50"/>
      <c r="BY207" s="1"/>
      <c r="BZ207" s="107"/>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row>
    <row r="208" spans="44:111" ht="15" customHeight="1" x14ac:dyDescent="0.25">
      <c r="AR208" s="190" t="s">
        <v>729</v>
      </c>
      <c r="AS208" s="190" t="s">
        <v>51</v>
      </c>
      <c r="AT208" s="190" t="s">
        <v>28</v>
      </c>
      <c r="AU208" s="190">
        <v>1</v>
      </c>
      <c r="AV208" s="183"/>
      <c r="AW208" s="219" t="s">
        <v>721</v>
      </c>
      <c r="AX208" s="219" t="s">
        <v>30</v>
      </c>
      <c r="AY208" s="220">
        <v>2440</v>
      </c>
      <c r="AZ208" s="219" t="s">
        <v>722</v>
      </c>
      <c r="BA208" s="219" t="s">
        <v>32</v>
      </c>
      <c r="BB208" s="219"/>
      <c r="BC208" s="219"/>
      <c r="BD208" s="219"/>
      <c r="BE208" s="222"/>
      <c r="BF208" s="50"/>
      <c r="BY208" s="1"/>
      <c r="BZ208" s="107"/>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row>
    <row r="209" spans="44:111" ht="15" customHeight="1" x14ac:dyDescent="0.25">
      <c r="AR209" s="190" t="s">
        <v>733</v>
      </c>
      <c r="AS209" s="190" t="s">
        <v>186</v>
      </c>
      <c r="AT209" s="190" t="s">
        <v>192</v>
      </c>
      <c r="AU209" s="190">
        <v>0.25</v>
      </c>
      <c r="AV209" s="183"/>
      <c r="AW209" s="219" t="s">
        <v>724</v>
      </c>
      <c r="AX209" s="219" t="s">
        <v>268</v>
      </c>
      <c r="AY209" s="220">
        <v>6200</v>
      </c>
      <c r="AZ209" s="219" t="s">
        <v>725</v>
      </c>
      <c r="BA209" s="219" t="s">
        <v>32</v>
      </c>
      <c r="BB209" s="219" t="s">
        <v>726</v>
      </c>
      <c r="BC209" s="219" t="s">
        <v>32</v>
      </c>
      <c r="BD209" s="219"/>
      <c r="BE209" s="222"/>
      <c r="BF209" s="50"/>
      <c r="BY209" s="1"/>
      <c r="BZ209" s="107"/>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row>
    <row r="210" spans="44:111" ht="15" customHeight="1" x14ac:dyDescent="0.25">
      <c r="AR210" s="190" t="s">
        <v>738</v>
      </c>
      <c r="AS210" s="190" t="s">
        <v>94</v>
      </c>
      <c r="AT210" s="190" t="s">
        <v>99</v>
      </c>
      <c r="AU210" s="190">
        <v>1</v>
      </c>
      <c r="AV210" s="183"/>
      <c r="AW210" s="219" t="s">
        <v>728</v>
      </c>
      <c r="AX210" s="219" t="s">
        <v>86</v>
      </c>
      <c r="AY210" s="220">
        <v>7270</v>
      </c>
      <c r="AZ210" s="219" t="s">
        <v>728</v>
      </c>
      <c r="BA210" s="219" t="s">
        <v>32</v>
      </c>
      <c r="BB210" s="219"/>
      <c r="BC210" s="219"/>
      <c r="BD210" s="219"/>
      <c r="BE210" s="222"/>
      <c r="BF210" s="50"/>
      <c r="BY210" s="1"/>
      <c r="BZ210" s="107"/>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row>
    <row r="211" spans="44:111" ht="15" customHeight="1" x14ac:dyDescent="0.25">
      <c r="AR211" s="190" t="s">
        <v>740</v>
      </c>
      <c r="AS211" s="190" t="s">
        <v>51</v>
      </c>
      <c r="AT211" s="190" t="s">
        <v>28</v>
      </c>
      <c r="AU211" s="190">
        <v>1</v>
      </c>
      <c r="AV211" s="183"/>
      <c r="AW211" s="219" t="s">
        <v>730</v>
      </c>
      <c r="AX211" s="219" t="s">
        <v>286</v>
      </c>
      <c r="AY211" s="220">
        <v>4310</v>
      </c>
      <c r="AZ211" s="219" t="s">
        <v>731</v>
      </c>
      <c r="BA211" s="219" t="s">
        <v>32</v>
      </c>
      <c r="BB211" s="219" t="s">
        <v>732</v>
      </c>
      <c r="BC211" s="219" t="s">
        <v>32</v>
      </c>
      <c r="BD211" s="219"/>
      <c r="BE211" s="222"/>
      <c r="BF211" s="50"/>
      <c r="BY211" s="1"/>
      <c r="BZ211" s="107"/>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row>
    <row r="212" spans="44:111" ht="15" customHeight="1" x14ac:dyDescent="0.25">
      <c r="AR212" s="190" t="s">
        <v>744</v>
      </c>
      <c r="AS212" s="190" t="s">
        <v>94</v>
      </c>
      <c r="AT212" s="190" t="s">
        <v>99</v>
      </c>
      <c r="AU212" s="190">
        <v>1</v>
      </c>
      <c r="AV212" s="183"/>
      <c r="AW212" s="219" t="s">
        <v>734</v>
      </c>
      <c r="AX212" s="219" t="s">
        <v>286</v>
      </c>
      <c r="AY212" s="220">
        <v>4300</v>
      </c>
      <c r="AZ212" s="219" t="s">
        <v>735</v>
      </c>
      <c r="BA212" s="219" t="s">
        <v>56</v>
      </c>
      <c r="BB212" s="219"/>
      <c r="BC212" s="219"/>
      <c r="BD212" s="219"/>
      <c r="BE212" s="222"/>
      <c r="BF212" s="50"/>
      <c r="BY212" s="1"/>
      <c r="BZ212" s="107"/>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row>
    <row r="213" spans="44:111" ht="15" customHeight="1" x14ac:dyDescent="0.25">
      <c r="AR213" s="190" t="s">
        <v>746</v>
      </c>
      <c r="AS213" s="190" t="s">
        <v>51</v>
      </c>
      <c r="AT213" s="190" t="s">
        <v>28</v>
      </c>
      <c r="AU213" s="190">
        <v>1</v>
      </c>
      <c r="AV213" s="183"/>
      <c r="AW213" s="219" t="s">
        <v>736</v>
      </c>
      <c r="AX213" s="219" t="s">
        <v>30</v>
      </c>
      <c r="AY213" s="220">
        <v>2460</v>
      </c>
      <c r="AZ213" s="219" t="s">
        <v>737</v>
      </c>
      <c r="BA213" s="219" t="s">
        <v>32</v>
      </c>
      <c r="BB213" s="219"/>
      <c r="BC213" s="219"/>
      <c r="BD213" s="219"/>
      <c r="BE213" s="222"/>
      <c r="BF213" s="50"/>
      <c r="BY213" s="1"/>
      <c r="BZ213" s="107"/>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row>
    <row r="214" spans="44:111" ht="15" customHeight="1" x14ac:dyDescent="0.25">
      <c r="AR214" s="190" t="s">
        <v>749</v>
      </c>
      <c r="AS214" s="190" t="s">
        <v>94</v>
      </c>
      <c r="AT214" s="190" t="s">
        <v>28</v>
      </c>
      <c r="AU214" s="190">
        <v>1</v>
      </c>
      <c r="AV214" s="183"/>
      <c r="AW214" s="219" t="s">
        <v>739</v>
      </c>
      <c r="AX214" s="219" t="s">
        <v>286</v>
      </c>
      <c r="AY214" s="220">
        <v>4320</v>
      </c>
      <c r="AZ214" s="219" t="s">
        <v>739</v>
      </c>
      <c r="BA214" s="219" t="s">
        <v>56</v>
      </c>
      <c r="BB214" s="219"/>
      <c r="BC214" s="219"/>
      <c r="BD214" s="219"/>
      <c r="BE214" s="222"/>
      <c r="BF214" s="50"/>
      <c r="BY214" s="1"/>
      <c r="BZ214" s="107"/>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row>
    <row r="215" spans="44:111" ht="15" customHeight="1" x14ac:dyDescent="0.25">
      <c r="AR215" s="190" t="s">
        <v>752</v>
      </c>
      <c r="AS215" s="190" t="s">
        <v>51</v>
      </c>
      <c r="AT215" s="190" t="s">
        <v>826</v>
      </c>
      <c r="AU215" s="190">
        <v>1</v>
      </c>
      <c r="AV215" s="183"/>
      <c r="AW215" s="219" t="s">
        <v>741</v>
      </c>
      <c r="AX215" s="219" t="s">
        <v>286</v>
      </c>
      <c r="AY215" s="220">
        <v>4330</v>
      </c>
      <c r="AZ215" s="219" t="s">
        <v>742</v>
      </c>
      <c r="BA215" s="219" t="s">
        <v>32</v>
      </c>
      <c r="BB215" s="219"/>
      <c r="BC215" s="219"/>
      <c r="BD215" s="219"/>
      <c r="BE215" s="222"/>
      <c r="BF215" s="50"/>
      <c r="BY215" s="1"/>
      <c r="BZ215" s="107"/>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row>
    <row r="216" spans="44:111" ht="15" customHeight="1" x14ac:dyDescent="0.25">
      <c r="AR216" s="190" t="s">
        <v>756</v>
      </c>
      <c r="AS216" s="190" t="s">
        <v>51</v>
      </c>
      <c r="AT216" s="190" t="s">
        <v>28</v>
      </c>
      <c r="AU216" s="190">
        <v>1</v>
      </c>
      <c r="AV216" s="183"/>
      <c r="AW216" s="219" t="s">
        <v>743</v>
      </c>
      <c r="AX216" s="219" t="s">
        <v>30</v>
      </c>
      <c r="AY216" s="220">
        <v>2470</v>
      </c>
      <c r="AZ216" s="219" t="s">
        <v>743</v>
      </c>
      <c r="BA216" s="219" t="s">
        <v>32</v>
      </c>
      <c r="BB216" s="219"/>
      <c r="BC216" s="219"/>
      <c r="BD216" s="219"/>
      <c r="BE216" s="222"/>
      <c r="BF216" s="50"/>
      <c r="BY216" s="1"/>
      <c r="BZ216" s="107"/>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row>
    <row r="217" spans="44:111" ht="15" customHeight="1" x14ac:dyDescent="0.25">
      <c r="AR217" s="190" t="s">
        <v>758</v>
      </c>
      <c r="AS217" s="190" t="s">
        <v>186</v>
      </c>
      <c r="AT217" s="190" t="s">
        <v>28</v>
      </c>
      <c r="AU217" s="190">
        <v>0.25</v>
      </c>
      <c r="AV217" s="183"/>
      <c r="AW217" s="219" t="s">
        <v>745</v>
      </c>
      <c r="AX217" s="219" t="s">
        <v>86</v>
      </c>
      <c r="AY217" s="220">
        <v>7280</v>
      </c>
      <c r="AZ217" s="219" t="s">
        <v>745</v>
      </c>
      <c r="BA217" s="219" t="s">
        <v>32</v>
      </c>
      <c r="BB217" s="219"/>
      <c r="BC217" s="219"/>
      <c r="BD217" s="219"/>
      <c r="BE217" s="222"/>
      <c r="BF217" s="50"/>
      <c r="BY217" s="1"/>
      <c r="BZ217" s="107"/>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row>
    <row r="218" spans="44:111" ht="15" customHeight="1" x14ac:dyDescent="0.25">
      <c r="AR218" s="190" t="s">
        <v>761</v>
      </c>
      <c r="AS218" s="190" t="s">
        <v>51</v>
      </c>
      <c r="AT218" s="190" t="s">
        <v>28</v>
      </c>
      <c r="AU218" s="190">
        <v>1</v>
      </c>
      <c r="AV218" s="183"/>
      <c r="AW218" s="219" t="s">
        <v>747</v>
      </c>
      <c r="AX218" s="219" t="s">
        <v>30</v>
      </c>
      <c r="AY218" s="220">
        <v>2340</v>
      </c>
      <c r="AZ218" s="219" t="s">
        <v>748</v>
      </c>
      <c r="BA218" s="219" t="s">
        <v>56</v>
      </c>
      <c r="BB218" s="219" t="s">
        <v>748</v>
      </c>
      <c r="BC218" s="219" t="s">
        <v>56</v>
      </c>
      <c r="BD218" s="219"/>
      <c r="BE218" s="222"/>
      <c r="BF218" s="50"/>
      <c r="BY218" s="1"/>
      <c r="BZ218" s="107"/>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row>
    <row r="219" spans="44:111" ht="15" customHeight="1" x14ac:dyDescent="0.25">
      <c r="AR219" s="190" t="s">
        <v>764</v>
      </c>
      <c r="AS219" s="190" t="s">
        <v>51</v>
      </c>
      <c r="AT219" s="190" t="s">
        <v>28</v>
      </c>
      <c r="AU219" s="190">
        <v>1</v>
      </c>
      <c r="AV219" s="183"/>
      <c r="AW219" s="219" t="s">
        <v>750</v>
      </c>
      <c r="AX219" s="219" t="s">
        <v>30</v>
      </c>
      <c r="AY219" s="220">
        <v>2490</v>
      </c>
      <c r="AZ219" s="219" t="s">
        <v>751</v>
      </c>
      <c r="BA219" s="219" t="s">
        <v>32</v>
      </c>
      <c r="BB219" s="219"/>
      <c r="BC219" s="219"/>
      <c r="BD219" s="219"/>
      <c r="BE219" s="222"/>
      <c r="BF219" s="50"/>
      <c r="BY219" s="1"/>
      <c r="BZ219" s="107"/>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row>
    <row r="220" spans="44:111" ht="15" customHeight="1" x14ac:dyDescent="0.25">
      <c r="AR220" s="190" t="s">
        <v>1113</v>
      </c>
      <c r="AS220" s="190" t="s">
        <v>196</v>
      </c>
      <c r="AT220" s="190" t="s">
        <v>28</v>
      </c>
      <c r="AU220" s="190">
        <v>1</v>
      </c>
      <c r="AV220" s="183"/>
      <c r="AW220" s="219" t="s">
        <v>753</v>
      </c>
      <c r="AX220" s="219" t="s">
        <v>86</v>
      </c>
      <c r="AY220" s="220">
        <v>7290</v>
      </c>
      <c r="AZ220" s="219" t="s">
        <v>754</v>
      </c>
      <c r="BA220" s="219" t="s">
        <v>32</v>
      </c>
      <c r="BB220" s="219" t="s">
        <v>755</v>
      </c>
      <c r="BC220" s="219" t="s">
        <v>32</v>
      </c>
      <c r="BD220" s="219"/>
      <c r="BE220" s="222"/>
      <c r="BF220" s="50"/>
      <c r="BY220" s="1"/>
      <c r="BZ220" s="107"/>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row>
    <row r="221" spans="44:111" ht="15" customHeight="1" x14ac:dyDescent="0.25">
      <c r="AR221" s="190" t="s">
        <v>766</v>
      </c>
      <c r="AS221" s="190" t="s">
        <v>94</v>
      </c>
      <c r="AT221" s="190" t="s">
        <v>99</v>
      </c>
      <c r="AU221" s="190">
        <v>1</v>
      </c>
      <c r="AV221" s="183"/>
      <c r="AW221" s="219" t="s">
        <v>757</v>
      </c>
      <c r="AX221" s="219" t="s">
        <v>93</v>
      </c>
      <c r="AY221" s="220">
        <v>1450</v>
      </c>
      <c r="AZ221" s="219" t="s">
        <v>757</v>
      </c>
      <c r="BA221" s="219" t="s">
        <v>32</v>
      </c>
      <c r="BB221" s="219"/>
      <c r="BC221" s="219"/>
      <c r="BD221" s="219"/>
      <c r="BE221" s="222"/>
      <c r="BF221" s="50"/>
      <c r="BY221" s="1"/>
      <c r="BZ221" s="107"/>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row>
    <row r="222" spans="44:111" ht="15" customHeight="1" x14ac:dyDescent="0.25">
      <c r="AR222" s="190" t="s">
        <v>768</v>
      </c>
      <c r="AS222" s="190" t="s">
        <v>51</v>
      </c>
      <c r="AT222" s="190" t="s">
        <v>28</v>
      </c>
      <c r="AU222" s="190">
        <v>1</v>
      </c>
      <c r="AV222" s="183"/>
      <c r="AW222" s="219" t="s">
        <v>759</v>
      </c>
      <c r="AX222" s="219" t="s">
        <v>221</v>
      </c>
      <c r="AY222" s="220">
        <v>5340</v>
      </c>
      <c r="AZ222" s="219" t="s">
        <v>760</v>
      </c>
      <c r="BA222" s="219" t="s">
        <v>32</v>
      </c>
      <c r="BB222" s="219"/>
      <c r="BC222" s="219"/>
      <c r="BD222" s="219"/>
      <c r="BE222" s="222"/>
      <c r="BF222" s="50"/>
      <c r="BY222" s="1"/>
      <c r="BZ222" s="107"/>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row>
    <row r="223" spans="44:111" ht="15" customHeight="1" x14ac:dyDescent="0.25">
      <c r="AR223" s="190" t="s">
        <v>771</v>
      </c>
      <c r="AS223" s="190" t="s">
        <v>79</v>
      </c>
      <c r="AT223" s="190" t="s">
        <v>99</v>
      </c>
      <c r="AU223" s="190">
        <v>0.75</v>
      </c>
      <c r="AV223" s="183"/>
      <c r="AW223" s="219" t="s">
        <v>762</v>
      </c>
      <c r="AX223" s="219" t="s">
        <v>286</v>
      </c>
      <c r="AY223" s="220">
        <v>4340</v>
      </c>
      <c r="AZ223" s="219" t="s">
        <v>763</v>
      </c>
      <c r="BA223" s="219" t="s">
        <v>32</v>
      </c>
      <c r="BB223" s="219"/>
      <c r="BC223" s="219"/>
      <c r="BD223" s="219"/>
      <c r="BE223" s="222"/>
      <c r="BF223" s="50"/>
      <c r="BY223" s="1"/>
      <c r="BZ223" s="107"/>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row>
    <row r="224" spans="44:111" ht="15" customHeight="1" x14ac:dyDescent="0.25">
      <c r="AR224" s="190" t="s">
        <v>773</v>
      </c>
      <c r="AS224" s="190" t="s">
        <v>51</v>
      </c>
      <c r="AT224" s="190" t="s">
        <v>28</v>
      </c>
      <c r="AU224" s="190">
        <v>1</v>
      </c>
      <c r="AV224" s="183"/>
      <c r="AW224" s="221" t="s">
        <v>765</v>
      </c>
      <c r="AX224" t="s">
        <v>286</v>
      </c>
      <c r="AY224">
        <v>4360</v>
      </c>
      <c r="AZ224" t="s">
        <v>765</v>
      </c>
      <c r="BA224" t="s">
        <v>56</v>
      </c>
      <c r="BB224" s="219"/>
      <c r="BC224" s="219"/>
      <c r="BD224" s="219"/>
      <c r="BE224" s="222"/>
      <c r="BF224" s="50"/>
      <c r="BY224" s="1"/>
      <c r="BZ224" s="107"/>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row>
    <row r="225" spans="44:111" ht="15" customHeight="1" x14ac:dyDescent="0.25">
      <c r="AR225" s="190" t="s">
        <v>776</v>
      </c>
      <c r="AS225" s="190" t="s">
        <v>130</v>
      </c>
      <c r="AT225" s="190" t="s">
        <v>28</v>
      </c>
      <c r="AU225" s="190">
        <v>0.75</v>
      </c>
      <c r="AV225" s="183"/>
      <c r="AW225" s="219" t="s">
        <v>767</v>
      </c>
      <c r="AX225" s="219" t="s">
        <v>221</v>
      </c>
      <c r="AY225" s="220">
        <v>5350</v>
      </c>
      <c r="AZ225" s="219" t="s">
        <v>767</v>
      </c>
      <c r="BA225" s="219" t="s">
        <v>56</v>
      </c>
      <c r="BB225" s="219"/>
      <c r="BC225" s="219"/>
      <c r="BD225" s="219"/>
      <c r="BE225" s="222"/>
      <c r="BF225" s="50"/>
      <c r="BY225" s="1"/>
      <c r="BZ225" s="107"/>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row>
    <row r="226" spans="44:111" ht="15" customHeight="1" x14ac:dyDescent="0.25">
      <c r="AR226" s="190" t="s">
        <v>778</v>
      </c>
      <c r="AS226" s="190" t="s">
        <v>76</v>
      </c>
      <c r="AT226" s="190" t="s">
        <v>28</v>
      </c>
      <c r="AU226" s="190">
        <v>0.5</v>
      </c>
      <c r="AV226" s="183"/>
      <c r="AW226" s="219" t="s">
        <v>769</v>
      </c>
      <c r="AX226" s="219" t="s">
        <v>221</v>
      </c>
      <c r="AY226" s="220">
        <v>5360</v>
      </c>
      <c r="AZ226" s="219" t="s">
        <v>770</v>
      </c>
      <c r="BA226" s="219" t="s">
        <v>32</v>
      </c>
      <c r="BB226" s="219"/>
      <c r="BC226" s="219"/>
      <c r="BD226" s="219"/>
      <c r="BE226" s="222"/>
      <c r="BF226" s="50"/>
      <c r="BY226" s="1"/>
      <c r="BZ226" s="107"/>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row>
    <row r="227" spans="44:111" ht="15" customHeight="1" x14ac:dyDescent="0.25">
      <c r="AR227" s="190" t="s">
        <v>1114</v>
      </c>
      <c r="AS227" s="190" t="s">
        <v>51</v>
      </c>
      <c r="AT227" s="190" t="s">
        <v>1115</v>
      </c>
      <c r="AU227" s="190">
        <v>1</v>
      </c>
      <c r="AV227" s="183"/>
      <c r="AW227" s="219" t="s">
        <v>772</v>
      </c>
      <c r="AX227" s="219" t="s">
        <v>221</v>
      </c>
      <c r="AY227" s="220">
        <v>5370</v>
      </c>
      <c r="AZ227" s="219" t="s">
        <v>772</v>
      </c>
      <c r="BA227" s="219" t="s">
        <v>32</v>
      </c>
      <c r="BB227" s="219"/>
      <c r="BC227" s="219"/>
      <c r="BD227" s="219"/>
      <c r="BE227" s="222"/>
      <c r="BF227" s="50"/>
      <c r="BY227" s="1"/>
      <c r="BZ227" s="107"/>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row>
    <row r="228" spans="44:111" ht="15" customHeight="1" x14ac:dyDescent="0.25">
      <c r="AR228" s="190" t="s">
        <v>781</v>
      </c>
      <c r="AS228" s="190" t="s">
        <v>124</v>
      </c>
      <c r="AT228" s="190" t="s">
        <v>28</v>
      </c>
      <c r="AU228" s="190">
        <v>0.5</v>
      </c>
      <c r="AV228" s="183"/>
      <c r="AW228" s="219" t="s">
        <v>774</v>
      </c>
      <c r="AX228" s="219" t="s">
        <v>86</v>
      </c>
      <c r="AY228" s="220">
        <v>7300</v>
      </c>
      <c r="AZ228" s="219" t="s">
        <v>775</v>
      </c>
      <c r="BA228" s="219" t="s">
        <v>32</v>
      </c>
      <c r="BB228" s="219"/>
      <c r="BC228" s="219"/>
      <c r="BD228" s="219"/>
      <c r="BE228" s="222"/>
      <c r="BF228" s="50"/>
      <c r="BY228" s="1"/>
      <c r="BZ228" s="107"/>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row>
    <row r="229" spans="44:111" ht="15" customHeight="1" x14ac:dyDescent="0.25">
      <c r="AR229" s="190" t="s">
        <v>784</v>
      </c>
      <c r="AS229" s="190" t="s">
        <v>51</v>
      </c>
      <c r="AT229" s="190" t="s">
        <v>28</v>
      </c>
      <c r="AU229" s="190">
        <v>1</v>
      </c>
      <c r="AV229" s="183"/>
      <c r="AW229" s="219" t="s">
        <v>777</v>
      </c>
      <c r="AX229" s="219" t="s">
        <v>86</v>
      </c>
      <c r="AY229" s="220">
        <v>7310</v>
      </c>
      <c r="AZ229" s="219" t="s">
        <v>777</v>
      </c>
      <c r="BA229" s="219" t="s">
        <v>56</v>
      </c>
      <c r="BB229" s="219"/>
      <c r="BC229" s="219"/>
      <c r="BD229" s="219"/>
      <c r="BE229" s="222"/>
      <c r="BF229" s="50"/>
      <c r="BY229" s="1"/>
      <c r="BZ229" s="107"/>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row>
    <row r="230" spans="44:111" ht="15" customHeight="1" x14ac:dyDescent="0.25">
      <c r="AR230" s="190" t="s">
        <v>786</v>
      </c>
      <c r="AS230" s="190" t="s">
        <v>76</v>
      </c>
      <c r="AT230" s="190" t="s">
        <v>28</v>
      </c>
      <c r="AU230" s="190">
        <v>0.5</v>
      </c>
      <c r="AV230" s="183"/>
      <c r="AW230" s="219" t="s">
        <v>779</v>
      </c>
      <c r="AX230" s="219" t="s">
        <v>86</v>
      </c>
      <c r="AY230" s="220">
        <v>7320</v>
      </c>
      <c r="AZ230" s="219" t="s">
        <v>780</v>
      </c>
      <c r="BA230" s="219" t="s">
        <v>32</v>
      </c>
      <c r="BB230" s="219"/>
      <c r="BC230" s="219"/>
      <c r="BD230" s="219"/>
      <c r="BE230" s="222"/>
      <c r="BF230" s="50"/>
      <c r="BY230" s="1"/>
      <c r="BZ230" s="107"/>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row>
    <row r="231" spans="44:111" ht="15" customHeight="1" x14ac:dyDescent="0.25">
      <c r="AR231" s="190" t="s">
        <v>788</v>
      </c>
      <c r="AS231" s="190" t="s">
        <v>186</v>
      </c>
      <c r="AT231" s="190" t="s">
        <v>28</v>
      </c>
      <c r="AU231" s="190">
        <v>0.25</v>
      </c>
      <c r="AV231" s="183"/>
      <c r="AW231" s="219" t="s">
        <v>1145</v>
      </c>
      <c r="AX231" s="219" t="s">
        <v>86</v>
      </c>
      <c r="AY231" s="220">
        <v>76901</v>
      </c>
      <c r="AZ231" s="219" t="s">
        <v>1146</v>
      </c>
      <c r="BA231" s="219" t="s">
        <v>32</v>
      </c>
      <c r="BB231" s="219"/>
      <c r="BC231" s="219"/>
      <c r="BD231" s="219"/>
      <c r="BE231" s="222"/>
      <c r="BF231" s="50"/>
      <c r="BY231" s="1"/>
      <c r="BZ231" s="107"/>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row>
    <row r="232" spans="44:111" ht="15" customHeight="1" x14ac:dyDescent="0.25">
      <c r="AR232" s="190" t="s">
        <v>792</v>
      </c>
      <c r="AS232" s="190" t="s">
        <v>27</v>
      </c>
      <c r="AT232" s="190" t="s">
        <v>28</v>
      </c>
      <c r="AU232" s="190">
        <v>0.5</v>
      </c>
      <c r="AV232" s="183"/>
      <c r="AW232" s="219" t="s">
        <v>782</v>
      </c>
      <c r="AX232" s="219" t="s">
        <v>86</v>
      </c>
      <c r="AY232" s="220">
        <v>7350</v>
      </c>
      <c r="AZ232" s="219" t="s">
        <v>783</v>
      </c>
      <c r="BA232" s="219" t="s">
        <v>32</v>
      </c>
      <c r="BB232" s="219"/>
      <c r="BC232" s="219"/>
      <c r="BD232" s="219"/>
      <c r="BE232" s="222"/>
      <c r="BF232" s="50"/>
      <c r="BY232" s="1"/>
      <c r="BZ232" s="107"/>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row>
    <row r="233" spans="44:111" ht="15" customHeight="1" x14ac:dyDescent="0.25">
      <c r="AR233" s="190" t="s">
        <v>794</v>
      </c>
      <c r="AS233" s="190" t="s">
        <v>186</v>
      </c>
      <c r="AT233" s="190" t="s">
        <v>192</v>
      </c>
      <c r="AU233" s="190">
        <v>0.5</v>
      </c>
      <c r="AV233" s="183"/>
      <c r="AW233" s="219" t="s">
        <v>785</v>
      </c>
      <c r="AX233" s="219" t="s">
        <v>86</v>
      </c>
      <c r="AY233" s="220">
        <v>7360</v>
      </c>
      <c r="AZ233" s="219" t="s">
        <v>785</v>
      </c>
      <c r="BA233" s="219" t="s">
        <v>32</v>
      </c>
      <c r="BB233" s="219"/>
      <c r="BC233" s="219"/>
      <c r="BD233" s="219"/>
      <c r="BE233" s="222"/>
      <c r="BF233" s="50"/>
      <c r="BY233" s="1"/>
      <c r="BZ233" s="107"/>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row>
    <row r="234" spans="44:111" ht="15" customHeight="1" x14ac:dyDescent="0.25">
      <c r="AR234" s="190" t="s">
        <v>1116</v>
      </c>
      <c r="AS234" s="190" t="s">
        <v>79</v>
      </c>
      <c r="AT234" s="190" t="s">
        <v>28</v>
      </c>
      <c r="AU234" s="190">
        <v>1</v>
      </c>
      <c r="AV234" s="183"/>
      <c r="AW234" s="219" t="s">
        <v>787</v>
      </c>
      <c r="AX234" s="219" t="s">
        <v>86</v>
      </c>
      <c r="AY234" s="220">
        <v>7370</v>
      </c>
      <c r="AZ234" s="219" t="s">
        <v>787</v>
      </c>
      <c r="BA234" s="219" t="s">
        <v>32</v>
      </c>
      <c r="BB234" s="219"/>
      <c r="BC234" s="219"/>
      <c r="BD234" s="219"/>
      <c r="BE234" s="222"/>
      <c r="BF234" s="50"/>
      <c r="BY234" s="1"/>
      <c r="BZ234" s="107"/>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row>
    <row r="235" spans="44:111" ht="15" customHeight="1" x14ac:dyDescent="0.25">
      <c r="AR235" s="190" t="s">
        <v>1117</v>
      </c>
      <c r="AS235" s="190" t="s">
        <v>51</v>
      </c>
      <c r="AT235" s="190" t="s">
        <v>1118</v>
      </c>
      <c r="AU235" s="190">
        <v>1</v>
      </c>
      <c r="AV235" s="183"/>
      <c r="AW235" s="219" t="s">
        <v>789</v>
      </c>
      <c r="AX235" s="219" t="s">
        <v>268</v>
      </c>
      <c r="AY235" s="220">
        <v>6210</v>
      </c>
      <c r="AZ235" s="219" t="s">
        <v>789</v>
      </c>
      <c r="BA235" s="219" t="s">
        <v>32</v>
      </c>
      <c r="BB235" s="219"/>
      <c r="BC235" s="219"/>
      <c r="BD235" s="219"/>
      <c r="BE235" s="222"/>
      <c r="BF235" s="50"/>
      <c r="BY235" s="1"/>
      <c r="BZ235" s="107"/>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row>
    <row r="236" spans="44:111" ht="15" customHeight="1" x14ac:dyDescent="0.25">
      <c r="AR236" s="190" t="s">
        <v>797</v>
      </c>
      <c r="AS236" s="190" t="s">
        <v>51</v>
      </c>
      <c r="AT236" s="190" t="s">
        <v>28</v>
      </c>
      <c r="AU236" s="190">
        <v>1</v>
      </c>
      <c r="AV236" s="183"/>
      <c r="AW236" s="219" t="s">
        <v>790</v>
      </c>
      <c r="AX236" s="219" t="s">
        <v>268</v>
      </c>
      <c r="AY236" s="220">
        <v>6220</v>
      </c>
      <c r="AZ236" s="219" t="s">
        <v>791</v>
      </c>
      <c r="BA236" s="219" t="s">
        <v>32</v>
      </c>
      <c r="BB236" s="219"/>
      <c r="BC236" s="219"/>
      <c r="BD236" s="219"/>
      <c r="BE236" s="222"/>
      <c r="BF236" s="50"/>
      <c r="BY236" s="1"/>
      <c r="BZ236" s="107"/>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row>
    <row r="237" spans="44:111" ht="15" customHeight="1" x14ac:dyDescent="0.25">
      <c r="AR237" s="190" t="s">
        <v>800</v>
      </c>
      <c r="AS237" s="190" t="s">
        <v>94</v>
      </c>
      <c r="AT237" s="190" t="s">
        <v>28</v>
      </c>
      <c r="AU237" s="190">
        <v>1</v>
      </c>
      <c r="AV237" s="183"/>
      <c r="AW237" s="219" t="s">
        <v>793</v>
      </c>
      <c r="AX237" s="219" t="s">
        <v>268</v>
      </c>
      <c r="AY237" s="220">
        <v>6240</v>
      </c>
      <c r="AZ237" s="219" t="s">
        <v>793</v>
      </c>
      <c r="BA237" s="219" t="s">
        <v>32</v>
      </c>
      <c r="BB237" s="219"/>
      <c r="BC237" s="219"/>
      <c r="BD237" s="219"/>
      <c r="BE237" s="222"/>
      <c r="BF237" s="50"/>
      <c r="BY237" s="1"/>
      <c r="BZ237" s="107"/>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row>
    <row r="238" spans="44:111" ht="15" customHeight="1" x14ac:dyDescent="0.25">
      <c r="AR238" s="190" t="s">
        <v>802</v>
      </c>
      <c r="AS238" s="190" t="s">
        <v>51</v>
      </c>
      <c r="AT238" s="190" t="s">
        <v>28</v>
      </c>
      <c r="AU238" s="190">
        <v>1</v>
      </c>
      <c r="AV238" s="183"/>
      <c r="AW238" s="219" t="s">
        <v>795</v>
      </c>
      <c r="AX238" s="219" t="s">
        <v>268</v>
      </c>
      <c r="AY238" s="220">
        <v>6250</v>
      </c>
      <c r="AZ238" s="219" t="s">
        <v>796</v>
      </c>
      <c r="BA238" s="219" t="s">
        <v>32</v>
      </c>
      <c r="BB238" s="219"/>
      <c r="BC238" s="219"/>
      <c r="BD238" s="219"/>
      <c r="BE238" s="222"/>
      <c r="BF238" s="50"/>
      <c r="BY238" s="1"/>
      <c r="BZ238" s="107"/>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row>
    <row r="239" spans="44:111" ht="15" customHeight="1" x14ac:dyDescent="0.25">
      <c r="AR239" s="190" t="s">
        <v>804</v>
      </c>
      <c r="AS239" s="190" t="s">
        <v>51</v>
      </c>
      <c r="AT239" s="190" t="s">
        <v>28</v>
      </c>
      <c r="AU239" s="190">
        <v>1</v>
      </c>
      <c r="AV239" s="183"/>
      <c r="AW239" s="219" t="s">
        <v>798</v>
      </c>
      <c r="AX239" s="219" t="s">
        <v>268</v>
      </c>
      <c r="AY239" s="220">
        <v>6270</v>
      </c>
      <c r="AZ239" s="219" t="s">
        <v>799</v>
      </c>
      <c r="BA239" s="219" t="s">
        <v>32</v>
      </c>
      <c r="BB239" s="219"/>
      <c r="BC239" s="219"/>
      <c r="BD239" s="219"/>
      <c r="BE239" s="222"/>
      <c r="BF239" s="50"/>
      <c r="BY239" s="1"/>
      <c r="BZ239" s="107"/>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row>
    <row r="240" spans="44:111" ht="15" customHeight="1" x14ac:dyDescent="0.25">
      <c r="AR240" s="190" t="s">
        <v>1119</v>
      </c>
      <c r="AS240" s="190" t="s">
        <v>143</v>
      </c>
      <c r="AT240" s="190" t="s">
        <v>1120</v>
      </c>
      <c r="AU240" s="190">
        <v>1</v>
      </c>
      <c r="AV240" s="183"/>
      <c r="AW240" s="219" t="s">
        <v>801</v>
      </c>
      <c r="AX240" s="219" t="s">
        <v>268</v>
      </c>
      <c r="AY240" s="220">
        <v>6280</v>
      </c>
      <c r="AZ240" s="219" t="s">
        <v>801</v>
      </c>
      <c r="BA240" s="219" t="s">
        <v>32</v>
      </c>
      <c r="BB240" s="219"/>
      <c r="BC240" s="219"/>
      <c r="BD240" s="219"/>
      <c r="BE240" s="222"/>
      <c r="BF240" s="50"/>
      <c r="BY240" s="1"/>
      <c r="BZ240" s="107"/>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row>
    <row r="241" spans="44:111" ht="15" customHeight="1" x14ac:dyDescent="0.25">
      <c r="AR241" s="190" t="s">
        <v>807</v>
      </c>
      <c r="AS241" s="190" t="s">
        <v>51</v>
      </c>
      <c r="AT241" s="190" t="s">
        <v>99</v>
      </c>
      <c r="AU241" s="190">
        <v>1</v>
      </c>
      <c r="AV241" s="183"/>
      <c r="AW241" s="219" t="s">
        <v>803</v>
      </c>
      <c r="AX241" s="219" t="s">
        <v>268</v>
      </c>
      <c r="AY241" s="220">
        <v>6290</v>
      </c>
      <c r="AZ241" s="219" t="s">
        <v>803</v>
      </c>
      <c r="BA241" s="219" t="s">
        <v>32</v>
      </c>
      <c r="BB241" s="219"/>
      <c r="BC241" s="219"/>
      <c r="BD241" s="219"/>
      <c r="BE241" s="222"/>
      <c r="BF241" s="50"/>
      <c r="BY241" s="1"/>
      <c r="BZ241" s="107"/>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row>
    <row r="242" spans="44:111" ht="15" customHeight="1" x14ac:dyDescent="0.25">
      <c r="AR242" s="190" t="s">
        <v>810</v>
      </c>
      <c r="AS242" s="190" t="s">
        <v>51</v>
      </c>
      <c r="AT242" s="190" t="s">
        <v>28</v>
      </c>
      <c r="AU242" s="190">
        <v>1</v>
      </c>
      <c r="AV242" s="183"/>
      <c r="AW242" s="219" t="s">
        <v>805</v>
      </c>
      <c r="AX242" s="219" t="s">
        <v>268</v>
      </c>
      <c r="AY242" s="220">
        <v>6300</v>
      </c>
      <c r="AZ242" s="219" t="s">
        <v>806</v>
      </c>
      <c r="BA242" s="219" t="s">
        <v>32</v>
      </c>
      <c r="BB242" s="219"/>
      <c r="BC242" s="219"/>
      <c r="BD242" s="219"/>
      <c r="BE242" s="222"/>
      <c r="BF242" s="50"/>
      <c r="BY242" s="1"/>
      <c r="BZ242" s="107"/>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row>
    <row r="243" spans="44:111" ht="15" customHeight="1" x14ac:dyDescent="0.25">
      <c r="AR243" s="190" t="s">
        <v>813</v>
      </c>
      <c r="AS243" s="190" t="s">
        <v>51</v>
      </c>
      <c r="AT243" s="190" t="s">
        <v>28</v>
      </c>
      <c r="AU243" s="190">
        <v>1</v>
      </c>
      <c r="AV243" s="183"/>
      <c r="AW243" s="219" t="s">
        <v>808</v>
      </c>
      <c r="AX243" s="219" t="s">
        <v>268</v>
      </c>
      <c r="AY243" s="220">
        <v>6310</v>
      </c>
      <c r="AZ243" s="219" t="s">
        <v>809</v>
      </c>
      <c r="BA243" s="219" t="s">
        <v>32</v>
      </c>
      <c r="BB243" s="219"/>
      <c r="BC243" s="219"/>
      <c r="BD243" s="219"/>
      <c r="BE243" s="222"/>
      <c r="BF243" s="50"/>
      <c r="BY243" s="1"/>
      <c r="BZ243" s="107"/>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row>
    <row r="244" spans="44:111" ht="15" customHeight="1" x14ac:dyDescent="0.25">
      <c r="AR244" s="190" t="s">
        <v>815</v>
      </c>
      <c r="AS244" s="190" t="s">
        <v>186</v>
      </c>
      <c r="AT244" s="190" t="s">
        <v>187</v>
      </c>
      <c r="AU244" s="190">
        <v>0.25</v>
      </c>
      <c r="AV244" s="183"/>
      <c r="AW244" s="219" t="s">
        <v>811</v>
      </c>
      <c r="AX244" s="219" t="s">
        <v>268</v>
      </c>
      <c r="AY244" s="220">
        <v>6530</v>
      </c>
      <c r="AZ244" s="219" t="s">
        <v>812</v>
      </c>
      <c r="BA244" s="219" t="s">
        <v>32</v>
      </c>
      <c r="BB244" s="219"/>
      <c r="BC244" s="219"/>
      <c r="BD244" s="219"/>
      <c r="BE244" s="222"/>
      <c r="BF244" s="50"/>
      <c r="BY244" s="1"/>
      <c r="BZ244" s="107"/>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row>
    <row r="245" spans="44:111" ht="15" customHeight="1" x14ac:dyDescent="0.25">
      <c r="AR245" s="190" t="s">
        <v>818</v>
      </c>
      <c r="AS245" s="190" t="s">
        <v>149</v>
      </c>
      <c r="AT245" s="190" t="s">
        <v>99</v>
      </c>
      <c r="AU245" s="190">
        <v>1</v>
      </c>
      <c r="AV245" s="183"/>
      <c r="AW245" s="219" t="s">
        <v>814</v>
      </c>
      <c r="AX245" s="219" t="s">
        <v>268</v>
      </c>
      <c r="AY245" s="220">
        <v>6320</v>
      </c>
      <c r="AZ245" s="219" t="s">
        <v>814</v>
      </c>
      <c r="BA245" s="219" t="s">
        <v>32</v>
      </c>
      <c r="BB245" s="219"/>
      <c r="BC245" s="219"/>
      <c r="BD245" s="219"/>
      <c r="BE245" s="222"/>
      <c r="BF245" s="50"/>
      <c r="BY245" s="1"/>
      <c r="BZ245" s="107"/>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row>
    <row r="246" spans="44:111" ht="15" customHeight="1" x14ac:dyDescent="0.25">
      <c r="AR246" s="190" t="s">
        <v>821</v>
      </c>
      <c r="AS246" s="190" t="s">
        <v>124</v>
      </c>
      <c r="AT246" s="190" t="s">
        <v>28</v>
      </c>
      <c r="AU246" s="190">
        <v>0.5</v>
      </c>
      <c r="AV246" s="183"/>
      <c r="AW246" s="219" t="s">
        <v>816</v>
      </c>
      <c r="AX246" s="219" t="s">
        <v>268</v>
      </c>
      <c r="AY246" s="220">
        <v>6340</v>
      </c>
      <c r="AZ246" s="219" t="s">
        <v>817</v>
      </c>
      <c r="BA246" s="219" t="s">
        <v>56</v>
      </c>
      <c r="BB246" s="219"/>
      <c r="BC246" s="219"/>
      <c r="BD246" s="219"/>
      <c r="BE246" s="222"/>
      <c r="BF246" s="50"/>
      <c r="BY246" s="1"/>
      <c r="BZ246" s="107"/>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row>
    <row r="247" spans="44:111" ht="15" customHeight="1" x14ac:dyDescent="0.25">
      <c r="AR247" s="190" t="s">
        <v>823</v>
      </c>
      <c r="AS247" s="190" t="s">
        <v>94</v>
      </c>
      <c r="AT247" s="190" t="s">
        <v>28</v>
      </c>
      <c r="AU247" s="190">
        <v>0.75</v>
      </c>
      <c r="AV247" s="183"/>
      <c r="AW247" s="219" t="s">
        <v>819</v>
      </c>
      <c r="AX247" s="219" t="s">
        <v>268</v>
      </c>
      <c r="AY247" s="220">
        <v>6360</v>
      </c>
      <c r="AZ247" s="219" t="s">
        <v>820</v>
      </c>
      <c r="BA247" s="219" t="s">
        <v>56</v>
      </c>
      <c r="BB247" s="219"/>
      <c r="BC247" s="219"/>
      <c r="BD247" s="219"/>
      <c r="BE247" s="222"/>
      <c r="BF247" s="50"/>
      <c r="BY247" s="1"/>
      <c r="BZ247" s="107"/>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row>
    <row r="248" spans="44:111" ht="15" customHeight="1" x14ac:dyDescent="0.25">
      <c r="AR248" s="190" t="s">
        <v>825</v>
      </c>
      <c r="AS248" s="190" t="s">
        <v>51</v>
      </c>
      <c r="AT248" s="190" t="s">
        <v>521</v>
      </c>
      <c r="AU248" s="190">
        <v>1</v>
      </c>
      <c r="AV248" s="183"/>
      <c r="AW248" s="219" t="s">
        <v>822</v>
      </c>
      <c r="AX248" s="219" t="s">
        <v>268</v>
      </c>
      <c r="AY248" s="220">
        <v>6370</v>
      </c>
      <c r="AZ248" s="219" t="s">
        <v>822</v>
      </c>
      <c r="BA248" s="219" t="s">
        <v>32</v>
      </c>
      <c r="BB248" s="219"/>
      <c r="BC248" s="219"/>
      <c r="BD248" s="219"/>
      <c r="BE248" s="222"/>
      <c r="BF248" s="50"/>
      <c r="BY248" s="1"/>
      <c r="BZ248" s="107"/>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row>
    <row r="249" spans="44:111" ht="15" customHeight="1" x14ac:dyDescent="0.25">
      <c r="AR249" s="190" t="s">
        <v>828</v>
      </c>
      <c r="AS249" s="190" t="s">
        <v>79</v>
      </c>
      <c r="AT249" s="190" t="s">
        <v>99</v>
      </c>
      <c r="AU249" s="190">
        <v>1</v>
      </c>
      <c r="AV249" s="183"/>
      <c r="AW249" s="219" t="s">
        <v>824</v>
      </c>
      <c r="AX249" s="219" t="s">
        <v>268</v>
      </c>
      <c r="AY249" s="220">
        <v>6380</v>
      </c>
      <c r="AZ249" s="219" t="s">
        <v>824</v>
      </c>
      <c r="BA249" s="219" t="s">
        <v>32</v>
      </c>
      <c r="BB249" s="219"/>
      <c r="BC249" s="219"/>
      <c r="BD249" s="219"/>
      <c r="BE249" s="222"/>
      <c r="BF249" s="50"/>
      <c r="BY249" s="1"/>
      <c r="BZ249" s="107"/>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row>
    <row r="250" spans="44:111" ht="15" customHeight="1" x14ac:dyDescent="0.25">
      <c r="AR250" s="190" t="s">
        <v>832</v>
      </c>
      <c r="AS250" s="190" t="s">
        <v>51</v>
      </c>
      <c r="AT250" s="190" t="s">
        <v>28</v>
      </c>
      <c r="AU250" s="190">
        <v>1</v>
      </c>
      <c r="AV250" s="183"/>
      <c r="AW250" s="219" t="s">
        <v>827</v>
      </c>
      <c r="AX250" s="219" t="s">
        <v>268</v>
      </c>
      <c r="AY250" s="220">
        <v>6390</v>
      </c>
      <c r="AZ250" s="219" t="s">
        <v>827</v>
      </c>
      <c r="BA250" s="219" t="s">
        <v>32</v>
      </c>
      <c r="BB250" s="219"/>
      <c r="BC250" s="219"/>
      <c r="BD250" s="219"/>
      <c r="BE250" s="222"/>
      <c r="BF250" s="50"/>
      <c r="BY250" s="1"/>
      <c r="BZ250" s="107"/>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row>
    <row r="251" spans="44:111" ht="15" customHeight="1" x14ac:dyDescent="0.25">
      <c r="AR251" s="190" t="s">
        <v>835</v>
      </c>
      <c r="AS251" s="190" t="s">
        <v>94</v>
      </c>
      <c r="AT251" s="190" t="s">
        <v>28</v>
      </c>
      <c r="AU251" s="190">
        <v>1</v>
      </c>
      <c r="AV251" s="183"/>
      <c r="AW251" s="219" t="s">
        <v>829</v>
      </c>
      <c r="AX251" s="219" t="s">
        <v>268</v>
      </c>
      <c r="AY251" s="220">
        <v>6410</v>
      </c>
      <c r="AZ251" s="219" t="s">
        <v>829</v>
      </c>
      <c r="BA251" s="219" t="s">
        <v>32</v>
      </c>
      <c r="BB251" s="219"/>
      <c r="BC251" s="219"/>
      <c r="BD251" s="219"/>
      <c r="BE251" s="222"/>
      <c r="BF251" s="50"/>
      <c r="BY251" s="1"/>
      <c r="BZ251" s="107"/>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row>
    <row r="252" spans="44:111" ht="15" customHeight="1" x14ac:dyDescent="0.25">
      <c r="AR252" s="190" t="s">
        <v>839</v>
      </c>
      <c r="AS252" s="190" t="s">
        <v>51</v>
      </c>
      <c r="AT252" s="190" t="s">
        <v>28</v>
      </c>
      <c r="AU252" s="190">
        <v>1</v>
      </c>
      <c r="AV252" s="183"/>
      <c r="AW252" s="219" t="s">
        <v>830</v>
      </c>
      <c r="AX252" s="219" t="s">
        <v>268</v>
      </c>
      <c r="AY252" s="220">
        <v>6420</v>
      </c>
      <c r="AZ252" s="219" t="s">
        <v>831</v>
      </c>
      <c r="BA252" s="219" t="s">
        <v>32</v>
      </c>
      <c r="BB252" s="219"/>
      <c r="BC252" s="219"/>
      <c r="BD252" s="219"/>
      <c r="BE252" s="222"/>
      <c r="BF252" s="50"/>
      <c r="BY252" s="1"/>
      <c r="BZ252" s="107"/>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row>
    <row r="253" spans="44:111" ht="15" customHeight="1" x14ac:dyDescent="0.25">
      <c r="AR253" s="190" t="s">
        <v>842</v>
      </c>
      <c r="AS253" s="190" t="s">
        <v>51</v>
      </c>
      <c r="AT253" s="190" t="s">
        <v>28</v>
      </c>
      <c r="AU253" s="190">
        <v>1</v>
      </c>
      <c r="AV253" s="183"/>
      <c r="AW253" s="219" t="s">
        <v>833</v>
      </c>
      <c r="AX253" s="219" t="s">
        <v>268</v>
      </c>
      <c r="AY253" s="220">
        <v>6430</v>
      </c>
      <c r="AZ253" s="219" t="s">
        <v>834</v>
      </c>
      <c r="BA253" s="219" t="s">
        <v>56</v>
      </c>
      <c r="BB253" s="219"/>
      <c r="BC253" s="219"/>
      <c r="BD253" s="219"/>
      <c r="BE253" s="222"/>
      <c r="BF253" s="50"/>
      <c r="BY253" s="1"/>
      <c r="BZ253" s="107"/>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row>
    <row r="254" spans="44:111" ht="15" customHeight="1" x14ac:dyDescent="0.25">
      <c r="AR254" s="190" t="s">
        <v>845</v>
      </c>
      <c r="AS254" s="190" t="s">
        <v>186</v>
      </c>
      <c r="AT254" s="190" t="s">
        <v>192</v>
      </c>
      <c r="AU254" s="190">
        <v>0.75</v>
      </c>
      <c r="AV254" s="183"/>
      <c r="AW254" s="219" t="s">
        <v>836</v>
      </c>
      <c r="AX254" s="219" t="s">
        <v>268</v>
      </c>
      <c r="AY254" s="220">
        <v>6440</v>
      </c>
      <c r="AZ254" s="219" t="s">
        <v>836</v>
      </c>
      <c r="BA254" s="219" t="s">
        <v>32</v>
      </c>
      <c r="BB254" s="219"/>
      <c r="BC254" s="219"/>
      <c r="BD254" s="219"/>
      <c r="BE254" s="222"/>
      <c r="BF254" s="50"/>
      <c r="BY254" s="1"/>
      <c r="BZ254" s="107"/>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row>
    <row r="255" spans="44:111" ht="15" customHeight="1" x14ac:dyDescent="0.25">
      <c r="AR255" s="190" t="s">
        <v>850</v>
      </c>
      <c r="AS255" s="190" t="s">
        <v>76</v>
      </c>
      <c r="AT255" s="190" t="s">
        <v>99</v>
      </c>
      <c r="AU255" s="190">
        <v>0.25</v>
      </c>
      <c r="AV255" s="183"/>
      <c r="AW255" s="219" t="s">
        <v>837</v>
      </c>
      <c r="AX255" s="219" t="s">
        <v>268</v>
      </c>
      <c r="AY255" s="220">
        <v>6450</v>
      </c>
      <c r="AZ255" s="219" t="s">
        <v>838</v>
      </c>
      <c r="BA255" s="219" t="s">
        <v>32</v>
      </c>
      <c r="BB255" s="219"/>
      <c r="BC255" s="219"/>
      <c r="BD255" s="219"/>
      <c r="BE255" s="222"/>
      <c r="BF255" s="50"/>
      <c r="BY255" s="1"/>
      <c r="BZ255" s="107"/>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row>
    <row r="256" spans="44:111" ht="15" customHeight="1" x14ac:dyDescent="0.25">
      <c r="AR256" s="190" t="s">
        <v>853</v>
      </c>
      <c r="AS256" s="190" t="s">
        <v>51</v>
      </c>
      <c r="AT256" s="190" t="s">
        <v>28</v>
      </c>
      <c r="AU256" s="190">
        <v>1</v>
      </c>
      <c r="AV256" s="183"/>
      <c r="AW256" s="219" t="s">
        <v>840</v>
      </c>
      <c r="AX256" s="219" t="s">
        <v>268</v>
      </c>
      <c r="AY256" s="220">
        <v>6460</v>
      </c>
      <c r="AZ256" s="219" t="s">
        <v>841</v>
      </c>
      <c r="BA256" s="219" t="s">
        <v>32</v>
      </c>
      <c r="BB256" s="219"/>
      <c r="BC256" s="219"/>
      <c r="BD256" s="219"/>
      <c r="BE256" s="222"/>
      <c r="BF256" s="50"/>
      <c r="BY256" s="1"/>
      <c r="BZ256" s="107"/>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row>
    <row r="257" spans="44:111" ht="15" customHeight="1" x14ac:dyDescent="0.25">
      <c r="AR257" s="190" t="s">
        <v>857</v>
      </c>
      <c r="AS257" s="190" t="s">
        <v>51</v>
      </c>
      <c r="AT257" s="190" t="s">
        <v>99</v>
      </c>
      <c r="AU257" s="190">
        <v>1</v>
      </c>
      <c r="AV257" s="183"/>
      <c r="AW257" s="219" t="s">
        <v>843</v>
      </c>
      <c r="AX257" s="219" t="s">
        <v>268</v>
      </c>
      <c r="AY257" s="220">
        <v>6470</v>
      </c>
      <c r="AZ257" s="219" t="s">
        <v>844</v>
      </c>
      <c r="BA257" s="219" t="s">
        <v>32</v>
      </c>
      <c r="BB257" s="219"/>
      <c r="BC257" s="219"/>
      <c r="BD257" s="219"/>
      <c r="BE257" s="222"/>
      <c r="BF257" s="50"/>
      <c r="BY257" s="1"/>
      <c r="BZ257" s="107"/>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row>
    <row r="258" spans="44:111" ht="15" customHeight="1" x14ac:dyDescent="0.25">
      <c r="AR258" s="190" t="s">
        <v>860</v>
      </c>
      <c r="AS258" s="190" t="s">
        <v>186</v>
      </c>
      <c r="AT258" s="190" t="s">
        <v>187</v>
      </c>
      <c r="AU258" s="190">
        <v>0.5</v>
      </c>
      <c r="AV258" s="183"/>
      <c r="AW258" s="219" t="s">
        <v>846</v>
      </c>
      <c r="AX258" s="219" t="s">
        <v>268</v>
      </c>
      <c r="AY258" s="220">
        <v>6480</v>
      </c>
      <c r="AZ258" s="219" t="s">
        <v>847</v>
      </c>
      <c r="BA258" s="219" t="s">
        <v>32</v>
      </c>
      <c r="BB258" s="219"/>
      <c r="BC258" s="219"/>
      <c r="BD258" s="219"/>
      <c r="BE258" s="222"/>
      <c r="BF258" s="50"/>
      <c r="BY258" s="1"/>
      <c r="BZ258" s="107"/>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row>
    <row r="259" spans="44:111" ht="15" customHeight="1" x14ac:dyDescent="0.25">
      <c r="AR259" s="190" t="s">
        <v>863</v>
      </c>
      <c r="AS259" s="190" t="s">
        <v>51</v>
      </c>
      <c r="AT259" s="190" t="s">
        <v>28</v>
      </c>
      <c r="AU259" s="190">
        <v>1</v>
      </c>
      <c r="AV259" s="183"/>
      <c r="AW259" s="219" t="s">
        <v>848</v>
      </c>
      <c r="AX259" s="219" t="s">
        <v>268</v>
      </c>
      <c r="AY259" s="220">
        <v>6490</v>
      </c>
      <c r="AZ259" s="219" t="s">
        <v>849</v>
      </c>
      <c r="BA259" s="219" t="s">
        <v>56</v>
      </c>
      <c r="BB259" s="219"/>
      <c r="BC259" s="219"/>
      <c r="BD259" s="219"/>
      <c r="BE259" s="222"/>
      <c r="BF259" s="50"/>
      <c r="BY259" s="1"/>
      <c r="BZ259" s="107"/>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row>
    <row r="260" spans="44:111" ht="15" customHeight="1" x14ac:dyDescent="0.25">
      <c r="AR260" s="190" t="s">
        <v>866</v>
      </c>
      <c r="AS260" s="190" t="s">
        <v>94</v>
      </c>
      <c r="AT260" s="190" t="s">
        <v>28</v>
      </c>
      <c r="AU260" s="190">
        <v>1</v>
      </c>
      <c r="AV260" s="183"/>
      <c r="AW260" s="219" t="s">
        <v>851</v>
      </c>
      <c r="AX260" s="219" t="s">
        <v>268</v>
      </c>
      <c r="AY260" s="220">
        <v>6510</v>
      </c>
      <c r="AZ260" s="219" t="s">
        <v>851</v>
      </c>
      <c r="BA260" s="219" t="s">
        <v>32</v>
      </c>
      <c r="BB260" s="219"/>
      <c r="BC260" s="219"/>
      <c r="BD260" s="219"/>
      <c r="BE260" s="222"/>
      <c r="BF260" s="50"/>
      <c r="BY260" s="1"/>
      <c r="BZ260" s="107"/>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row>
    <row r="261" spans="44:111" ht="15" customHeight="1" x14ac:dyDescent="0.25">
      <c r="AR261" s="190" t="s">
        <v>869</v>
      </c>
      <c r="AS261" s="190" t="s">
        <v>51</v>
      </c>
      <c r="AT261" s="190" t="s">
        <v>28</v>
      </c>
      <c r="AU261" s="190">
        <v>1</v>
      </c>
      <c r="AV261" s="183"/>
      <c r="AW261" s="219" t="s">
        <v>852</v>
      </c>
      <c r="AX261" s="219" t="s">
        <v>268</v>
      </c>
      <c r="AY261" s="220">
        <v>6520</v>
      </c>
      <c r="AZ261" s="219" t="s">
        <v>852</v>
      </c>
      <c r="BA261" s="219" t="s">
        <v>32</v>
      </c>
      <c r="BB261" s="219"/>
      <c r="BC261" s="219"/>
      <c r="BD261" s="219"/>
      <c r="BE261" s="222"/>
      <c r="BF261" s="50"/>
      <c r="BY261" s="1"/>
      <c r="BZ261" s="107"/>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row>
    <row r="262" spans="44:111" ht="15" customHeight="1" x14ac:dyDescent="0.25">
      <c r="AR262" s="190" t="s">
        <v>872</v>
      </c>
      <c r="AS262" s="190" t="s">
        <v>51</v>
      </c>
      <c r="AT262" s="190" t="s">
        <v>99</v>
      </c>
      <c r="AU262" s="190">
        <v>1</v>
      </c>
      <c r="AV262" s="183"/>
      <c r="AW262" s="219" t="s">
        <v>854</v>
      </c>
      <c r="AX262" s="219" t="s">
        <v>268</v>
      </c>
      <c r="AY262" s="220">
        <v>6540</v>
      </c>
      <c r="AZ262" s="219" t="s">
        <v>854</v>
      </c>
      <c r="BA262" s="219" t="s">
        <v>32</v>
      </c>
      <c r="BB262" s="219"/>
      <c r="BC262" s="219"/>
      <c r="BD262" s="219"/>
      <c r="BE262" s="222"/>
      <c r="BF262" s="50"/>
      <c r="BY262" s="1"/>
      <c r="BZ262" s="107"/>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row>
    <row r="263" spans="44:111" ht="15" customHeight="1" x14ac:dyDescent="0.25">
      <c r="AR263" s="190" t="s">
        <v>875</v>
      </c>
      <c r="AS263" s="190" t="s">
        <v>94</v>
      </c>
      <c r="AT263" s="190" t="s">
        <v>28</v>
      </c>
      <c r="AU263" s="190">
        <v>1</v>
      </c>
      <c r="AV263" s="183"/>
      <c r="AW263" s="219" t="s">
        <v>855</v>
      </c>
      <c r="AX263" s="219" t="s">
        <v>268</v>
      </c>
      <c r="AY263" s="220">
        <v>6550</v>
      </c>
      <c r="AZ263" s="219" t="s">
        <v>856</v>
      </c>
      <c r="BA263" s="219" t="s">
        <v>32</v>
      </c>
      <c r="BB263" s="219"/>
      <c r="BC263" s="219"/>
      <c r="BD263" s="219"/>
      <c r="BE263" s="222"/>
      <c r="BF263" s="50"/>
      <c r="BY263" s="1"/>
      <c r="BZ263" s="107"/>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row>
    <row r="264" spans="44:111" ht="15" customHeight="1" x14ac:dyDescent="0.25">
      <c r="AR264" s="190" t="s">
        <v>878</v>
      </c>
      <c r="AS264" s="190" t="s">
        <v>76</v>
      </c>
      <c r="AT264" s="190" t="s">
        <v>28</v>
      </c>
      <c r="AU264" s="190">
        <v>0.5</v>
      </c>
      <c r="AV264" s="183"/>
      <c r="AW264" s="219" t="s">
        <v>858</v>
      </c>
      <c r="AX264" s="219" t="s">
        <v>268</v>
      </c>
      <c r="AY264" s="220">
        <v>6560</v>
      </c>
      <c r="AZ264" s="219" t="s">
        <v>859</v>
      </c>
      <c r="BA264" s="219" t="s">
        <v>32</v>
      </c>
      <c r="BB264" s="219"/>
      <c r="BC264" s="219"/>
      <c r="BD264" s="219"/>
      <c r="BE264" s="222"/>
      <c r="BF264" s="50"/>
      <c r="BY264" s="1"/>
      <c r="BZ264" s="107"/>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row>
    <row r="265" spans="44:111" ht="15" customHeight="1" x14ac:dyDescent="0.25">
      <c r="AR265" s="190" t="s">
        <v>881</v>
      </c>
      <c r="AS265" s="190" t="s">
        <v>98</v>
      </c>
      <c r="AT265" s="190" t="s">
        <v>99</v>
      </c>
      <c r="AU265" s="190">
        <v>0.5</v>
      </c>
      <c r="AV265" s="183"/>
      <c r="AW265" s="219" t="s">
        <v>861</v>
      </c>
      <c r="AX265" s="219" t="s">
        <v>268</v>
      </c>
      <c r="AY265" s="220">
        <v>6570</v>
      </c>
      <c r="AZ265" s="219" t="s">
        <v>862</v>
      </c>
      <c r="BA265" s="219" t="s">
        <v>32</v>
      </c>
      <c r="BB265" s="219"/>
      <c r="BC265" s="219"/>
      <c r="BD265" s="219"/>
      <c r="BE265" s="222"/>
      <c r="BF265" s="50"/>
      <c r="BY265" s="1"/>
      <c r="BZ265" s="107"/>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row>
    <row r="266" spans="44:111" ht="15" customHeight="1" x14ac:dyDescent="0.25">
      <c r="AR266" s="190" t="s">
        <v>1121</v>
      </c>
      <c r="AS266" s="190" t="s">
        <v>94</v>
      </c>
      <c r="AT266" s="190" t="s">
        <v>28</v>
      </c>
      <c r="AU266" s="190">
        <v>1</v>
      </c>
      <c r="AV266" s="183"/>
      <c r="AW266" s="219" t="s">
        <v>864</v>
      </c>
      <c r="AX266" s="219" t="s">
        <v>268</v>
      </c>
      <c r="AY266" s="220">
        <v>6580</v>
      </c>
      <c r="AZ266" s="219" t="s">
        <v>865</v>
      </c>
      <c r="BA266" s="219" t="s">
        <v>32</v>
      </c>
      <c r="BB266" s="219"/>
      <c r="BC266" s="219"/>
      <c r="BD266" s="219"/>
      <c r="BE266" s="222"/>
      <c r="BF266" s="50"/>
      <c r="BY266" s="1"/>
      <c r="BZ266" s="107"/>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row>
    <row r="267" spans="44:111" ht="15" customHeight="1" x14ac:dyDescent="0.25">
      <c r="AR267" s="190" t="s">
        <v>884</v>
      </c>
      <c r="AS267" s="190" t="s">
        <v>51</v>
      </c>
      <c r="AT267" s="190" t="s">
        <v>28</v>
      </c>
      <c r="AU267" s="190">
        <v>1</v>
      </c>
      <c r="AV267" s="183"/>
      <c r="AW267" s="219" t="s">
        <v>867</v>
      </c>
      <c r="AX267" s="219" t="s">
        <v>268</v>
      </c>
      <c r="AY267" s="220">
        <v>6590</v>
      </c>
      <c r="AZ267" s="219" t="s">
        <v>868</v>
      </c>
      <c r="BA267" s="219" t="s">
        <v>32</v>
      </c>
      <c r="BB267" s="219"/>
      <c r="BC267" s="219"/>
      <c r="BD267" s="219"/>
      <c r="BE267" s="222"/>
      <c r="BF267" s="50"/>
      <c r="BY267" s="1"/>
      <c r="BZ267" s="107"/>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row>
    <row r="268" spans="44:111" ht="15" customHeight="1" x14ac:dyDescent="0.25">
      <c r="AR268" s="190" t="s">
        <v>888</v>
      </c>
      <c r="AS268" s="190" t="s">
        <v>51</v>
      </c>
      <c r="AT268" s="190" t="s">
        <v>28</v>
      </c>
      <c r="AU268" s="190">
        <v>1</v>
      </c>
      <c r="AV268" s="183"/>
      <c r="AW268" s="219" t="s">
        <v>870</v>
      </c>
      <c r="AX268" s="219" t="s">
        <v>268</v>
      </c>
      <c r="AY268" s="220">
        <v>6600</v>
      </c>
      <c r="AZ268" s="219" t="s">
        <v>871</v>
      </c>
      <c r="BA268" s="219" t="s">
        <v>32</v>
      </c>
      <c r="BB268" s="219"/>
      <c r="BC268" s="219"/>
      <c r="BD268" s="219"/>
      <c r="BE268" s="222"/>
      <c r="BF268" s="50"/>
      <c r="BY268" s="1"/>
      <c r="BZ268" s="107"/>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row>
    <row r="269" spans="44:111" ht="15" customHeight="1" x14ac:dyDescent="0.25">
      <c r="AR269" s="190" t="s">
        <v>891</v>
      </c>
      <c r="AS269" s="190" t="s">
        <v>94</v>
      </c>
      <c r="AT269" s="190" t="s">
        <v>99</v>
      </c>
      <c r="AU269" s="190">
        <v>1</v>
      </c>
      <c r="AV269" s="183"/>
      <c r="AW269" s="219" t="s">
        <v>873</v>
      </c>
      <c r="AX269" s="219" t="s">
        <v>268</v>
      </c>
      <c r="AY269" s="220">
        <v>6610</v>
      </c>
      <c r="AZ269" s="219" t="s">
        <v>874</v>
      </c>
      <c r="BA269" s="219" t="s">
        <v>32</v>
      </c>
      <c r="BB269" s="219"/>
      <c r="BC269" s="219"/>
      <c r="BD269" s="219"/>
      <c r="BE269" s="222"/>
      <c r="BF269" s="50"/>
      <c r="BY269" s="1"/>
      <c r="BZ269" s="107"/>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row>
    <row r="270" spans="44:111" ht="15" customHeight="1" x14ac:dyDescent="0.25">
      <c r="AR270" s="190" t="s">
        <v>893</v>
      </c>
      <c r="AS270" s="190" t="s">
        <v>51</v>
      </c>
      <c r="AT270" s="190" t="s">
        <v>28</v>
      </c>
      <c r="AU270" s="190">
        <v>1</v>
      </c>
      <c r="AV270" s="183"/>
      <c r="AW270" s="219" t="s">
        <v>876</v>
      </c>
      <c r="AX270" s="219" t="s">
        <v>268</v>
      </c>
      <c r="AY270" s="220">
        <v>6620</v>
      </c>
      <c r="AZ270" s="219" t="s">
        <v>877</v>
      </c>
      <c r="BA270" s="219" t="s">
        <v>32</v>
      </c>
      <c r="BB270" s="219"/>
      <c r="BC270" s="219"/>
      <c r="BD270" s="219"/>
      <c r="BE270" s="222"/>
      <c r="BF270" s="50"/>
      <c r="BY270" s="1"/>
      <c r="BZ270" s="107"/>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row>
    <row r="271" spans="44:111" ht="15" customHeight="1" x14ac:dyDescent="0.25">
      <c r="AR271" s="190" t="s">
        <v>896</v>
      </c>
      <c r="AS271" s="190" t="s">
        <v>94</v>
      </c>
      <c r="AT271" s="190" t="s">
        <v>28</v>
      </c>
      <c r="AU271" s="190">
        <v>1</v>
      </c>
      <c r="AV271" s="183"/>
      <c r="AW271" s="219" t="s">
        <v>879</v>
      </c>
      <c r="AX271" s="219" t="s">
        <v>268</v>
      </c>
      <c r="AY271" s="220">
        <v>6630</v>
      </c>
      <c r="AZ271" s="219" t="s">
        <v>880</v>
      </c>
      <c r="BA271" s="219" t="s">
        <v>56</v>
      </c>
      <c r="BB271" s="219"/>
      <c r="BC271" s="219"/>
      <c r="BD271" s="219"/>
      <c r="BE271" s="222"/>
      <c r="BF271" s="50"/>
      <c r="BY271" s="1"/>
      <c r="BZ271" s="107"/>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row>
    <row r="272" spans="44:111" ht="15" customHeight="1" x14ac:dyDescent="0.25">
      <c r="AR272" s="190" t="s">
        <v>898</v>
      </c>
      <c r="AS272" s="190" t="s">
        <v>186</v>
      </c>
      <c r="AT272" s="190" t="s">
        <v>28</v>
      </c>
      <c r="AU272" s="190">
        <v>0.25</v>
      </c>
      <c r="AV272" s="183"/>
      <c r="AW272" s="219" t="s">
        <v>882</v>
      </c>
      <c r="AX272" s="219" t="s">
        <v>268</v>
      </c>
      <c r="AY272" s="220">
        <v>6640</v>
      </c>
      <c r="AZ272" s="219" t="s">
        <v>883</v>
      </c>
      <c r="BA272" s="219" t="s">
        <v>32</v>
      </c>
      <c r="BB272" s="219"/>
      <c r="BC272" s="219"/>
      <c r="BD272" s="219"/>
      <c r="BE272" s="222"/>
      <c r="BF272" s="50"/>
      <c r="BY272" s="1"/>
      <c r="BZ272" s="107"/>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row>
    <row r="273" spans="44:111" ht="15" customHeight="1" x14ac:dyDescent="0.25">
      <c r="AR273" s="190" t="s">
        <v>901</v>
      </c>
      <c r="AS273" s="190" t="s">
        <v>76</v>
      </c>
      <c r="AT273" s="190" t="s">
        <v>28</v>
      </c>
      <c r="AU273" s="190">
        <v>0.25</v>
      </c>
      <c r="AV273" s="183"/>
      <c r="AW273" s="219" t="s">
        <v>885</v>
      </c>
      <c r="AX273" s="219" t="s">
        <v>268</v>
      </c>
      <c r="AY273" s="220">
        <v>6650</v>
      </c>
      <c r="AZ273" s="219" t="s">
        <v>886</v>
      </c>
      <c r="BA273" s="219" t="s">
        <v>32</v>
      </c>
      <c r="BB273" s="219"/>
      <c r="BC273" s="219"/>
      <c r="BD273" s="219"/>
      <c r="BE273" s="222"/>
      <c r="BF273" s="50"/>
      <c r="BY273" s="1"/>
      <c r="BZ273" s="107"/>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row>
    <row r="274" spans="44:111" ht="15" customHeight="1" x14ac:dyDescent="0.25">
      <c r="AR274" s="190" t="s">
        <v>902</v>
      </c>
      <c r="AS274" s="190" t="s">
        <v>76</v>
      </c>
      <c r="AT274" s="190" t="s">
        <v>99</v>
      </c>
      <c r="AU274" s="190">
        <v>0.75</v>
      </c>
      <c r="AV274" s="183"/>
      <c r="AW274" s="219" t="s">
        <v>887</v>
      </c>
      <c r="AX274" s="219" t="s">
        <v>53</v>
      </c>
      <c r="AY274" s="220">
        <v>3580</v>
      </c>
      <c r="AZ274" s="219" t="s">
        <v>887</v>
      </c>
      <c r="BA274" s="219" t="s">
        <v>32</v>
      </c>
      <c r="BB274" s="219"/>
      <c r="BC274" s="219"/>
      <c r="BD274" s="219"/>
      <c r="BE274" s="222"/>
      <c r="BF274" s="50"/>
      <c r="BY274" s="1"/>
      <c r="BZ274" s="107"/>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row>
    <row r="275" spans="44:111" ht="15" customHeight="1" x14ac:dyDescent="0.25">
      <c r="AR275" s="190" t="s">
        <v>1122</v>
      </c>
      <c r="AS275" s="190" t="s">
        <v>79</v>
      </c>
      <c r="AT275" s="190" t="s">
        <v>1090</v>
      </c>
      <c r="AU275" s="190">
        <v>1</v>
      </c>
      <c r="AV275" s="183"/>
      <c r="AW275" s="219" t="s">
        <v>889</v>
      </c>
      <c r="AX275" s="219" t="s">
        <v>53</v>
      </c>
      <c r="AY275" s="220">
        <v>3670</v>
      </c>
      <c r="AZ275" s="219" t="s">
        <v>890</v>
      </c>
      <c r="BA275" s="219" t="s">
        <v>32</v>
      </c>
      <c r="BB275" s="219"/>
      <c r="BC275" s="219"/>
      <c r="BD275" s="219"/>
      <c r="BE275" s="222"/>
      <c r="BF275" s="50"/>
      <c r="BY275" s="1"/>
      <c r="BZ275" s="107"/>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row>
    <row r="276" spans="44:111" ht="15" customHeight="1" x14ac:dyDescent="0.25">
      <c r="AR276" s="190" t="s">
        <v>905</v>
      </c>
      <c r="AS276" s="190" t="s">
        <v>51</v>
      </c>
      <c r="AT276" s="190" t="s">
        <v>28</v>
      </c>
      <c r="AU276" s="190">
        <v>1</v>
      </c>
      <c r="AV276" s="183"/>
      <c r="AW276" s="219" t="s">
        <v>892</v>
      </c>
      <c r="AX276" s="219" t="s">
        <v>30</v>
      </c>
      <c r="AY276" s="220">
        <v>2520</v>
      </c>
      <c r="AZ276" s="219" t="s">
        <v>892</v>
      </c>
      <c r="BA276" s="219" t="s">
        <v>32</v>
      </c>
      <c r="BB276" s="219"/>
      <c r="BC276" s="219"/>
      <c r="BD276" s="219"/>
      <c r="BE276" s="222"/>
      <c r="BF276" s="50"/>
      <c r="BY276" s="1"/>
      <c r="BZ276" s="107"/>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row>
    <row r="277" spans="44:111" ht="15" customHeight="1" x14ac:dyDescent="0.25">
      <c r="AR277" s="190" t="s">
        <v>908</v>
      </c>
      <c r="AS277" s="190" t="s">
        <v>51</v>
      </c>
      <c r="AT277" s="190" t="s">
        <v>909</v>
      </c>
      <c r="AU277" s="190">
        <v>1</v>
      </c>
      <c r="AV277" s="183"/>
      <c r="AW277" s="219" t="s">
        <v>894</v>
      </c>
      <c r="AX277" s="219" t="s">
        <v>53</v>
      </c>
      <c r="AY277" s="220">
        <v>3590</v>
      </c>
      <c r="AZ277" s="219" t="s">
        <v>895</v>
      </c>
      <c r="BA277" s="219" t="s">
        <v>32</v>
      </c>
      <c r="BB277" s="219"/>
      <c r="BC277" s="219"/>
      <c r="BD277" s="219"/>
      <c r="BE277" s="222"/>
      <c r="BF277" s="50"/>
      <c r="BY277" s="1"/>
      <c r="BZ277" s="107"/>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row>
    <row r="278" spans="44:111" ht="15" customHeight="1" x14ac:dyDescent="0.25">
      <c r="AR278" s="190" t="s">
        <v>912</v>
      </c>
      <c r="AS278" s="190" t="s">
        <v>51</v>
      </c>
      <c r="AT278" s="190" t="s">
        <v>28</v>
      </c>
      <c r="AU278" s="190">
        <v>1</v>
      </c>
      <c r="AV278" s="183"/>
      <c r="AW278" s="219" t="s">
        <v>897</v>
      </c>
      <c r="AX278" s="219" t="s">
        <v>53</v>
      </c>
      <c r="AY278" s="220">
        <v>3600</v>
      </c>
      <c r="AZ278" s="219" t="s">
        <v>897</v>
      </c>
      <c r="BA278" s="219" t="s">
        <v>56</v>
      </c>
      <c r="BB278" s="219"/>
      <c r="BC278" s="219"/>
      <c r="BD278" s="219"/>
      <c r="BE278" s="222"/>
      <c r="BF278" s="50"/>
      <c r="BY278" s="1"/>
      <c r="BZ278" s="107"/>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row>
    <row r="279" spans="44:111" ht="15" customHeight="1" x14ac:dyDescent="0.25">
      <c r="AR279" s="190" t="s">
        <v>915</v>
      </c>
      <c r="AS279" s="190" t="s">
        <v>94</v>
      </c>
      <c r="AT279" s="190" t="s">
        <v>28</v>
      </c>
      <c r="AU279" s="190">
        <v>1</v>
      </c>
      <c r="AV279" s="183"/>
      <c r="AW279" s="219" t="s">
        <v>899</v>
      </c>
      <c r="AX279" s="219" t="s">
        <v>53</v>
      </c>
      <c r="AY279" s="220">
        <v>3610</v>
      </c>
      <c r="AZ279" s="219" t="s">
        <v>900</v>
      </c>
      <c r="BA279" s="219" t="s">
        <v>32</v>
      </c>
      <c r="BB279" s="219"/>
      <c r="BC279" s="219"/>
      <c r="BD279" s="219"/>
      <c r="BE279" s="222"/>
      <c r="BF279" s="50"/>
      <c r="BY279" s="1"/>
      <c r="BZ279" s="107"/>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row>
    <row r="280" spans="44:111" ht="15" customHeight="1" x14ac:dyDescent="0.25">
      <c r="AR280" s="190" t="s">
        <v>917</v>
      </c>
      <c r="AS280" s="190" t="s">
        <v>76</v>
      </c>
      <c r="AT280" s="190" t="s">
        <v>28</v>
      </c>
      <c r="AU280" s="190">
        <v>0.5</v>
      </c>
      <c r="AV280" s="183"/>
      <c r="AW280" s="194" t="s">
        <v>108</v>
      </c>
      <c r="AX280" s="219"/>
      <c r="AY280" s="220"/>
      <c r="AZ280" s="219"/>
      <c r="BA280" s="219"/>
      <c r="BB280" s="219"/>
      <c r="BC280" s="219"/>
      <c r="BD280" s="219"/>
      <c r="BE280" s="222"/>
      <c r="BF280" s="50"/>
      <c r="BY280" s="1"/>
      <c r="BZ280" s="107"/>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row>
    <row r="281" spans="44:111" ht="15" customHeight="1" x14ac:dyDescent="0.25">
      <c r="AR281" s="190" t="s">
        <v>920</v>
      </c>
      <c r="AS281" s="190" t="s">
        <v>76</v>
      </c>
      <c r="AT281" s="190" t="s">
        <v>28</v>
      </c>
      <c r="AU281" s="190">
        <v>0.5</v>
      </c>
      <c r="AV281" s="183"/>
      <c r="AW281" s="219" t="s">
        <v>903</v>
      </c>
      <c r="AX281" s="219" t="s">
        <v>53</v>
      </c>
      <c r="AY281" s="220">
        <v>3620</v>
      </c>
      <c r="AZ281" s="219" t="s">
        <v>904</v>
      </c>
      <c r="BA281" s="219" t="s">
        <v>32</v>
      </c>
      <c r="BB281" s="219"/>
      <c r="BC281" s="219"/>
      <c r="BD281" s="219"/>
      <c r="BE281" s="222"/>
      <c r="BF281" s="50"/>
      <c r="BY281" s="1"/>
      <c r="BZ281" s="107"/>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row>
    <row r="282" spans="44:111" ht="15" customHeight="1" x14ac:dyDescent="0.25">
      <c r="AR282" s="190" t="s">
        <v>923</v>
      </c>
      <c r="AS282" s="190" t="s">
        <v>94</v>
      </c>
      <c r="AT282" s="190" t="s">
        <v>28</v>
      </c>
      <c r="AU282" s="190">
        <v>1</v>
      </c>
      <c r="AV282" s="183"/>
      <c r="AW282" s="219" t="s">
        <v>906</v>
      </c>
      <c r="AX282" s="219" t="s">
        <v>30</v>
      </c>
      <c r="AY282" s="220">
        <v>2530</v>
      </c>
      <c r="AZ282" s="219" t="s">
        <v>907</v>
      </c>
      <c r="BA282" s="219" t="s">
        <v>32</v>
      </c>
      <c r="BB282" s="219"/>
      <c r="BC282" s="219"/>
      <c r="BD282" s="219"/>
      <c r="BE282" s="222"/>
      <c r="BF282" s="50"/>
      <c r="BY282" s="1"/>
      <c r="BZ282" s="107"/>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row>
    <row r="283" spans="44:111" ht="15" customHeight="1" x14ac:dyDescent="0.25">
      <c r="AR283" s="190" t="s">
        <v>925</v>
      </c>
      <c r="AS283" s="190" t="s">
        <v>76</v>
      </c>
      <c r="AT283" s="190" t="s">
        <v>99</v>
      </c>
      <c r="AU283" s="190">
        <v>0.5</v>
      </c>
      <c r="AV283" s="183"/>
      <c r="AW283" s="219" t="s">
        <v>910</v>
      </c>
      <c r="AX283" s="219" t="s">
        <v>30</v>
      </c>
      <c r="AY283" s="220">
        <v>2540</v>
      </c>
      <c r="AZ283" s="219" t="s">
        <v>911</v>
      </c>
      <c r="BA283" s="219" t="s">
        <v>32</v>
      </c>
      <c r="BB283" s="219"/>
      <c r="BC283" s="219"/>
      <c r="BD283" s="219"/>
      <c r="BE283" s="222"/>
      <c r="BF283" s="50"/>
      <c r="BY283" s="1"/>
      <c r="BZ283" s="107"/>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row>
    <row r="284" spans="44:111" ht="15" customHeight="1" x14ac:dyDescent="0.25">
      <c r="AR284" s="190" t="s">
        <v>929</v>
      </c>
      <c r="AS284" s="190" t="s">
        <v>51</v>
      </c>
      <c r="AT284" s="190" t="s">
        <v>28</v>
      </c>
      <c r="AU284" s="190">
        <v>1</v>
      </c>
      <c r="AV284" s="183"/>
      <c r="AW284" s="219" t="s">
        <v>913</v>
      </c>
      <c r="AX284" s="219" t="s">
        <v>53</v>
      </c>
      <c r="AY284" s="220">
        <v>3640</v>
      </c>
      <c r="AZ284" s="219" t="s">
        <v>914</v>
      </c>
      <c r="BA284" s="219" t="s">
        <v>32</v>
      </c>
      <c r="BB284" s="219"/>
      <c r="BC284" s="219"/>
      <c r="BD284" s="219"/>
      <c r="BE284" s="222"/>
      <c r="BF284" s="50"/>
      <c r="BY284" s="1"/>
      <c r="BZ284" s="107"/>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row>
    <row r="285" spans="44:111" ht="15" customHeight="1" x14ac:dyDescent="0.25">
      <c r="AR285" s="190" t="s">
        <v>932</v>
      </c>
      <c r="AS285" s="190" t="s">
        <v>51</v>
      </c>
      <c r="AT285" s="190" t="s">
        <v>28</v>
      </c>
      <c r="AU285" s="190">
        <v>1</v>
      </c>
      <c r="AV285" s="183"/>
      <c r="AW285" s="219" t="s">
        <v>916</v>
      </c>
      <c r="AX285" s="219" t="s">
        <v>53</v>
      </c>
      <c r="AY285" s="220">
        <v>3650</v>
      </c>
      <c r="AZ285" s="219" t="s">
        <v>916</v>
      </c>
      <c r="BA285" s="219" t="s">
        <v>32</v>
      </c>
      <c r="BB285" s="219"/>
      <c r="BC285" s="219"/>
      <c r="BD285" s="219"/>
      <c r="BE285" s="222"/>
      <c r="BF285" s="50"/>
      <c r="BY285" s="1"/>
      <c r="BZ285" s="107"/>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row>
    <row r="286" spans="44:111" ht="15" customHeight="1" x14ac:dyDescent="0.25">
      <c r="AR286" s="190" t="s">
        <v>935</v>
      </c>
      <c r="AS286" s="190" t="s">
        <v>51</v>
      </c>
      <c r="AT286" s="190" t="s">
        <v>28</v>
      </c>
      <c r="AU286" s="190">
        <v>1</v>
      </c>
      <c r="AV286" s="183"/>
      <c r="AW286" s="219" t="s">
        <v>918</v>
      </c>
      <c r="AX286" s="219" t="s">
        <v>268</v>
      </c>
      <c r="AY286" s="220">
        <v>6660</v>
      </c>
      <c r="AZ286" s="219" t="s">
        <v>919</v>
      </c>
      <c r="BA286" s="219" t="s">
        <v>32</v>
      </c>
      <c r="BB286" s="219"/>
      <c r="BC286" s="219"/>
      <c r="BD286" s="219"/>
      <c r="BE286" s="222"/>
      <c r="BF286" s="50"/>
      <c r="BY286" s="1"/>
      <c r="BZ286" s="107"/>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row>
    <row r="287" spans="44:111" ht="15" customHeight="1" x14ac:dyDescent="0.25">
      <c r="AR287" s="190" t="s">
        <v>937</v>
      </c>
      <c r="AS287" s="190" t="s">
        <v>51</v>
      </c>
      <c r="AT287" s="190" t="s">
        <v>28</v>
      </c>
      <c r="AU287" s="190">
        <v>1</v>
      </c>
      <c r="AV287" s="183"/>
      <c r="AW287" s="219" t="s">
        <v>921</v>
      </c>
      <c r="AX287" s="219" t="s">
        <v>86</v>
      </c>
      <c r="AY287" s="220">
        <v>7380</v>
      </c>
      <c r="AZ287" s="219" t="s">
        <v>922</v>
      </c>
      <c r="BA287" s="219" t="s">
        <v>32</v>
      </c>
      <c r="BB287" s="219"/>
      <c r="BC287" s="219"/>
      <c r="BD287" s="219"/>
      <c r="BE287" s="222"/>
      <c r="BF287" s="50"/>
      <c r="BY287" s="1"/>
      <c r="BZ287" s="107"/>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row>
    <row r="288" spans="44:111" ht="15" customHeight="1" x14ac:dyDescent="0.25">
      <c r="AR288" s="190" t="s">
        <v>940</v>
      </c>
      <c r="AS288" s="190" t="s">
        <v>51</v>
      </c>
      <c r="AT288" s="190" t="s">
        <v>28</v>
      </c>
      <c r="AU288" s="190">
        <v>1</v>
      </c>
      <c r="AV288" s="183"/>
      <c r="AW288" s="219" t="s">
        <v>924</v>
      </c>
      <c r="AX288" s="219" t="s">
        <v>53</v>
      </c>
      <c r="AY288" s="220">
        <v>3660</v>
      </c>
      <c r="AZ288" s="219" t="s">
        <v>924</v>
      </c>
      <c r="BA288" s="219" t="s">
        <v>32</v>
      </c>
      <c r="BB288" s="219"/>
      <c r="BC288" s="219"/>
      <c r="BD288" s="219"/>
      <c r="BE288" s="222"/>
      <c r="BF288" s="50"/>
      <c r="BY288" s="1"/>
      <c r="BZ288" s="107"/>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row>
    <row r="289" spans="44:111" ht="15" customHeight="1" x14ac:dyDescent="0.25">
      <c r="AR289" s="190" t="s">
        <v>1123</v>
      </c>
      <c r="AS289" s="190" t="s">
        <v>51</v>
      </c>
      <c r="AT289" s="190" t="s">
        <v>1083</v>
      </c>
      <c r="AU289" s="190">
        <v>1</v>
      </c>
      <c r="AV289" s="183"/>
      <c r="AW289" s="219" t="s">
        <v>926</v>
      </c>
      <c r="AX289" s="219" t="s">
        <v>86</v>
      </c>
      <c r="AY289" s="220">
        <v>7390</v>
      </c>
      <c r="AZ289" s="219" t="s">
        <v>927</v>
      </c>
      <c r="BA289" s="219" t="s">
        <v>32</v>
      </c>
      <c r="BB289" s="219" t="s">
        <v>928</v>
      </c>
      <c r="BC289" s="219" t="s">
        <v>32</v>
      </c>
      <c r="BD289" s="219"/>
      <c r="BE289" s="222"/>
      <c r="BF289" s="50"/>
      <c r="BY289" s="1"/>
      <c r="BZ289" s="107"/>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row>
    <row r="290" spans="44:111" ht="15" customHeight="1" x14ac:dyDescent="0.25">
      <c r="AR290" s="190" t="s">
        <v>1124</v>
      </c>
      <c r="AS290" s="190" t="s">
        <v>51</v>
      </c>
      <c r="AT290" s="190" t="s">
        <v>1083</v>
      </c>
      <c r="AU290" s="190">
        <v>1</v>
      </c>
      <c r="AV290" s="183"/>
      <c r="AW290" s="219" t="s">
        <v>930</v>
      </c>
      <c r="AX290" s="219" t="s">
        <v>86</v>
      </c>
      <c r="AY290" s="220">
        <v>7400</v>
      </c>
      <c r="AZ290" s="219" t="s">
        <v>931</v>
      </c>
      <c r="BA290" s="219" t="s">
        <v>32</v>
      </c>
      <c r="BB290" s="219"/>
      <c r="BC290" s="219"/>
      <c r="BD290" s="219"/>
      <c r="BE290" s="222"/>
      <c r="BF290" s="50"/>
      <c r="BY290" s="1"/>
      <c r="BZ290" s="107"/>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row>
    <row r="291" spans="44:111" ht="15" customHeight="1" x14ac:dyDescent="0.25">
      <c r="AR291" s="190" t="s">
        <v>944</v>
      </c>
      <c r="AS291" s="190" t="s">
        <v>51</v>
      </c>
      <c r="AT291" s="190" t="s">
        <v>28</v>
      </c>
      <c r="AU291" s="190">
        <v>1</v>
      </c>
      <c r="AV291" s="183"/>
      <c r="AW291" s="219" t="s">
        <v>933</v>
      </c>
      <c r="AX291" s="219" t="s">
        <v>268</v>
      </c>
      <c r="AY291" s="220">
        <v>6670</v>
      </c>
      <c r="AZ291" s="219" t="s">
        <v>934</v>
      </c>
      <c r="BA291" s="219" t="s">
        <v>32</v>
      </c>
      <c r="BB291" s="219"/>
      <c r="BC291" s="219"/>
      <c r="BD291" s="219"/>
      <c r="BE291" s="222"/>
      <c r="BF291" s="50"/>
      <c r="BY291" s="1"/>
      <c r="BZ291" s="107"/>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row>
    <row r="292" spans="44:111" ht="15" customHeight="1" x14ac:dyDescent="0.25">
      <c r="AR292" s="190" t="s">
        <v>947</v>
      </c>
      <c r="AS292" s="190" t="s">
        <v>51</v>
      </c>
      <c r="AT292" s="190" t="s">
        <v>28</v>
      </c>
      <c r="AU292" s="190">
        <v>1</v>
      </c>
      <c r="AV292" s="183"/>
      <c r="AW292" s="219" t="s">
        <v>936</v>
      </c>
      <c r="AX292" s="219" t="s">
        <v>30</v>
      </c>
      <c r="AY292" s="220">
        <v>2550</v>
      </c>
      <c r="AZ292" s="219" t="s">
        <v>936</v>
      </c>
      <c r="BA292" s="219" t="s">
        <v>32</v>
      </c>
      <c r="BB292" s="219"/>
      <c r="BC292" s="219"/>
      <c r="BD292" s="219"/>
      <c r="BE292" s="222"/>
      <c r="BF292" s="50"/>
      <c r="BY292" s="1"/>
      <c r="BZ292" s="107"/>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row>
    <row r="293" spans="44:111" ht="15" customHeight="1" x14ac:dyDescent="0.25">
      <c r="AR293" s="190" t="s">
        <v>950</v>
      </c>
      <c r="AS293" s="190" t="s">
        <v>76</v>
      </c>
      <c r="AT293" s="190" t="s">
        <v>28</v>
      </c>
      <c r="AU293" s="190">
        <v>0.5</v>
      </c>
      <c r="AV293" s="183"/>
      <c r="AW293" s="219" t="s">
        <v>938</v>
      </c>
      <c r="AX293" s="219" t="s">
        <v>30</v>
      </c>
      <c r="AY293" s="220">
        <v>2560</v>
      </c>
      <c r="AZ293" s="219" t="s">
        <v>939</v>
      </c>
      <c r="BA293" s="219" t="s">
        <v>32</v>
      </c>
      <c r="BB293" s="219"/>
      <c r="BC293" s="219"/>
      <c r="BD293" s="219"/>
      <c r="BE293" s="222"/>
      <c r="BF293" s="50"/>
      <c r="BY293" s="1"/>
      <c r="BZ293" s="107"/>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row>
    <row r="294" spans="44:111" ht="15" customHeight="1" x14ac:dyDescent="0.25">
      <c r="AR294" s="190" t="s">
        <v>953</v>
      </c>
      <c r="AS294" s="190" t="s">
        <v>76</v>
      </c>
      <c r="AT294" s="190" t="s">
        <v>28</v>
      </c>
      <c r="AU294" s="190">
        <v>0.25</v>
      </c>
      <c r="AV294" s="183"/>
      <c r="AW294" s="219" t="s">
        <v>941</v>
      </c>
      <c r="AX294" s="219" t="s">
        <v>268</v>
      </c>
      <c r="AY294" s="220">
        <v>6680</v>
      </c>
      <c r="AZ294" s="219" t="s">
        <v>941</v>
      </c>
      <c r="BA294" s="219" t="s">
        <v>32</v>
      </c>
      <c r="BB294" s="219"/>
      <c r="BC294" s="219"/>
      <c r="BD294" s="219"/>
      <c r="BE294" s="222"/>
      <c r="BF294" s="50"/>
      <c r="BY294" s="1"/>
      <c r="BZ294" s="107"/>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row>
    <row r="295" spans="44:111" ht="15" customHeight="1" x14ac:dyDescent="0.25">
      <c r="AR295" s="190" t="s">
        <v>956</v>
      </c>
      <c r="AS295" s="190" t="s">
        <v>51</v>
      </c>
      <c r="AT295" s="190" t="s">
        <v>99</v>
      </c>
      <c r="AU295" s="190">
        <v>1</v>
      </c>
      <c r="AV295" s="183"/>
      <c r="AW295" s="219" t="s">
        <v>942</v>
      </c>
      <c r="AX295" s="219" t="s">
        <v>221</v>
      </c>
      <c r="AY295" s="220">
        <v>5380</v>
      </c>
      <c r="AZ295" s="219" t="s">
        <v>943</v>
      </c>
      <c r="BA295" s="219" t="s">
        <v>32</v>
      </c>
      <c r="BB295" s="219"/>
      <c r="BC295" s="219"/>
      <c r="BD295" s="219"/>
      <c r="BE295" s="222"/>
      <c r="BF295" s="50"/>
      <c r="BY295" s="1"/>
      <c r="BZ295" s="107"/>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row>
    <row r="296" spans="44:111" ht="15" customHeight="1" x14ac:dyDescent="0.25">
      <c r="AR296" s="190" t="s">
        <v>960</v>
      </c>
      <c r="AS296" s="190" t="s">
        <v>76</v>
      </c>
      <c r="AT296" s="190" t="s">
        <v>28</v>
      </c>
      <c r="AU296" s="190">
        <v>0.25</v>
      </c>
      <c r="AV296" s="183"/>
      <c r="AW296" s="219" t="s">
        <v>945</v>
      </c>
      <c r="AX296" s="219" t="s">
        <v>221</v>
      </c>
      <c r="AY296" s="220">
        <v>5390</v>
      </c>
      <c r="AZ296" s="219" t="s">
        <v>946</v>
      </c>
      <c r="BA296" s="219" t="s">
        <v>32</v>
      </c>
      <c r="BB296" s="219"/>
      <c r="BC296" s="219"/>
      <c r="BD296" s="219"/>
      <c r="BE296" s="222"/>
      <c r="BF296" s="50"/>
      <c r="BY296" s="1"/>
      <c r="BZ296" s="107"/>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row>
    <row r="297" spans="44:111" ht="15" customHeight="1" x14ac:dyDescent="0.25">
      <c r="AR297" s="190" t="s">
        <v>1125</v>
      </c>
      <c r="AS297" s="190" t="s">
        <v>51</v>
      </c>
      <c r="AT297" s="190" t="s">
        <v>1077</v>
      </c>
      <c r="AU297" s="190">
        <v>1</v>
      </c>
      <c r="AV297" s="183"/>
      <c r="AW297" s="219" t="s">
        <v>948</v>
      </c>
      <c r="AX297" s="219" t="s">
        <v>221</v>
      </c>
      <c r="AY297" s="220">
        <v>5400</v>
      </c>
      <c r="AZ297" s="219" t="s">
        <v>949</v>
      </c>
      <c r="BA297" s="219" t="s">
        <v>56</v>
      </c>
      <c r="BB297" s="219"/>
      <c r="BC297" s="219"/>
      <c r="BD297" s="219"/>
      <c r="BE297" s="222"/>
      <c r="BF297" s="50"/>
      <c r="BY297" s="1"/>
      <c r="BZ297" s="107"/>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row>
    <row r="298" spans="44:111" ht="15" customHeight="1" x14ac:dyDescent="0.25">
      <c r="AR298" s="190" t="s">
        <v>964</v>
      </c>
      <c r="AS298" s="190" t="s">
        <v>124</v>
      </c>
      <c r="AT298" s="190" t="s">
        <v>28</v>
      </c>
      <c r="AU298" s="190">
        <v>1</v>
      </c>
      <c r="AV298" s="183"/>
      <c r="AW298" s="219" t="s">
        <v>951</v>
      </c>
      <c r="AX298" s="219" t="s">
        <v>53</v>
      </c>
      <c r="AY298" s="220">
        <v>3690</v>
      </c>
      <c r="AZ298" s="219" t="s">
        <v>952</v>
      </c>
      <c r="BA298" s="219" t="s">
        <v>32</v>
      </c>
      <c r="BB298" s="219"/>
      <c r="BC298" s="219"/>
      <c r="BD298" s="219"/>
      <c r="BE298" s="222"/>
      <c r="BF298" s="50"/>
      <c r="BY298" s="1"/>
      <c r="BZ298" s="107"/>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row>
    <row r="299" spans="44:111" ht="15" customHeight="1" x14ac:dyDescent="0.25">
      <c r="AR299" s="190" t="s">
        <v>966</v>
      </c>
      <c r="AS299" s="190" t="s">
        <v>124</v>
      </c>
      <c r="AT299" s="190" t="s">
        <v>28</v>
      </c>
      <c r="AU299" s="190">
        <v>0.5</v>
      </c>
      <c r="AV299" s="183"/>
      <c r="AW299" s="219" t="s">
        <v>954</v>
      </c>
      <c r="AX299" s="219" t="s">
        <v>53</v>
      </c>
      <c r="AY299" s="220">
        <v>3710</v>
      </c>
      <c r="AZ299" s="219" t="s">
        <v>955</v>
      </c>
      <c r="BA299" s="219" t="s">
        <v>32</v>
      </c>
      <c r="BB299" s="219"/>
      <c r="BC299" s="219"/>
      <c r="BD299" s="219"/>
      <c r="BE299" s="222"/>
      <c r="BF299" s="50"/>
      <c r="BY299" s="1"/>
      <c r="BZ299" s="107"/>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row>
    <row r="300" spans="44:111" ht="15" customHeight="1" x14ac:dyDescent="0.25">
      <c r="AR300" s="190" t="s">
        <v>968</v>
      </c>
      <c r="AS300" s="190" t="s">
        <v>76</v>
      </c>
      <c r="AT300" s="190" t="s">
        <v>99</v>
      </c>
      <c r="AU300" s="190">
        <v>0.25</v>
      </c>
      <c r="AV300" s="183"/>
      <c r="AW300" s="219" t="s">
        <v>957</v>
      </c>
      <c r="AX300" s="219" t="s">
        <v>221</v>
      </c>
      <c r="AY300" s="220">
        <v>5410</v>
      </c>
      <c r="AZ300" s="219" t="s">
        <v>958</v>
      </c>
      <c r="BA300" s="219" t="s">
        <v>32</v>
      </c>
      <c r="BB300" s="219" t="s">
        <v>959</v>
      </c>
      <c r="BC300" s="219" t="s">
        <v>32</v>
      </c>
      <c r="BD300" s="219"/>
      <c r="BE300" s="222"/>
      <c r="BF300" s="50"/>
      <c r="BY300" s="1"/>
      <c r="BZ300" s="107"/>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row>
    <row r="301" spans="44:111" ht="15" customHeight="1" x14ac:dyDescent="0.25">
      <c r="AR301" s="190" t="s">
        <v>972</v>
      </c>
      <c r="AS301" s="190" t="s">
        <v>94</v>
      </c>
      <c r="AT301" s="190" t="s">
        <v>28</v>
      </c>
      <c r="AU301" s="190">
        <v>1</v>
      </c>
      <c r="AV301" s="183"/>
      <c r="AW301" s="219" t="s">
        <v>961</v>
      </c>
      <c r="AX301" s="219" t="s">
        <v>86</v>
      </c>
      <c r="AY301" s="220">
        <v>7410</v>
      </c>
      <c r="AZ301" s="219" t="s">
        <v>962</v>
      </c>
      <c r="BA301" s="219" t="s">
        <v>32</v>
      </c>
      <c r="BB301" s="219" t="s">
        <v>963</v>
      </c>
      <c r="BC301" s="219" t="s">
        <v>32</v>
      </c>
      <c r="BD301" s="219"/>
      <c r="BE301" s="222"/>
      <c r="BF301" s="50"/>
      <c r="BY301" s="1"/>
      <c r="BZ301" s="107"/>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row>
    <row r="302" spans="44:111" ht="15" customHeight="1" x14ac:dyDescent="0.25">
      <c r="AR302" s="190" t="s">
        <v>977</v>
      </c>
      <c r="AS302" s="190" t="s">
        <v>27</v>
      </c>
      <c r="AT302" s="190" t="s">
        <v>28</v>
      </c>
      <c r="AU302" s="190">
        <v>0.5</v>
      </c>
      <c r="AV302" s="183"/>
      <c r="AW302" s="219" t="s">
        <v>965</v>
      </c>
      <c r="AX302" s="219" t="s">
        <v>53</v>
      </c>
      <c r="AY302" s="220">
        <v>3700</v>
      </c>
      <c r="AZ302" s="219" t="s">
        <v>965</v>
      </c>
      <c r="BA302" s="219" t="s">
        <v>32</v>
      </c>
      <c r="BB302" s="219"/>
      <c r="BC302" s="219"/>
      <c r="BD302" s="219"/>
      <c r="BE302" s="222"/>
      <c r="BF302" s="50"/>
      <c r="BY302" s="1"/>
      <c r="BZ302" s="107"/>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row>
    <row r="303" spans="44:111" ht="15" customHeight="1" x14ac:dyDescent="0.25">
      <c r="AR303" s="190" t="s">
        <v>1126</v>
      </c>
      <c r="AS303" s="190" t="s">
        <v>51</v>
      </c>
      <c r="AT303" s="190" t="s">
        <v>1083</v>
      </c>
      <c r="AU303" s="190">
        <v>1</v>
      </c>
      <c r="AV303" s="183"/>
      <c r="AW303" s="219" t="s">
        <v>967</v>
      </c>
      <c r="AX303" s="219" t="s">
        <v>93</v>
      </c>
      <c r="AY303" s="220">
        <v>1040</v>
      </c>
      <c r="AZ303" s="219" t="s">
        <v>967</v>
      </c>
      <c r="BA303" s="219" t="s">
        <v>32</v>
      </c>
      <c r="BB303" s="219"/>
      <c r="BC303" s="219"/>
      <c r="BD303" s="219"/>
      <c r="BE303" s="222"/>
      <c r="BF303" s="50"/>
      <c r="BY303" s="1"/>
      <c r="BZ303" s="107"/>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row>
    <row r="304" spans="44:111" ht="15" customHeight="1" x14ac:dyDescent="0.25">
      <c r="AR304" s="190" t="s">
        <v>981</v>
      </c>
      <c r="AS304" s="190" t="s">
        <v>51</v>
      </c>
      <c r="AT304" s="190" t="s">
        <v>28</v>
      </c>
      <c r="AU304" s="190">
        <v>1</v>
      </c>
      <c r="AV304" s="183"/>
      <c r="AW304" s="219" t="s">
        <v>969</v>
      </c>
      <c r="AX304" s="219" t="s">
        <v>93</v>
      </c>
      <c r="AY304" s="220">
        <v>1480</v>
      </c>
      <c r="AZ304" s="219" t="s">
        <v>970</v>
      </c>
      <c r="BA304" s="219" t="s">
        <v>56</v>
      </c>
      <c r="BB304" s="219" t="s">
        <v>971</v>
      </c>
      <c r="BC304" s="219" t="s">
        <v>56</v>
      </c>
      <c r="BD304" s="219"/>
      <c r="BE304" s="222"/>
      <c r="BF304" s="50"/>
      <c r="BY304" s="1"/>
      <c r="BZ304" s="107"/>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row>
    <row r="305" spans="44:111" ht="15" customHeight="1" x14ac:dyDescent="0.25">
      <c r="AR305" s="190" t="s">
        <v>984</v>
      </c>
      <c r="AS305" s="190" t="s">
        <v>94</v>
      </c>
      <c r="AT305" s="190" t="s">
        <v>99</v>
      </c>
      <c r="AU305" s="190">
        <v>1</v>
      </c>
      <c r="AV305" s="183"/>
      <c r="AW305" s="219" t="s">
        <v>973</v>
      </c>
      <c r="AX305" s="219" t="s">
        <v>221</v>
      </c>
      <c r="AY305" s="220">
        <v>5420</v>
      </c>
      <c r="AZ305" s="219" t="s">
        <v>973</v>
      </c>
      <c r="BA305" s="219" t="s">
        <v>32</v>
      </c>
      <c r="BB305" s="219"/>
      <c r="BC305" s="219"/>
      <c r="BD305" s="219"/>
      <c r="BE305" s="222"/>
      <c r="BF305" s="50"/>
      <c r="BY305" s="1"/>
      <c r="BZ305" s="107"/>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row>
    <row r="306" spans="44:111" ht="15" customHeight="1" x14ac:dyDescent="0.25">
      <c r="AR306" s="190" t="s">
        <v>986</v>
      </c>
      <c r="AS306" s="190" t="s">
        <v>51</v>
      </c>
      <c r="AT306" s="190" t="s">
        <v>28</v>
      </c>
      <c r="AU306" s="190">
        <v>1</v>
      </c>
      <c r="AV306" s="183"/>
      <c r="AW306" s="219" t="s">
        <v>974</v>
      </c>
      <c r="AX306" s="219" t="s">
        <v>53</v>
      </c>
      <c r="AY306" s="220">
        <v>3730</v>
      </c>
      <c r="AZ306" s="219" t="s">
        <v>975</v>
      </c>
      <c r="BA306" s="219" t="s">
        <v>32</v>
      </c>
      <c r="BB306" s="219"/>
      <c r="BC306" s="219"/>
      <c r="BD306" s="219"/>
      <c r="BE306" s="222"/>
      <c r="BF306" s="50"/>
      <c r="BY306" s="1"/>
      <c r="BZ306" s="107"/>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row>
    <row r="307" spans="44:111" ht="15" customHeight="1" x14ac:dyDescent="0.25">
      <c r="AR307" s="190" t="s">
        <v>988</v>
      </c>
      <c r="AS307" s="190" t="s">
        <v>51</v>
      </c>
      <c r="AT307" s="190" t="s">
        <v>28</v>
      </c>
      <c r="AU307" s="190">
        <v>1</v>
      </c>
      <c r="AV307" s="183"/>
      <c r="AW307" s="219" t="s">
        <v>976</v>
      </c>
      <c r="AX307" s="219" t="s">
        <v>286</v>
      </c>
      <c r="AY307" s="220">
        <v>4400</v>
      </c>
      <c r="AZ307" s="219" t="s">
        <v>976</v>
      </c>
      <c r="BA307" s="219" t="s">
        <v>56</v>
      </c>
      <c r="BB307" s="219"/>
      <c r="BC307" s="219"/>
      <c r="BD307" s="219"/>
      <c r="BE307" s="222"/>
      <c r="BF307" s="50"/>
      <c r="BY307" s="1"/>
      <c r="BZ307" s="107"/>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row>
    <row r="308" spans="44:111" ht="15" customHeight="1" x14ac:dyDescent="0.25">
      <c r="AR308" s="190" t="s">
        <v>1127</v>
      </c>
      <c r="AS308" s="190" t="s">
        <v>79</v>
      </c>
      <c r="AT308" s="190" t="s">
        <v>99</v>
      </c>
      <c r="AU308" s="190">
        <v>1</v>
      </c>
      <c r="AV308" s="183"/>
      <c r="AW308" s="219" t="s">
        <v>978</v>
      </c>
      <c r="AX308" s="219" t="s">
        <v>286</v>
      </c>
      <c r="AY308" s="220">
        <v>4390</v>
      </c>
      <c r="AZ308" s="219" t="s">
        <v>979</v>
      </c>
      <c r="BA308" s="219" t="s">
        <v>32</v>
      </c>
      <c r="BB308" s="219" t="s">
        <v>980</v>
      </c>
      <c r="BC308" s="219"/>
      <c r="BD308" s="219"/>
      <c r="BE308" s="222"/>
      <c r="BF308" s="50"/>
      <c r="BY308" s="1"/>
      <c r="BZ308" s="107"/>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row>
    <row r="309" spans="44:111" ht="15" customHeight="1" x14ac:dyDescent="0.25">
      <c r="AR309" s="190" t="s">
        <v>992</v>
      </c>
      <c r="AS309" s="190" t="s">
        <v>94</v>
      </c>
      <c r="AT309" s="190" t="s">
        <v>28</v>
      </c>
      <c r="AU309" s="190">
        <v>1</v>
      </c>
      <c r="AV309" s="183"/>
      <c r="AW309" s="219" t="s">
        <v>982</v>
      </c>
      <c r="AX309" s="219" t="s">
        <v>221</v>
      </c>
      <c r="AY309" s="220">
        <v>5430</v>
      </c>
      <c r="AZ309" s="219" t="s">
        <v>983</v>
      </c>
      <c r="BA309" s="219" t="s">
        <v>32</v>
      </c>
      <c r="BB309" s="219"/>
      <c r="BC309" s="219"/>
      <c r="BD309" s="219"/>
      <c r="BE309" s="222"/>
      <c r="BF309" s="50"/>
      <c r="BY309" s="1"/>
      <c r="BZ309" s="107"/>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row>
    <row r="310" spans="44:111" ht="15" customHeight="1" x14ac:dyDescent="0.25">
      <c r="AR310" s="190" t="s">
        <v>996</v>
      </c>
      <c r="AS310" s="190" t="s">
        <v>94</v>
      </c>
      <c r="AT310" s="190" t="s">
        <v>28</v>
      </c>
      <c r="AU310" s="190">
        <v>1</v>
      </c>
      <c r="AV310" s="183"/>
      <c r="AW310" s="219" t="s">
        <v>985</v>
      </c>
      <c r="AX310" s="219" t="s">
        <v>53</v>
      </c>
      <c r="AY310" s="220">
        <v>3740</v>
      </c>
      <c r="AZ310" s="219" t="s">
        <v>985</v>
      </c>
      <c r="BA310" s="219" t="s">
        <v>32</v>
      </c>
      <c r="BB310" s="219"/>
      <c r="BC310" s="219"/>
      <c r="BD310" s="219"/>
      <c r="BE310" s="222"/>
      <c r="BF310" s="50"/>
      <c r="BY310" s="1"/>
      <c r="BZ310" s="107"/>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row>
    <row r="311" spans="44:111" ht="15" customHeight="1" x14ac:dyDescent="0.25">
      <c r="AR311" s="190" t="s">
        <v>998</v>
      </c>
      <c r="AS311" s="190" t="s">
        <v>76</v>
      </c>
      <c r="AT311" s="190" t="s">
        <v>99</v>
      </c>
      <c r="AU311" s="190">
        <v>0.25</v>
      </c>
      <c r="AV311" s="183"/>
      <c r="AW311" s="219" t="s">
        <v>987</v>
      </c>
      <c r="AX311" s="219" t="s">
        <v>30</v>
      </c>
      <c r="AY311" s="220">
        <v>2570</v>
      </c>
      <c r="AZ311" s="219" t="s">
        <v>987</v>
      </c>
      <c r="BA311" s="219" t="s">
        <v>32</v>
      </c>
      <c r="BB311" s="219"/>
      <c r="BC311" s="219"/>
      <c r="BD311" s="219"/>
      <c r="BE311" s="222"/>
      <c r="BF311" s="50"/>
      <c r="BY311" s="1"/>
      <c r="BZ311" s="107"/>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row>
    <row r="312" spans="44:111" ht="15" customHeight="1" x14ac:dyDescent="0.25">
      <c r="AR312" s="190" t="s">
        <v>1128</v>
      </c>
      <c r="AS312" s="190" t="s">
        <v>51</v>
      </c>
      <c r="AT312" s="190" t="s">
        <v>1079</v>
      </c>
      <c r="AU312" s="190">
        <v>1</v>
      </c>
      <c r="AV312" s="183"/>
      <c r="AW312" s="219" t="s">
        <v>989</v>
      </c>
      <c r="AX312" s="219" t="s">
        <v>53</v>
      </c>
      <c r="AY312" s="220">
        <v>3750</v>
      </c>
      <c r="AZ312" s="219" t="s">
        <v>990</v>
      </c>
      <c r="BA312" s="219" t="s">
        <v>32</v>
      </c>
      <c r="BB312" s="219" t="s">
        <v>991</v>
      </c>
      <c r="BC312" s="219" t="s">
        <v>32</v>
      </c>
      <c r="BD312" s="219"/>
      <c r="BE312" s="222"/>
      <c r="BF312" s="50"/>
      <c r="BY312" s="1"/>
      <c r="BZ312" s="107"/>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row>
    <row r="313" spans="44:111" ht="15" customHeight="1" x14ac:dyDescent="0.25">
      <c r="AR313" s="190" t="s">
        <v>1129</v>
      </c>
      <c r="AS313" s="190" t="s">
        <v>51</v>
      </c>
      <c r="AT313" s="190" t="s">
        <v>1130</v>
      </c>
      <c r="AU313" s="190">
        <v>1</v>
      </c>
      <c r="AV313" s="183"/>
      <c r="AW313" s="219" t="s">
        <v>993</v>
      </c>
      <c r="AX313" s="219" t="s">
        <v>53</v>
      </c>
      <c r="AY313" s="220">
        <v>3760</v>
      </c>
      <c r="AZ313" s="219" t="s">
        <v>994</v>
      </c>
      <c r="BA313" s="219" t="s">
        <v>32</v>
      </c>
      <c r="BB313" s="219" t="s">
        <v>995</v>
      </c>
      <c r="BC313" s="219" t="s">
        <v>32</v>
      </c>
      <c r="BD313" s="219"/>
      <c r="BE313" s="222"/>
      <c r="BF313" s="50"/>
      <c r="BY313" s="1"/>
      <c r="BZ313" s="107"/>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row>
    <row r="314" spans="44:111" ht="15" customHeight="1" x14ac:dyDescent="0.25">
      <c r="AR314" s="190" t="s">
        <v>999</v>
      </c>
      <c r="AS314" s="190" t="s">
        <v>94</v>
      </c>
      <c r="AT314" s="190" t="s">
        <v>99</v>
      </c>
      <c r="AU314" s="190">
        <v>1</v>
      </c>
      <c r="AV314" s="183"/>
      <c r="AW314" s="219" t="s">
        <v>997</v>
      </c>
      <c r="AX314" s="219" t="s">
        <v>286</v>
      </c>
      <c r="AY314" s="220">
        <v>4410</v>
      </c>
      <c r="AZ314" s="219" t="s">
        <v>997</v>
      </c>
      <c r="BA314" s="219" t="s">
        <v>32</v>
      </c>
      <c r="BB314" s="219"/>
      <c r="BC314" s="219"/>
      <c r="BD314" s="222"/>
      <c r="BE314" s="222"/>
      <c r="BF314" s="50"/>
      <c r="BY314" s="1"/>
      <c r="BZ314" s="107"/>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row>
    <row r="315" spans="44:111" ht="15" customHeight="1" x14ac:dyDescent="0.25">
      <c r="AR315" s="190" t="s">
        <v>1000</v>
      </c>
      <c r="AS315" s="190" t="s">
        <v>51</v>
      </c>
      <c r="AT315" s="190" t="s">
        <v>28</v>
      </c>
      <c r="AU315" s="190">
        <v>1</v>
      </c>
      <c r="AV315" s="183"/>
      <c r="AW315" s="139"/>
      <c r="AX315" s="139"/>
      <c r="AY315" s="148"/>
      <c r="AZ315" s="139"/>
      <c r="BA315" s="139"/>
      <c r="BB315" s="139"/>
      <c r="BC315" s="139"/>
      <c r="BD315" s="139"/>
      <c r="BE315"/>
      <c r="BF315" s="56"/>
      <c r="BY315" s="1"/>
      <c r="BZ315" s="107"/>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row>
    <row r="316" spans="44:111" ht="15" customHeight="1" x14ac:dyDescent="0.25">
      <c r="AR316" s="190" t="s">
        <v>1131</v>
      </c>
      <c r="AS316" s="190" t="s">
        <v>54</v>
      </c>
      <c r="AT316" s="190" t="s">
        <v>28</v>
      </c>
      <c r="AU316" s="190">
        <v>0.75</v>
      </c>
      <c r="AV316" s="183"/>
      <c r="AW316" s="139"/>
      <c r="AX316" s="139"/>
      <c r="AY316" s="148"/>
      <c r="AZ316" s="139"/>
      <c r="BA316" s="139"/>
      <c r="BB316" s="139"/>
      <c r="BC316" s="139"/>
      <c r="BD316" s="139"/>
      <c r="BE316"/>
      <c r="BF316" s="56"/>
      <c r="BY316" s="1"/>
      <c r="BZ316" s="107"/>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row>
    <row r="317" spans="44:111" ht="15" customHeight="1" x14ac:dyDescent="0.25">
      <c r="AR317" s="190" t="s">
        <v>1001</v>
      </c>
      <c r="AS317" s="190" t="s">
        <v>51</v>
      </c>
      <c r="AT317" s="190" t="s">
        <v>28</v>
      </c>
      <c r="AU317" s="190">
        <v>1</v>
      </c>
      <c r="AV317" s="183"/>
      <c r="AW317"/>
      <c r="AX317"/>
      <c r="AY317" s="149"/>
      <c r="AZ317"/>
      <c r="BA317"/>
      <c r="BB317"/>
      <c r="BC317"/>
      <c r="BD317"/>
      <c r="BE317"/>
      <c r="BF317" s="56"/>
      <c r="BY317" s="1"/>
      <c r="BZ317" s="107"/>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row>
    <row r="318" spans="44:111" ht="15" customHeight="1" x14ac:dyDescent="0.25">
      <c r="AR318" s="190" t="s">
        <v>1002</v>
      </c>
      <c r="AS318" s="190" t="s">
        <v>51</v>
      </c>
      <c r="AT318" s="190" t="s">
        <v>28</v>
      </c>
      <c r="AU318" s="190">
        <v>1</v>
      </c>
      <c r="AV318" s="183"/>
      <c r="AW318"/>
      <c r="AX318"/>
      <c r="AY318" s="149"/>
      <c r="AZ318"/>
      <c r="BA318"/>
      <c r="BB318"/>
      <c r="BC318"/>
      <c r="BD318"/>
      <c r="BE318"/>
      <c r="BF318" s="56"/>
      <c r="BY318" s="1"/>
      <c r="BZ318" s="107"/>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row>
    <row r="319" spans="44:111" ht="15" customHeight="1" x14ac:dyDescent="0.25">
      <c r="AR319" s="190" t="s">
        <v>1132</v>
      </c>
      <c r="AS319" s="190" t="s">
        <v>51</v>
      </c>
      <c r="AT319" s="190" t="s">
        <v>28</v>
      </c>
      <c r="AU319" s="190">
        <v>1</v>
      </c>
      <c r="AV319" s="183"/>
      <c r="AW319"/>
      <c r="AX319"/>
      <c r="AY319" s="149"/>
      <c r="AZ319"/>
      <c r="BA319"/>
      <c r="BB319"/>
      <c r="BC319"/>
      <c r="BD319"/>
      <c r="BE319"/>
      <c r="BF319" s="56"/>
      <c r="BY319" s="1"/>
      <c r="BZ319" s="107"/>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row>
    <row r="320" spans="44:111" ht="15" customHeight="1" x14ac:dyDescent="0.25">
      <c r="AR320" s="190" t="s">
        <v>1003</v>
      </c>
      <c r="AS320" s="190" t="s">
        <v>143</v>
      </c>
      <c r="AT320" s="190" t="s">
        <v>99</v>
      </c>
      <c r="AU320" s="190">
        <v>0.25</v>
      </c>
      <c r="AV320" s="183"/>
      <c r="AW320"/>
      <c r="AX320"/>
      <c r="AY320" s="149"/>
      <c r="AZ320"/>
      <c r="BA320"/>
      <c r="BB320"/>
      <c r="BC320"/>
      <c r="BD320"/>
      <c r="BE320"/>
      <c r="BF320" s="56"/>
      <c r="BY320" s="1"/>
      <c r="BZ320" s="107"/>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row>
    <row r="321" spans="44:111" ht="15" customHeight="1" x14ac:dyDescent="0.25">
      <c r="AR321" s="190" t="s">
        <v>1004</v>
      </c>
      <c r="AS321" s="190" t="s">
        <v>76</v>
      </c>
      <c r="AT321" s="190" t="s">
        <v>28</v>
      </c>
      <c r="AU321" s="190">
        <v>0.75</v>
      </c>
      <c r="AV321" s="183"/>
      <c r="AW321"/>
      <c r="AX321"/>
      <c r="AY321" s="149"/>
      <c r="AZ321"/>
      <c r="BA321"/>
      <c r="BB321"/>
      <c r="BC321"/>
      <c r="BD321"/>
      <c r="BE321"/>
      <c r="BF321" s="56"/>
      <c r="BY321" s="1"/>
      <c r="BZ321" s="107"/>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row>
    <row r="322" spans="44:111" ht="15" customHeight="1" x14ac:dyDescent="0.25">
      <c r="AR322" s="190" t="s">
        <v>1005</v>
      </c>
      <c r="AS322" s="190" t="s">
        <v>94</v>
      </c>
      <c r="AT322" s="190" t="s">
        <v>99</v>
      </c>
      <c r="AU322" s="190">
        <v>1</v>
      </c>
      <c r="AV322" s="183"/>
      <c r="AW322"/>
      <c r="AX322"/>
      <c r="AY322" s="149"/>
      <c r="AZ322"/>
      <c r="BA322" s="106"/>
      <c r="BB322"/>
      <c r="BC322"/>
      <c r="BD322" s="223"/>
      <c r="BE322" s="224"/>
      <c r="BF322" s="56"/>
      <c r="BY322" s="1"/>
      <c r="BZ322" s="107"/>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row>
    <row r="323" spans="44:111" ht="15" customHeight="1" x14ac:dyDescent="0.25">
      <c r="AR323" s="194" t="s">
        <v>1143</v>
      </c>
      <c r="AS323" s="190"/>
      <c r="AT323" s="190"/>
      <c r="AU323" s="190"/>
      <c r="AV323" s="183"/>
      <c r="AW323"/>
      <c r="AX323"/>
      <c r="AY323" s="149"/>
      <c r="AZ323"/>
      <c r="BA323" s="106"/>
      <c r="BB323"/>
      <c r="BC323"/>
      <c r="BD323" s="223"/>
      <c r="BE323" s="224"/>
      <c r="BF323" s="56"/>
      <c r="BY323" s="1"/>
      <c r="BZ323" s="107"/>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row>
    <row r="324" spans="44:111" ht="15" customHeight="1" x14ac:dyDescent="0.25">
      <c r="AR324" s="190" t="s">
        <v>1006</v>
      </c>
      <c r="AS324" s="190" t="s">
        <v>51</v>
      </c>
      <c r="AT324" s="190" t="s">
        <v>28</v>
      </c>
      <c r="AU324" s="190">
        <v>1</v>
      </c>
      <c r="AV324" s="183"/>
      <c r="AW324"/>
      <c r="AX324"/>
      <c r="AY324" s="149"/>
      <c r="AZ324"/>
      <c r="BA324" s="106"/>
      <c r="BB324" s="106"/>
      <c r="BC324" s="106"/>
      <c r="BD324" s="223"/>
      <c r="BE324" s="224"/>
      <c r="BF324" s="56"/>
      <c r="BY324" s="1"/>
      <c r="BZ324" s="107"/>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row>
    <row r="325" spans="44:111" ht="15" customHeight="1" x14ac:dyDescent="0.25">
      <c r="AR325" s="190" t="s">
        <v>1007</v>
      </c>
      <c r="AS325" s="190" t="s">
        <v>51</v>
      </c>
      <c r="AT325" s="190" t="s">
        <v>99</v>
      </c>
      <c r="AU325" s="190">
        <v>1</v>
      </c>
      <c r="AV325" s="183"/>
      <c r="AW325"/>
      <c r="AX325"/>
      <c r="AY325" s="149"/>
      <c r="AZ325"/>
      <c r="BA325" s="106"/>
      <c r="BB325" s="106"/>
      <c r="BC325" s="106"/>
      <c r="BD325" s="223"/>
      <c r="BE325" s="224"/>
      <c r="BF325" s="56"/>
      <c r="BY325" s="1"/>
      <c r="BZ325" s="107"/>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row>
    <row r="326" spans="44:111" ht="15" customHeight="1" x14ac:dyDescent="0.25">
      <c r="AR326" s="190" t="s">
        <v>1008</v>
      </c>
      <c r="AS326" s="190" t="s">
        <v>94</v>
      </c>
      <c r="AT326" s="190" t="s">
        <v>28</v>
      </c>
      <c r="AU326" s="190">
        <v>1</v>
      </c>
      <c r="AV326" s="183"/>
      <c r="AW326"/>
      <c r="AX326"/>
      <c r="AY326" s="149"/>
      <c r="AZ326"/>
      <c r="BA326" s="106"/>
      <c r="BB326"/>
      <c r="BC326"/>
      <c r="BD326" s="223"/>
      <c r="BE326" s="224"/>
      <c r="BF326" s="56"/>
      <c r="BY326" s="1"/>
      <c r="BZ326" s="107"/>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row>
    <row r="327" spans="44:111" ht="15" customHeight="1" x14ac:dyDescent="0.25">
      <c r="AR327" s="190" t="s">
        <v>1009</v>
      </c>
      <c r="AS327" s="190" t="s">
        <v>51</v>
      </c>
      <c r="AT327" s="190" t="s">
        <v>1077</v>
      </c>
      <c r="AU327" s="190">
        <v>1</v>
      </c>
      <c r="AV327" s="183"/>
      <c r="AW327"/>
      <c r="AX327"/>
      <c r="AY327" s="149"/>
      <c r="AZ327"/>
      <c r="BA327"/>
      <c r="BB327"/>
      <c r="BC327"/>
      <c r="BD327" s="223"/>
      <c r="BE327" s="224"/>
      <c r="BF327" s="56"/>
      <c r="BY327" s="1"/>
      <c r="BZ327" s="107"/>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row>
    <row r="328" spans="44:111" ht="15" customHeight="1" x14ac:dyDescent="0.25">
      <c r="AR328" s="190" t="s">
        <v>1010</v>
      </c>
      <c r="AS328" s="190" t="s">
        <v>51</v>
      </c>
      <c r="AT328" s="190" t="s">
        <v>521</v>
      </c>
      <c r="AU328" s="190">
        <v>1</v>
      </c>
      <c r="AV328" s="183"/>
      <c r="AW328"/>
      <c r="AX328"/>
      <c r="AY328" s="149"/>
      <c r="AZ328"/>
      <c r="BA328"/>
      <c r="BB328"/>
      <c r="BC328"/>
      <c r="BD328" s="223"/>
      <c r="BE328" s="224"/>
      <c r="BF328" s="56"/>
      <c r="BY328" s="1"/>
      <c r="BZ328" s="107"/>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row>
    <row r="329" spans="44:111" ht="15" customHeight="1" x14ac:dyDescent="0.25">
      <c r="AR329" s="190" t="s">
        <v>1011</v>
      </c>
      <c r="AS329" s="190" t="s">
        <v>94</v>
      </c>
      <c r="AT329" s="190" t="s">
        <v>99</v>
      </c>
      <c r="AU329" s="190">
        <v>1</v>
      </c>
      <c r="AV329" s="183"/>
      <c r="AW329"/>
      <c r="AX329"/>
      <c r="AY329" s="149"/>
      <c r="AZ329"/>
      <c r="BA329"/>
      <c r="BB329"/>
      <c r="BC329"/>
      <c r="BD329" s="185"/>
      <c r="BF329" s="56"/>
      <c r="BY329" s="1"/>
      <c r="BZ329" s="107"/>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row>
    <row r="330" spans="44:111" ht="15" customHeight="1" x14ac:dyDescent="0.25">
      <c r="AR330" s="190" t="s">
        <v>1133</v>
      </c>
      <c r="AS330" s="190" t="s">
        <v>94</v>
      </c>
      <c r="AT330" s="190" t="s">
        <v>1063</v>
      </c>
      <c r="AU330" s="190">
        <v>1</v>
      </c>
      <c r="AV330" s="183"/>
      <c r="AW330" s="101"/>
      <c r="AX330" s="101"/>
      <c r="AY330" s="103"/>
      <c r="AZ330" s="101"/>
      <c r="BA330" s="103"/>
      <c r="BB330" s="101"/>
      <c r="BC330" s="103"/>
      <c r="BD330" s="185"/>
      <c r="BF330" s="56"/>
      <c r="BY330" s="1"/>
      <c r="BZ330" s="107"/>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row>
    <row r="331" spans="44:111" ht="15" customHeight="1" x14ac:dyDescent="0.25">
      <c r="AR331" s="190" t="s">
        <v>1012</v>
      </c>
      <c r="AS331" s="190" t="s">
        <v>76</v>
      </c>
      <c r="AT331" s="190" t="s">
        <v>28</v>
      </c>
      <c r="AU331" s="190">
        <v>0.75</v>
      </c>
      <c r="AV331" s="183"/>
      <c r="AW331" s="101"/>
      <c r="AX331" s="101"/>
      <c r="AY331" s="103"/>
      <c r="AZ331" s="101"/>
      <c r="BA331" s="103"/>
      <c r="BB331" s="101"/>
      <c r="BC331" s="103"/>
      <c r="BD331" s="185"/>
      <c r="BF331" s="56"/>
      <c r="BY331" s="1"/>
      <c r="BZ331" s="107"/>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row>
    <row r="332" spans="44:111" ht="15" customHeight="1" x14ac:dyDescent="0.25">
      <c r="AR332" s="190" t="s">
        <v>1013</v>
      </c>
      <c r="AS332" s="190" t="s">
        <v>51</v>
      </c>
      <c r="AT332" s="190" t="s">
        <v>28</v>
      </c>
      <c r="AU332" s="190">
        <v>1</v>
      </c>
      <c r="AV332" s="183"/>
      <c r="AW332" s="101"/>
      <c r="AX332" s="101"/>
      <c r="AY332" s="103"/>
      <c r="AZ332" s="101"/>
      <c r="BA332" s="103"/>
      <c r="BB332" s="101"/>
      <c r="BC332" s="103"/>
      <c r="BD332" s="185"/>
      <c r="BF332" s="56"/>
      <c r="BY332" s="1"/>
      <c r="BZ332" s="107"/>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row>
    <row r="333" spans="44:111" ht="15" customHeight="1" x14ac:dyDescent="0.25">
      <c r="AR333" s="190" t="s">
        <v>1014</v>
      </c>
      <c r="AS333" s="190" t="s">
        <v>158</v>
      </c>
      <c r="AT333" s="190" t="s">
        <v>28</v>
      </c>
      <c r="AU333" s="190">
        <v>0.25</v>
      </c>
      <c r="AV333" s="183"/>
      <c r="AW333" s="45"/>
      <c r="AX333" s="45"/>
      <c r="AY333" s="46"/>
      <c r="AZ333" s="46"/>
      <c r="BA333" s="46"/>
      <c r="BB333" s="46"/>
      <c r="BC333" s="46"/>
      <c r="BD333" s="185"/>
      <c r="BF333" s="56"/>
      <c r="BY333" s="1"/>
      <c r="BZ333" s="107"/>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row>
    <row r="334" spans="44:111" ht="15" customHeight="1" x14ac:dyDescent="0.25">
      <c r="AR334" s="190" t="s">
        <v>1015</v>
      </c>
      <c r="AS334" s="190" t="s">
        <v>51</v>
      </c>
      <c r="AT334" s="190" t="s">
        <v>28</v>
      </c>
      <c r="AU334" s="190">
        <v>1</v>
      </c>
      <c r="AV334" s="183"/>
      <c r="AW334" s="45"/>
      <c r="AX334" s="45"/>
      <c r="AY334" s="46"/>
      <c r="AZ334" s="46"/>
      <c r="BA334" s="46"/>
      <c r="BB334" s="46"/>
      <c r="BC334" s="46"/>
      <c r="BD334" s="185"/>
      <c r="BF334" s="56"/>
      <c r="BY334" s="1"/>
      <c r="BZ334" s="107"/>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row>
    <row r="335" spans="44:111" ht="15" customHeight="1" x14ac:dyDescent="0.25">
      <c r="AR335" s="190" t="s">
        <v>1016</v>
      </c>
      <c r="AS335" s="190" t="s">
        <v>119</v>
      </c>
      <c r="AT335" s="190" t="s">
        <v>28</v>
      </c>
      <c r="AU335" s="190">
        <v>1</v>
      </c>
      <c r="AV335" s="183"/>
      <c r="AW335" s="45"/>
      <c r="AX335" s="45"/>
      <c r="AY335" s="46"/>
      <c r="AZ335" s="46"/>
      <c r="BA335" s="46"/>
      <c r="BB335" s="46"/>
      <c r="BC335" s="46"/>
      <c r="BD335" s="185"/>
      <c r="BF335" s="56"/>
      <c r="BY335" s="1"/>
      <c r="BZ335" s="107"/>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row>
    <row r="336" spans="44:111" ht="15" customHeight="1" x14ac:dyDescent="0.25">
      <c r="AR336" s="190" t="s">
        <v>1134</v>
      </c>
      <c r="AS336" s="190" t="s">
        <v>94</v>
      </c>
      <c r="AT336" s="190" t="s">
        <v>28</v>
      </c>
      <c r="AU336" s="190">
        <v>1</v>
      </c>
      <c r="AV336" s="183"/>
      <c r="AW336" s="45"/>
      <c r="AX336" s="45"/>
      <c r="AY336" s="46"/>
      <c r="AZ336" s="46"/>
      <c r="BA336" s="46"/>
      <c r="BB336" s="46"/>
      <c r="BC336" s="46"/>
      <c r="BD336" s="185"/>
      <c r="BF336" s="56"/>
      <c r="BY336" s="1"/>
      <c r="BZ336" s="107"/>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row>
    <row r="337" spans="44:111" ht="15" customHeight="1" x14ac:dyDescent="0.25">
      <c r="AR337" s="190" t="s">
        <v>1017</v>
      </c>
      <c r="AS337" s="190" t="s">
        <v>51</v>
      </c>
      <c r="AT337" s="190" t="s">
        <v>28</v>
      </c>
      <c r="AU337" s="190">
        <v>1</v>
      </c>
      <c r="AV337" s="183"/>
      <c r="AW337" s="45"/>
      <c r="AX337" s="45"/>
      <c r="AY337" s="46"/>
      <c r="AZ337" s="46"/>
      <c r="BA337" s="46"/>
      <c r="BB337" s="46"/>
      <c r="BC337" s="46"/>
      <c r="BD337" s="185"/>
      <c r="BF337" s="56"/>
      <c r="BY337" s="1"/>
      <c r="BZ337" s="107"/>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row>
    <row r="338" spans="44:111" ht="15" customHeight="1" x14ac:dyDescent="0.25">
      <c r="AR338" s="190" t="s">
        <v>1018</v>
      </c>
      <c r="AS338" s="190" t="s">
        <v>51</v>
      </c>
      <c r="AT338" s="190" t="s">
        <v>99</v>
      </c>
      <c r="AU338" s="190">
        <v>1</v>
      </c>
      <c r="AV338" s="183"/>
      <c r="AW338" s="45"/>
      <c r="AX338" s="45"/>
      <c r="AY338" s="46"/>
      <c r="AZ338" s="46"/>
      <c r="BA338" s="46"/>
      <c r="BB338" s="46"/>
      <c r="BC338" s="46"/>
      <c r="BD338" s="185"/>
      <c r="BF338" s="56"/>
      <c r="BY338" s="1"/>
      <c r="BZ338" s="107"/>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row>
    <row r="339" spans="44:111" ht="15" customHeight="1" x14ac:dyDescent="0.25">
      <c r="AR339" s="190" t="s">
        <v>1135</v>
      </c>
      <c r="AS339" s="190" t="s">
        <v>51</v>
      </c>
      <c r="AT339" s="190" t="s">
        <v>1083</v>
      </c>
      <c r="AU339" s="190">
        <v>1</v>
      </c>
      <c r="AV339" s="183"/>
      <c r="AW339" s="45"/>
      <c r="AX339" s="45"/>
      <c r="AY339" s="46"/>
      <c r="AZ339" s="46"/>
      <c r="BA339" s="46"/>
      <c r="BB339" s="46"/>
      <c r="BC339" s="46"/>
      <c r="BD339" s="185"/>
      <c r="BF339" s="56"/>
      <c r="BY339" s="1"/>
      <c r="BZ339" s="107"/>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row>
    <row r="340" spans="44:111" ht="15" customHeight="1" x14ac:dyDescent="0.25">
      <c r="AR340" s="190" t="s">
        <v>1019</v>
      </c>
      <c r="AS340" s="190" t="s">
        <v>79</v>
      </c>
      <c r="AT340" s="190" t="s">
        <v>99</v>
      </c>
      <c r="AU340" s="190">
        <v>1</v>
      </c>
      <c r="AV340" s="183"/>
      <c r="AW340" s="45"/>
      <c r="AX340" s="45"/>
      <c r="AY340" s="46"/>
      <c r="AZ340" s="46"/>
      <c r="BA340" s="46"/>
      <c r="BB340" s="46"/>
      <c r="BC340" s="46"/>
      <c r="BD340" s="185"/>
      <c r="BF340" s="56"/>
      <c r="BY340" s="1"/>
      <c r="BZ340" s="107"/>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row>
    <row r="341" spans="44:111" ht="15" customHeight="1" x14ac:dyDescent="0.25">
      <c r="AR341" s="190" t="s">
        <v>1020</v>
      </c>
      <c r="AS341" s="190" t="s">
        <v>79</v>
      </c>
      <c r="AT341" s="190" t="s">
        <v>99</v>
      </c>
      <c r="AU341" s="190">
        <v>1</v>
      </c>
      <c r="AV341" s="183"/>
      <c r="AW341" s="45"/>
      <c r="AX341" s="45"/>
      <c r="AY341" s="46"/>
      <c r="AZ341" s="45"/>
      <c r="BA341" s="46"/>
      <c r="BB341" s="100"/>
      <c r="BC341" s="99"/>
      <c r="BD341" s="185"/>
      <c r="BY341" s="1"/>
      <c r="BZ341" s="107"/>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row>
    <row r="342" spans="44:111" ht="15" customHeight="1" x14ac:dyDescent="0.25">
      <c r="AR342" s="190" t="s">
        <v>1136</v>
      </c>
      <c r="AS342" s="190" t="s">
        <v>76</v>
      </c>
      <c r="AT342" s="190" t="s">
        <v>28</v>
      </c>
      <c r="AU342" s="190">
        <v>0.5</v>
      </c>
      <c r="AV342" s="183"/>
      <c r="AW342" s="45"/>
      <c r="AX342" s="45"/>
      <c r="AY342" s="46"/>
      <c r="AZ342" s="45"/>
      <c r="BA342" s="46"/>
      <c r="BB342" s="98"/>
      <c r="BC342" s="98"/>
      <c r="BD342" s="185"/>
      <c r="BY342" s="1"/>
      <c r="BZ342" s="107"/>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row>
    <row r="343" spans="44:111" ht="15" customHeight="1" x14ac:dyDescent="0.25">
      <c r="AR343" s="190" t="s">
        <v>1021</v>
      </c>
      <c r="AS343" s="190" t="s">
        <v>51</v>
      </c>
      <c r="AT343" s="190" t="s">
        <v>28</v>
      </c>
      <c r="AU343" s="190">
        <v>1</v>
      </c>
      <c r="AV343" s="183"/>
      <c r="AW343" s="45"/>
      <c r="AX343" s="45"/>
      <c r="AY343" s="46"/>
      <c r="AZ343" s="46"/>
      <c r="BA343" s="46"/>
      <c r="BB343" s="46"/>
      <c r="BC343" s="46"/>
      <c r="BD343" s="185"/>
      <c r="BY343" s="1"/>
      <c r="BZ343" s="107"/>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row>
    <row r="344" spans="44:111" ht="15" customHeight="1" x14ac:dyDescent="0.25">
      <c r="AR344" s="190" t="s">
        <v>1022</v>
      </c>
      <c r="AS344" s="190" t="s">
        <v>51</v>
      </c>
      <c r="AT344" s="190" t="s">
        <v>99</v>
      </c>
      <c r="AU344" s="190">
        <v>1</v>
      </c>
      <c r="AV344" s="183"/>
      <c r="BD344" s="185"/>
      <c r="BY344" s="1"/>
      <c r="BZ344" s="107"/>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row>
    <row r="345" spans="44:111" ht="15" customHeight="1" x14ac:dyDescent="0.25">
      <c r="AR345" s="190" t="s">
        <v>1023</v>
      </c>
      <c r="AS345" s="190" t="s">
        <v>51</v>
      </c>
      <c r="AT345" s="190" t="s">
        <v>28</v>
      </c>
      <c r="AU345" s="190">
        <v>1</v>
      </c>
      <c r="AV345" s="183"/>
      <c r="BD345" s="185"/>
      <c r="BY345" s="1"/>
      <c r="BZ345" s="107"/>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row>
    <row r="346" spans="44:111" ht="15" customHeight="1" x14ac:dyDescent="0.25">
      <c r="AR346" s="190" t="s">
        <v>1024</v>
      </c>
      <c r="AS346" s="190" t="s">
        <v>149</v>
      </c>
      <c r="AT346" s="190" t="s">
        <v>99</v>
      </c>
      <c r="AU346" s="190">
        <v>1</v>
      </c>
      <c r="AV346" s="183"/>
      <c r="BD346" s="185"/>
      <c r="BY346" s="1"/>
      <c r="BZ346" s="107"/>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row>
    <row r="347" spans="44:111" ht="15" customHeight="1" x14ac:dyDescent="0.25">
      <c r="AR347" s="190" t="s">
        <v>1025</v>
      </c>
      <c r="AS347" s="190" t="s">
        <v>94</v>
      </c>
      <c r="AT347" s="190" t="s">
        <v>28</v>
      </c>
      <c r="AU347" s="190">
        <v>1</v>
      </c>
      <c r="AV347" s="183"/>
      <c r="BD347" s="185"/>
      <c r="BY347" s="1"/>
      <c r="BZ347" s="107"/>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row>
    <row r="348" spans="44:111" ht="15" customHeight="1" x14ac:dyDescent="0.25">
      <c r="AR348" s="190" t="s">
        <v>1026</v>
      </c>
      <c r="AS348" s="190" t="s">
        <v>51</v>
      </c>
      <c r="AT348" s="190" t="s">
        <v>28</v>
      </c>
      <c r="AU348" s="190">
        <v>1</v>
      </c>
      <c r="AV348" s="183"/>
      <c r="BD348" s="185"/>
      <c r="BY348" s="1"/>
      <c r="BZ348" s="107"/>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row>
    <row r="349" spans="44:111" ht="15" customHeight="1" x14ac:dyDescent="0.25">
      <c r="AR349" s="190" t="s">
        <v>1027</v>
      </c>
      <c r="AS349" s="190" t="s">
        <v>76</v>
      </c>
      <c r="AT349" s="190" t="s">
        <v>28</v>
      </c>
      <c r="AU349" s="190">
        <v>0.25</v>
      </c>
      <c r="AV349" s="183"/>
      <c r="BD349" s="185"/>
      <c r="BY349" s="1"/>
      <c r="BZ349" s="107"/>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row>
    <row r="350" spans="44:111" ht="15" customHeight="1" x14ac:dyDescent="0.25">
      <c r="AR350" s="190" t="s">
        <v>1028</v>
      </c>
      <c r="AS350" s="190" t="s">
        <v>51</v>
      </c>
      <c r="AT350" s="190" t="s">
        <v>28</v>
      </c>
      <c r="AU350" s="190">
        <v>1</v>
      </c>
      <c r="AV350" s="183"/>
      <c r="BD350" s="185"/>
      <c r="BY350" s="1"/>
      <c r="BZ350" s="107"/>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row>
    <row r="351" spans="44:111" ht="15" customHeight="1" x14ac:dyDescent="0.25">
      <c r="AR351" s="190" t="s">
        <v>1029</v>
      </c>
      <c r="AS351" s="190" t="s">
        <v>51</v>
      </c>
      <c r="AT351" s="190" t="s">
        <v>28</v>
      </c>
      <c r="AU351" s="190">
        <v>1</v>
      </c>
      <c r="AV351" s="183"/>
      <c r="BD351" s="185"/>
      <c r="BY351" s="1"/>
      <c r="BZ351" s="107"/>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row>
    <row r="352" spans="44:111" ht="15" customHeight="1" x14ac:dyDescent="0.25">
      <c r="AR352" s="190" t="s">
        <v>1030</v>
      </c>
      <c r="AS352" s="190" t="s">
        <v>76</v>
      </c>
      <c r="AT352" s="190" t="s">
        <v>28</v>
      </c>
      <c r="AU352" s="190">
        <v>0.5</v>
      </c>
      <c r="AV352" s="183"/>
      <c r="BD352" s="185"/>
      <c r="BY352" s="1"/>
      <c r="BZ352" s="107"/>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row>
    <row r="353" spans="44:111" ht="15" customHeight="1" x14ac:dyDescent="0.25">
      <c r="AR353" s="190" t="s">
        <v>1031</v>
      </c>
      <c r="AS353" s="190" t="s">
        <v>51</v>
      </c>
      <c r="AT353" s="190" t="s">
        <v>28</v>
      </c>
      <c r="AU353" s="190">
        <v>1</v>
      </c>
      <c r="AV353" s="183"/>
      <c r="BD353" s="185"/>
      <c r="BY353" s="1"/>
      <c r="BZ353" s="107"/>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row>
    <row r="354" spans="44:111" ht="15" customHeight="1" x14ac:dyDescent="0.25">
      <c r="AR354" s="190" t="s">
        <v>1032</v>
      </c>
      <c r="AS354" s="190" t="s">
        <v>76</v>
      </c>
      <c r="AT354" s="190" t="s">
        <v>99</v>
      </c>
      <c r="AU354" s="190">
        <v>0.5</v>
      </c>
      <c r="AV354" s="183"/>
      <c r="BD354" s="185"/>
      <c r="BY354" s="1"/>
      <c r="BZ354" s="107"/>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row>
    <row r="355" spans="44:111" ht="15" customHeight="1" x14ac:dyDescent="0.25">
      <c r="AR355" s="190" t="s">
        <v>1033</v>
      </c>
      <c r="AS355" s="190" t="s">
        <v>51</v>
      </c>
      <c r="AT355" s="190" t="s">
        <v>28</v>
      </c>
      <c r="AU355" s="190">
        <v>1</v>
      </c>
      <c r="AV355" s="183"/>
      <c r="BD355" s="185"/>
      <c r="BY355" s="1"/>
      <c r="BZ355" s="107"/>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row>
    <row r="356" spans="44:111" ht="15" customHeight="1" x14ac:dyDescent="0.25">
      <c r="AR356" s="190" t="s">
        <v>1034</v>
      </c>
      <c r="AS356" s="190" t="s">
        <v>51</v>
      </c>
      <c r="AT356" s="190" t="s">
        <v>28</v>
      </c>
      <c r="AU356" s="190">
        <v>1</v>
      </c>
      <c r="AV356" s="183"/>
      <c r="BD356" s="185"/>
      <c r="BY356" s="1"/>
      <c r="BZ356" s="107"/>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row>
    <row r="357" spans="44:111" ht="15" customHeight="1" x14ac:dyDescent="0.25">
      <c r="AR357" s="190" t="s">
        <v>1035</v>
      </c>
      <c r="AS357" s="190" t="s">
        <v>54</v>
      </c>
      <c r="AT357" s="190" t="s">
        <v>28</v>
      </c>
      <c r="AU357" s="190">
        <v>1</v>
      </c>
      <c r="AV357" s="183"/>
      <c r="BD357" s="185"/>
      <c r="BY357" s="1"/>
      <c r="BZ357" s="107"/>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row>
    <row r="358" spans="44:111" ht="15" customHeight="1" x14ac:dyDescent="0.25">
      <c r="AR358" s="190" t="s">
        <v>1036</v>
      </c>
      <c r="AS358" s="190" t="s">
        <v>51</v>
      </c>
      <c r="AT358" s="190" t="s">
        <v>28</v>
      </c>
      <c r="AU358" s="190">
        <v>1</v>
      </c>
      <c r="AV358" s="183"/>
      <c r="BD358" s="185"/>
      <c r="BY358" s="1"/>
      <c r="BZ358" s="107"/>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row>
    <row r="359" spans="44:111" ht="15" customHeight="1" x14ac:dyDescent="0.25">
      <c r="AR359" s="190" t="s">
        <v>1037</v>
      </c>
      <c r="AS359" s="190" t="s">
        <v>51</v>
      </c>
      <c r="AT359" s="190" t="s">
        <v>28</v>
      </c>
      <c r="AU359" s="190">
        <v>1</v>
      </c>
      <c r="AV359" s="183"/>
      <c r="BD359" s="185"/>
      <c r="BY359" s="1"/>
      <c r="BZ359" s="107"/>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row>
    <row r="360" spans="44:111" ht="15" customHeight="1" x14ac:dyDescent="0.25">
      <c r="AR360" s="190" t="s">
        <v>1038</v>
      </c>
      <c r="AS360" s="190" t="s">
        <v>76</v>
      </c>
      <c r="AT360" s="190" t="s">
        <v>28</v>
      </c>
      <c r="AU360" s="190">
        <v>0.75</v>
      </c>
      <c r="AV360" s="183"/>
      <c r="BD360" s="185"/>
      <c r="BY360" s="1"/>
      <c r="BZ360" s="107"/>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row>
    <row r="361" spans="44:111" ht="15" customHeight="1" x14ac:dyDescent="0.25">
      <c r="AR361" s="190" t="s">
        <v>1039</v>
      </c>
      <c r="AS361" s="190" t="s">
        <v>76</v>
      </c>
      <c r="AT361" s="190" t="s">
        <v>99</v>
      </c>
      <c r="AU361" s="190">
        <v>0.5</v>
      </c>
      <c r="AV361" s="183"/>
      <c r="BD361" s="185"/>
      <c r="BY361" s="1"/>
      <c r="BZ361" s="107"/>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row>
    <row r="362" spans="44:111" ht="15" customHeight="1" x14ac:dyDescent="0.25">
      <c r="AR362" s="190" t="s">
        <v>1040</v>
      </c>
      <c r="AS362" s="190" t="s">
        <v>51</v>
      </c>
      <c r="AT362" s="190" t="s">
        <v>28</v>
      </c>
      <c r="AU362" s="190">
        <v>1</v>
      </c>
      <c r="AV362" s="183"/>
      <c r="BD362" s="185"/>
      <c r="BY362" s="1"/>
      <c r="BZ362" s="107"/>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row>
    <row r="363" spans="44:111" ht="15" customHeight="1" x14ac:dyDescent="0.25">
      <c r="AR363" s="190" t="s">
        <v>1041</v>
      </c>
      <c r="AS363" s="190" t="s">
        <v>51</v>
      </c>
      <c r="AT363" s="190" t="s">
        <v>28</v>
      </c>
      <c r="AU363" s="190">
        <v>1</v>
      </c>
      <c r="AV363" s="183"/>
      <c r="BD363" s="185"/>
      <c r="BY363" s="1"/>
      <c r="BZ363" s="107"/>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row>
    <row r="364" spans="44:111" ht="15" customHeight="1" x14ac:dyDescent="0.25">
      <c r="AR364" s="190" t="s">
        <v>1042</v>
      </c>
      <c r="AS364" s="190" t="s">
        <v>76</v>
      </c>
      <c r="AT364" s="190" t="s">
        <v>28</v>
      </c>
      <c r="AU364" s="190">
        <v>0.75</v>
      </c>
      <c r="AV364" s="183"/>
      <c r="BD364" s="185"/>
      <c r="BY364" s="1"/>
      <c r="BZ364" s="107"/>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row>
    <row r="365" spans="44:111" ht="15" customHeight="1" x14ac:dyDescent="0.25">
      <c r="AR365" s="190" t="s">
        <v>1043</v>
      </c>
      <c r="AS365" s="190" t="s">
        <v>51</v>
      </c>
      <c r="AT365" s="190" t="s">
        <v>28</v>
      </c>
      <c r="AU365" s="190">
        <v>1</v>
      </c>
      <c r="AV365" s="183"/>
      <c r="BD365" s="185"/>
      <c r="BY365" s="1"/>
      <c r="BZ365" s="107"/>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row>
    <row r="366" spans="44:111" ht="15" customHeight="1" x14ac:dyDescent="0.25">
      <c r="AR366" s="190" t="s">
        <v>1044</v>
      </c>
      <c r="AS366" s="190" t="s">
        <v>51</v>
      </c>
      <c r="AT366" s="190" t="s">
        <v>28</v>
      </c>
      <c r="AU366" s="190">
        <v>1</v>
      </c>
      <c r="AV366" s="183"/>
      <c r="BD366" s="185"/>
      <c r="BY366" s="1"/>
      <c r="BZ366" s="107"/>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row>
    <row r="367" spans="44:111" ht="15" customHeight="1" x14ac:dyDescent="0.25">
      <c r="AR367" s="190" t="s">
        <v>1045</v>
      </c>
      <c r="AS367" s="190" t="s">
        <v>51</v>
      </c>
      <c r="AT367" s="190" t="s">
        <v>28</v>
      </c>
      <c r="AU367" s="190">
        <v>1</v>
      </c>
      <c r="AV367" s="183"/>
      <c r="BD367" s="185"/>
      <c r="BY367" s="1"/>
      <c r="BZ367" s="107"/>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row>
    <row r="368" spans="44:111" ht="15" customHeight="1" x14ac:dyDescent="0.25">
      <c r="AR368" s="190" t="s">
        <v>1046</v>
      </c>
      <c r="AS368" s="190" t="s">
        <v>51</v>
      </c>
      <c r="AT368" s="190" t="s">
        <v>99</v>
      </c>
      <c r="AU368" s="190">
        <v>0.75</v>
      </c>
      <c r="AV368" s="183"/>
      <c r="BD368" s="185"/>
      <c r="BY368" s="1"/>
      <c r="BZ368" s="107"/>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row>
    <row r="369" spans="44:111" ht="15" customHeight="1" x14ac:dyDescent="0.25">
      <c r="AR369" s="190" t="s">
        <v>1047</v>
      </c>
      <c r="AS369" s="190" t="s">
        <v>94</v>
      </c>
      <c r="AT369" s="190" t="s">
        <v>28</v>
      </c>
      <c r="AU369" s="190">
        <v>1</v>
      </c>
      <c r="AV369" s="183"/>
      <c r="BD369" s="185"/>
      <c r="BY369" s="1"/>
      <c r="BZ369" s="107"/>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row>
    <row r="370" spans="44:111" ht="15" customHeight="1" x14ac:dyDescent="0.25">
      <c r="AR370" s="190" t="s">
        <v>1048</v>
      </c>
      <c r="AS370" s="190" t="s">
        <v>94</v>
      </c>
      <c r="AT370" s="190" t="s">
        <v>99</v>
      </c>
      <c r="AU370" s="190">
        <v>1</v>
      </c>
      <c r="AV370" s="183"/>
      <c r="BD370" s="185"/>
      <c r="BY370" s="1"/>
      <c r="BZ370" s="107"/>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row>
    <row r="371" spans="44:111" ht="15" customHeight="1" x14ac:dyDescent="0.25">
      <c r="AR371" s="190" t="s">
        <v>1049</v>
      </c>
      <c r="AS371" s="190" t="s">
        <v>51</v>
      </c>
      <c r="AT371" s="190" t="s">
        <v>635</v>
      </c>
      <c r="AU371" s="190">
        <v>1</v>
      </c>
      <c r="AV371" s="183"/>
      <c r="BD371" s="185"/>
      <c r="BY371" s="1"/>
      <c r="BZ371" s="107"/>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row>
    <row r="372" spans="44:111" ht="15" customHeight="1" x14ac:dyDescent="0.25">
      <c r="AR372" s="190" t="s">
        <v>1137</v>
      </c>
      <c r="AS372" s="190" t="s">
        <v>1138</v>
      </c>
      <c r="AT372" s="190" t="s">
        <v>28</v>
      </c>
      <c r="AU372" s="190">
        <v>0.75</v>
      </c>
      <c r="AV372" s="183"/>
      <c r="BD372" s="185"/>
      <c r="BY372" s="1"/>
      <c r="BZ372" s="107"/>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row>
    <row r="373" spans="44:111" ht="15" customHeight="1" x14ac:dyDescent="0.25">
      <c r="AR373" s="190" t="s">
        <v>1050</v>
      </c>
      <c r="AS373" s="190" t="s">
        <v>76</v>
      </c>
      <c r="AT373" s="190" t="s">
        <v>1051</v>
      </c>
      <c r="AU373" s="190">
        <v>0.5</v>
      </c>
      <c r="AV373" s="183"/>
      <c r="BD373" s="185"/>
      <c r="BY373" s="1"/>
      <c r="BZ373" s="107"/>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row>
    <row r="374" spans="44:111" ht="15" customHeight="1" x14ac:dyDescent="0.25">
      <c r="AR374" s="190" t="s">
        <v>1052</v>
      </c>
      <c r="AS374" s="190" t="s">
        <v>76</v>
      </c>
      <c r="AT374" s="190" t="s">
        <v>99</v>
      </c>
      <c r="AU374" s="190">
        <v>0.25</v>
      </c>
      <c r="AV374" s="183"/>
      <c r="BD374" s="185"/>
      <c r="BY374" s="1"/>
      <c r="BZ374" s="107"/>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row>
    <row r="375" spans="44:111" ht="15" customHeight="1" x14ac:dyDescent="0.25">
      <c r="AR375" s="190" t="s">
        <v>1053</v>
      </c>
      <c r="AS375" s="190" t="s">
        <v>94</v>
      </c>
      <c r="AT375" s="190" t="s">
        <v>28</v>
      </c>
      <c r="AU375" s="190">
        <v>1</v>
      </c>
      <c r="AV375" s="183"/>
      <c r="BD375" s="185"/>
      <c r="BY375" s="1"/>
      <c r="BZ375" s="107"/>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row>
    <row r="376" spans="44:111" ht="15" customHeight="1" x14ac:dyDescent="0.25">
      <c r="AR376" s="190" t="s">
        <v>1054</v>
      </c>
      <c r="AS376" s="190" t="s">
        <v>51</v>
      </c>
      <c r="AT376" s="190" t="s">
        <v>28</v>
      </c>
      <c r="AU376" s="190">
        <v>1</v>
      </c>
      <c r="AV376" s="183"/>
      <c r="BD376" s="185"/>
      <c r="BY376" s="1"/>
      <c r="BZ376" s="107"/>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row>
    <row r="377" spans="44:111" ht="15" customHeight="1" x14ac:dyDescent="0.25">
      <c r="AR377" s="190" t="s">
        <v>1139</v>
      </c>
      <c r="AS377" s="190" t="s">
        <v>51</v>
      </c>
      <c r="AT377" s="190" t="s">
        <v>1140</v>
      </c>
      <c r="AU377" s="190">
        <v>1</v>
      </c>
      <c r="AV377" s="183"/>
      <c r="BD377" s="185"/>
      <c r="BY377" s="1"/>
      <c r="BZ377" s="107"/>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row>
    <row r="378" spans="44:111" ht="15" customHeight="1" x14ac:dyDescent="0.25">
      <c r="AR378" s="190" t="s">
        <v>1055</v>
      </c>
      <c r="AS378" s="190" t="s">
        <v>51</v>
      </c>
      <c r="AT378" s="190" t="s">
        <v>28</v>
      </c>
      <c r="AU378" s="190">
        <v>1</v>
      </c>
      <c r="AV378" s="183"/>
      <c r="BD378" s="185"/>
      <c r="BY378" s="1"/>
      <c r="BZ378" s="107"/>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row>
    <row r="379" spans="44:111" ht="15" customHeight="1" x14ac:dyDescent="0.25">
      <c r="AR379" s="190" t="s">
        <v>1056</v>
      </c>
      <c r="AS379" s="190" t="s">
        <v>51</v>
      </c>
      <c r="AT379" s="190" t="s">
        <v>28</v>
      </c>
      <c r="AU379" s="190">
        <v>1</v>
      </c>
      <c r="AV379" s="183"/>
      <c r="BD379" s="185"/>
      <c r="BY379" s="1"/>
      <c r="BZ379" s="107"/>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row>
    <row r="380" spans="44:111" ht="15" customHeight="1" x14ac:dyDescent="0.25">
      <c r="AR380" s="190" t="s">
        <v>1057</v>
      </c>
      <c r="AS380" s="190" t="s">
        <v>51</v>
      </c>
      <c r="AT380" s="190" t="s">
        <v>28</v>
      </c>
      <c r="AU380" s="190">
        <v>1</v>
      </c>
      <c r="AV380" s="183"/>
      <c r="BD380" s="185"/>
      <c r="BY380" s="1"/>
      <c r="BZ380" s="107"/>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row>
    <row r="381" spans="44:111" ht="15" customHeight="1" x14ac:dyDescent="0.25">
      <c r="AR381" s="190" t="s">
        <v>1058</v>
      </c>
      <c r="AS381" s="190" t="s">
        <v>76</v>
      </c>
      <c r="AT381" s="190" t="s">
        <v>28</v>
      </c>
      <c r="AU381" s="190">
        <v>0.25</v>
      </c>
      <c r="AV381" s="183"/>
      <c r="BD381" s="185"/>
      <c r="BY381" s="1"/>
      <c r="BZ381" s="107"/>
      <c r="CA381" s="1"/>
      <c r="CB381" s="1"/>
      <c r="CC381" s="1"/>
      <c r="CD381" s="1"/>
      <c r="CE381" s="1"/>
      <c r="CF381" s="1"/>
      <c r="CG381" s="1"/>
      <c r="CH381" s="1"/>
    </row>
    <row r="382" spans="44:111" ht="15" customHeight="1" x14ac:dyDescent="0.25">
      <c r="AR382" s="190" t="s">
        <v>1059</v>
      </c>
      <c r="AS382" s="190" t="s">
        <v>51</v>
      </c>
      <c r="AT382" s="190" t="s">
        <v>28</v>
      </c>
      <c r="AU382" s="190">
        <v>1</v>
      </c>
      <c r="AV382" s="183"/>
      <c r="BD382" s="185"/>
    </row>
    <row r="383" spans="44:111" ht="15" customHeight="1" x14ac:dyDescent="0.25">
      <c r="AR383" s="190" t="s">
        <v>1060</v>
      </c>
      <c r="AS383" s="190" t="s">
        <v>51</v>
      </c>
      <c r="AT383" s="190" t="s">
        <v>99</v>
      </c>
      <c r="AU383" s="190">
        <v>1</v>
      </c>
      <c r="AV383" s="183"/>
      <c r="BD383" s="185"/>
    </row>
    <row r="384" spans="44:111" ht="15" customHeight="1" x14ac:dyDescent="0.25">
      <c r="AR384" s="190" t="s">
        <v>1061</v>
      </c>
      <c r="AS384" s="190" t="s">
        <v>94</v>
      </c>
      <c r="AT384" s="190" t="s">
        <v>28</v>
      </c>
      <c r="AU384" s="190">
        <v>1</v>
      </c>
      <c r="AV384" s="183"/>
      <c r="BD384" s="185"/>
    </row>
    <row r="385" spans="44:56" ht="15" customHeight="1" x14ac:dyDescent="0.25">
      <c r="AR385" s="190" t="s">
        <v>1062</v>
      </c>
      <c r="AS385" s="190" t="s">
        <v>51</v>
      </c>
      <c r="AT385" s="190" t="s">
        <v>1063</v>
      </c>
      <c r="AU385" s="190">
        <v>1</v>
      </c>
      <c r="AV385" s="183"/>
      <c r="BD385" s="185"/>
    </row>
    <row r="386" spans="44:56" ht="15" customHeight="1" x14ac:dyDescent="0.25">
      <c r="AR386" s="190" t="s">
        <v>1141</v>
      </c>
      <c r="AS386" s="190" t="s">
        <v>94</v>
      </c>
      <c r="AT386" s="190" t="s">
        <v>28</v>
      </c>
      <c r="AU386" s="190">
        <v>1</v>
      </c>
      <c r="AV386" s="183"/>
      <c r="BD386" s="185"/>
    </row>
    <row r="387" spans="44:56" ht="15" customHeight="1" x14ac:dyDescent="0.25">
      <c r="AR387" s="190" t="s">
        <v>1064</v>
      </c>
      <c r="AS387" s="190" t="s">
        <v>51</v>
      </c>
      <c r="AT387" s="190" t="s">
        <v>28</v>
      </c>
      <c r="AU387" s="190">
        <v>1</v>
      </c>
      <c r="AV387" s="183"/>
      <c r="BD387" s="185"/>
    </row>
    <row r="388" spans="44:56" ht="15" customHeight="1" x14ac:dyDescent="0.25">
      <c r="AR388" s="190" t="s">
        <v>1065</v>
      </c>
      <c r="AS388" s="190" t="s">
        <v>54</v>
      </c>
      <c r="AT388" s="190" t="s">
        <v>28</v>
      </c>
      <c r="AU388" s="190">
        <v>1</v>
      </c>
      <c r="AV388" s="183"/>
      <c r="BD388" s="185"/>
    </row>
    <row r="389" spans="44:56" ht="15" customHeight="1" x14ac:dyDescent="0.25">
      <c r="AR389" s="190" t="s">
        <v>1066</v>
      </c>
      <c r="AS389" s="190" t="s">
        <v>94</v>
      </c>
      <c r="AT389" s="190" t="s">
        <v>28</v>
      </c>
      <c r="AU389" s="190">
        <v>1</v>
      </c>
      <c r="AV389" s="183"/>
      <c r="BD389" s="185"/>
    </row>
    <row r="390" spans="44:56" ht="15" customHeight="1" x14ac:dyDescent="0.25">
      <c r="AR390" s="190" t="s">
        <v>1067</v>
      </c>
      <c r="AS390" s="190" t="s">
        <v>51</v>
      </c>
      <c r="AT390" s="190" t="s">
        <v>28</v>
      </c>
      <c r="AU390" s="190">
        <v>1</v>
      </c>
      <c r="AV390" s="183"/>
      <c r="BD390" s="185"/>
    </row>
    <row r="391" spans="44:56" ht="15" customHeight="1" x14ac:dyDescent="0.25">
      <c r="AR391" s="190" t="s">
        <v>1142</v>
      </c>
      <c r="AS391" s="190" t="s">
        <v>149</v>
      </c>
      <c r="AT391" s="190" t="s">
        <v>99</v>
      </c>
      <c r="AU391" s="190">
        <v>1</v>
      </c>
      <c r="AV391" s="183"/>
      <c r="BD391" s="185"/>
    </row>
    <row r="392" spans="44:56" ht="15" customHeight="1" x14ac:dyDescent="0.25">
      <c r="AR392" s="190" t="s">
        <v>1068</v>
      </c>
      <c r="AS392" s="190" t="s">
        <v>94</v>
      </c>
      <c r="AT392" s="190" t="s">
        <v>28</v>
      </c>
      <c r="AU392" s="190">
        <v>1</v>
      </c>
      <c r="AV392" s="183"/>
      <c r="BD392" s="185"/>
    </row>
    <row r="393" spans="44:56" ht="15" customHeight="1" x14ac:dyDescent="0.25">
      <c r="AR393" s="190"/>
      <c r="AS393" s="190"/>
      <c r="AT393" s="190"/>
      <c r="AU393" s="190"/>
      <c r="AV393" s="183"/>
      <c r="BD393" s="185"/>
    </row>
    <row r="394" spans="44:56" ht="15" customHeight="1" x14ac:dyDescent="0.25">
      <c r="AR394" s="190"/>
      <c r="AS394" s="190"/>
      <c r="AT394" s="190"/>
      <c r="AU394" s="190"/>
      <c r="AV394" s="183"/>
      <c r="BD394" s="185"/>
    </row>
    <row r="395" spans="44:56" ht="15" customHeight="1" x14ac:dyDescent="0.25">
      <c r="AR395" s="190"/>
      <c r="AS395" s="190"/>
      <c r="AT395" s="190"/>
      <c r="AU395" s="190"/>
      <c r="AV395" s="183"/>
      <c r="BD395" s="185"/>
    </row>
    <row r="396" spans="44:56" ht="15" customHeight="1" x14ac:dyDescent="0.25">
      <c r="AR396" s="190"/>
      <c r="AS396" s="190"/>
      <c r="AT396" s="190"/>
      <c r="AU396" s="190"/>
      <c r="AV396" s="183"/>
      <c r="BD396" s="185"/>
    </row>
    <row r="397" spans="44:56" ht="15" customHeight="1" x14ac:dyDescent="0.25">
      <c r="AR397" s="190"/>
      <c r="AS397" s="190"/>
      <c r="AT397" s="190"/>
      <c r="AU397" s="190"/>
      <c r="AV397" s="183"/>
      <c r="BD397" s="185"/>
    </row>
    <row r="398" spans="44:56" ht="15" customHeight="1" x14ac:dyDescent="0.25">
      <c r="AR398" s="190"/>
      <c r="AS398" s="190"/>
      <c r="AT398" s="190"/>
      <c r="AU398" s="190"/>
      <c r="AV398" s="183"/>
      <c r="BD398" s="185"/>
    </row>
    <row r="399" spans="44:56" ht="15" customHeight="1" x14ac:dyDescent="0.25">
      <c r="AR399" s="190"/>
      <c r="AS399" s="190"/>
      <c r="AT399" s="190"/>
      <c r="AU399" s="190"/>
      <c r="AV399" s="183"/>
      <c r="BD399" s="185"/>
    </row>
    <row r="400" spans="44:56" ht="15" customHeight="1" x14ac:dyDescent="0.25">
      <c r="AR400" s="190"/>
      <c r="AS400" s="190"/>
      <c r="AT400" s="190"/>
      <c r="AU400" s="190"/>
      <c r="AV400" s="183"/>
      <c r="BD400" s="185"/>
    </row>
    <row r="401" spans="44:56" ht="15" customHeight="1" x14ac:dyDescent="0.25">
      <c r="AR401" s="190"/>
      <c r="AS401" s="190"/>
      <c r="AT401" s="190"/>
      <c r="AU401" s="190"/>
      <c r="AV401" s="183"/>
      <c r="BD401" s="185"/>
    </row>
    <row r="402" spans="44:56" ht="15" customHeight="1" x14ac:dyDescent="0.25">
      <c r="AR402" s="190"/>
      <c r="AS402" s="190"/>
      <c r="AT402" s="190"/>
      <c r="AU402" s="190"/>
      <c r="AV402" s="183"/>
      <c r="BD402" s="185"/>
    </row>
    <row r="403" spans="44:56" ht="15" customHeight="1" x14ac:dyDescent="0.25">
      <c r="AR403" s="190"/>
      <c r="AS403" s="190"/>
      <c r="AT403" s="190"/>
      <c r="AU403" s="190"/>
      <c r="AV403" s="183"/>
      <c r="BD403" s="185"/>
    </row>
    <row r="404" spans="44:56" ht="15" customHeight="1" x14ac:dyDescent="0.25">
      <c r="AR404" s="97"/>
      <c r="AS404" s="97"/>
      <c r="AT404" s="97"/>
      <c r="AU404" s="97"/>
      <c r="AV404" s="183"/>
      <c r="BD404" s="185"/>
    </row>
    <row r="405" spans="44:56" ht="15" customHeight="1" x14ac:dyDescent="0.25">
      <c r="AR405" s="97"/>
      <c r="AS405" s="97"/>
      <c r="AT405" s="97"/>
      <c r="AU405" s="97"/>
      <c r="AV405" s="183"/>
      <c r="BD405" s="185"/>
    </row>
    <row r="406" spans="44:56" ht="15" customHeight="1" x14ac:dyDescent="0.25">
      <c r="AR406" s="97"/>
      <c r="AS406" s="97"/>
      <c r="AT406" s="97"/>
      <c r="AU406" s="97"/>
      <c r="AV406" s="183"/>
      <c r="BD406" s="185"/>
    </row>
    <row r="407" spans="44:56" ht="15" customHeight="1" x14ac:dyDescent="0.25">
      <c r="AR407" s="97"/>
      <c r="AS407" s="97"/>
      <c r="AT407" s="97"/>
      <c r="AU407" s="97"/>
      <c r="AV407" s="183"/>
      <c r="BD407" s="185"/>
    </row>
    <row r="408" spans="44:56" ht="15" customHeight="1" x14ac:dyDescent="0.25">
      <c r="AR408" s="97"/>
      <c r="AS408" s="97"/>
      <c r="AT408" s="97"/>
      <c r="AU408" s="97"/>
      <c r="AV408" s="183"/>
      <c r="BD408" s="185"/>
    </row>
    <row r="409" spans="44:56" ht="15" customHeight="1" x14ac:dyDescent="0.25">
      <c r="AR409" s="97"/>
      <c r="AS409" s="97"/>
      <c r="AT409" s="97"/>
      <c r="AU409" s="97"/>
      <c r="AV409" s="183"/>
      <c r="BD409" s="185"/>
    </row>
    <row r="410" spans="44:56" ht="15" customHeight="1" x14ac:dyDescent="0.25">
      <c r="AR410" s="97"/>
      <c r="AS410" s="97"/>
      <c r="AT410" s="97"/>
      <c r="AU410" s="97"/>
      <c r="AV410" s="183"/>
      <c r="BD410" s="185"/>
    </row>
    <row r="411" spans="44:56" ht="15" customHeight="1" x14ac:dyDescent="0.25">
      <c r="AR411" s="97"/>
      <c r="AS411" s="97"/>
      <c r="AT411" s="97"/>
      <c r="AU411" s="97"/>
      <c r="AV411" s="183"/>
      <c r="BD411" s="185"/>
    </row>
    <row r="412" spans="44:56" ht="15" customHeight="1" x14ac:dyDescent="0.25">
      <c r="AR412" s="97"/>
      <c r="AS412" s="97"/>
      <c r="AT412" s="97"/>
      <c r="AU412" s="97"/>
      <c r="AV412" s="183"/>
      <c r="BD412" s="185"/>
    </row>
    <row r="413" spans="44:56" ht="15" customHeight="1" x14ac:dyDescent="0.25">
      <c r="AR413" s="97"/>
      <c r="AS413" s="97"/>
      <c r="AT413" s="97"/>
      <c r="AU413" s="97"/>
      <c r="AV413" s="183"/>
      <c r="BD413" s="185"/>
    </row>
    <row r="414" spans="44:56" ht="15" customHeight="1" x14ac:dyDescent="0.25">
      <c r="AR414" s="97"/>
      <c r="AS414" s="97"/>
      <c r="AT414" s="97"/>
      <c r="AU414" s="97"/>
      <c r="AV414" s="183"/>
      <c r="BD414" s="185"/>
    </row>
    <row r="415" spans="44:56" ht="15" customHeight="1" x14ac:dyDescent="0.25">
      <c r="AR415" s="97"/>
      <c r="AS415" s="97"/>
      <c r="AT415" s="97"/>
      <c r="AU415" s="97"/>
      <c r="AV415" s="183"/>
      <c r="BD415" s="185"/>
    </row>
    <row r="416" spans="44:56" ht="15" customHeight="1" x14ac:dyDescent="0.25">
      <c r="AR416" s="97"/>
      <c r="AS416" s="97"/>
      <c r="AT416" s="97"/>
      <c r="AU416" s="97"/>
      <c r="AV416" s="183"/>
      <c r="BD416" s="185"/>
    </row>
    <row r="417" spans="44:56" ht="15" customHeight="1" x14ac:dyDescent="0.25">
      <c r="AR417" s="97"/>
      <c r="AS417" s="97"/>
      <c r="AT417" s="97"/>
      <c r="AU417" s="97"/>
      <c r="AV417" s="183"/>
      <c r="BD417" s="185"/>
    </row>
    <row r="418" spans="44:56" ht="15" customHeight="1" x14ac:dyDescent="0.25">
      <c r="AR418" s="97"/>
      <c r="AS418" s="97"/>
      <c r="AT418" s="97"/>
      <c r="AU418" s="97"/>
      <c r="AV418" s="183"/>
      <c r="BD418" s="185"/>
    </row>
    <row r="419" spans="44:56" ht="15" customHeight="1" x14ac:dyDescent="0.25">
      <c r="AR419" s="97"/>
      <c r="AS419" s="97"/>
      <c r="AT419" s="97"/>
      <c r="AU419" s="97"/>
      <c r="AV419" s="183"/>
      <c r="BD419" s="185"/>
    </row>
    <row r="420" spans="44:56" ht="15" customHeight="1" x14ac:dyDescent="0.25">
      <c r="AR420" s="97"/>
      <c r="AS420" s="97"/>
      <c r="AT420" s="97"/>
      <c r="AU420" s="97"/>
      <c r="AV420" s="183"/>
      <c r="BD420" s="185"/>
    </row>
    <row r="421" spans="44:56" ht="15" customHeight="1" x14ac:dyDescent="0.25">
      <c r="AR421" s="97"/>
      <c r="AS421" s="97"/>
      <c r="AT421" s="97"/>
      <c r="AU421" s="97"/>
      <c r="AV421" s="183"/>
      <c r="BD421" s="185"/>
    </row>
    <row r="422" spans="44:56" ht="15" customHeight="1" x14ac:dyDescent="0.25">
      <c r="AR422" s="97"/>
      <c r="AS422" s="97"/>
      <c r="AT422" s="97"/>
      <c r="AU422" s="97"/>
      <c r="AV422" s="183"/>
      <c r="BD422" s="185"/>
    </row>
    <row r="423" spans="44:56" ht="15" customHeight="1" x14ac:dyDescent="0.25">
      <c r="AR423" s="97"/>
      <c r="AS423" s="97"/>
      <c r="AT423" s="97"/>
      <c r="AU423" s="97"/>
      <c r="AV423" s="183"/>
      <c r="BD423" s="185"/>
    </row>
    <row r="424" spans="44:56" ht="15" customHeight="1" x14ac:dyDescent="0.25">
      <c r="AR424" s="97"/>
      <c r="AS424" s="97"/>
      <c r="AT424" s="97"/>
      <c r="AU424" s="97"/>
      <c r="AV424" s="183"/>
      <c r="BD424" s="185"/>
    </row>
    <row r="425" spans="44:56" ht="15" customHeight="1" x14ac:dyDescent="0.25">
      <c r="AR425" s="97"/>
      <c r="AS425" s="97"/>
      <c r="AT425" s="97"/>
      <c r="AU425" s="97"/>
      <c r="AV425" s="183"/>
      <c r="BD425" s="185"/>
    </row>
    <row r="426" spans="44:56" ht="15" customHeight="1" x14ac:dyDescent="0.25">
      <c r="AR426" s="97"/>
      <c r="AS426" s="97"/>
      <c r="AT426" s="97"/>
      <c r="AU426" s="97"/>
      <c r="BD426" s="185"/>
    </row>
    <row r="427" spans="44:56" x14ac:dyDescent="0.25">
      <c r="AR427" s="97"/>
      <c r="AS427" s="97"/>
      <c r="AT427" s="97"/>
      <c r="AU427" s="97"/>
      <c r="AV427" s="145"/>
      <c r="BD427" s="185"/>
    </row>
    <row r="428" spans="44:56" x14ac:dyDescent="0.25">
      <c r="AR428" s="97"/>
      <c r="AS428" s="97"/>
      <c r="AT428" s="97"/>
      <c r="AU428" s="97"/>
      <c r="AV428" s="145"/>
    </row>
    <row r="429" spans="44:56" x14ac:dyDescent="0.25">
      <c r="AR429" s="97"/>
      <c r="AS429" s="97"/>
      <c r="AT429" s="97"/>
      <c r="AU429" s="97"/>
      <c r="AV429" s="145"/>
      <c r="BD429" s="145"/>
    </row>
    <row r="430" spans="44:56" x14ac:dyDescent="0.25">
      <c r="AR430" s="97"/>
      <c r="AS430" s="97"/>
      <c r="AT430" s="97"/>
      <c r="AU430" s="97"/>
      <c r="AV430" s="145"/>
      <c r="BD430" s="145"/>
    </row>
    <row r="431" spans="44:56" x14ac:dyDescent="0.25">
      <c r="AR431" s="97"/>
      <c r="AS431" s="97"/>
      <c r="AT431" s="97"/>
      <c r="AU431" s="97"/>
      <c r="AV431" s="145"/>
      <c r="BD431" s="145"/>
    </row>
    <row r="432" spans="44:56" x14ac:dyDescent="0.25">
      <c r="AR432" s="97"/>
      <c r="AS432" s="97"/>
      <c r="AT432" s="97"/>
      <c r="AU432" s="97"/>
      <c r="AV432" s="145"/>
      <c r="BD432" s="145"/>
    </row>
    <row r="433" spans="44:56" x14ac:dyDescent="0.25">
      <c r="AR433" s="97"/>
      <c r="AS433" s="97"/>
      <c r="AT433" s="97"/>
      <c r="AU433" s="97"/>
      <c r="AV433" s="145"/>
      <c r="BD433" s="145"/>
    </row>
    <row r="434" spans="44:56" x14ac:dyDescent="0.25">
      <c r="AR434" s="97"/>
      <c r="AS434" s="97"/>
      <c r="AT434" s="97"/>
      <c r="AU434" s="97"/>
      <c r="AV434" s="145"/>
      <c r="BD434" s="145"/>
    </row>
    <row r="435" spans="44:56" x14ac:dyDescent="0.25">
      <c r="AR435" s="97"/>
      <c r="AS435" s="97"/>
      <c r="AT435" s="97"/>
      <c r="AU435" s="97"/>
      <c r="AV435" s="145"/>
      <c r="BD435" s="145"/>
    </row>
    <row r="436" spans="44:56" x14ac:dyDescent="0.25">
      <c r="AR436" s="97"/>
      <c r="AS436" s="97"/>
      <c r="AT436" s="97"/>
      <c r="AU436" s="97"/>
      <c r="AV436" s="145"/>
      <c r="BD436" s="145"/>
    </row>
    <row r="437" spans="44:56" x14ac:dyDescent="0.25">
      <c r="AR437" s="97"/>
      <c r="AS437" s="97"/>
      <c r="AT437" s="97"/>
      <c r="AU437" s="97"/>
      <c r="AV437" s="145"/>
      <c r="BD437" s="145"/>
    </row>
    <row r="438" spans="44:56" x14ac:dyDescent="0.25">
      <c r="AR438" s="97"/>
      <c r="AS438" s="97"/>
      <c r="AT438" s="97"/>
      <c r="AU438" s="97"/>
      <c r="AV438" s="145"/>
      <c r="BD438" s="145"/>
    </row>
    <row r="439" spans="44:56" x14ac:dyDescent="0.25">
      <c r="AR439" s="97"/>
      <c r="AS439" s="97"/>
      <c r="AT439" s="97"/>
      <c r="AU439" s="97"/>
      <c r="AV439" s="145"/>
      <c r="BD439" s="145"/>
    </row>
    <row r="440" spans="44:56" x14ac:dyDescent="0.25">
      <c r="AR440" s="97"/>
      <c r="AS440" s="97"/>
      <c r="AT440" s="97"/>
      <c r="AU440" s="97"/>
      <c r="AV440" s="145"/>
      <c r="BD440" s="145"/>
    </row>
    <row r="441" spans="44:56" x14ac:dyDescent="0.25">
      <c r="AR441" s="97"/>
      <c r="AS441" s="97"/>
      <c r="AT441" s="97"/>
      <c r="AU441" s="97"/>
      <c r="AV441" s="145"/>
      <c r="BD441" s="145"/>
    </row>
    <row r="442" spans="44:56" x14ac:dyDescent="0.25">
      <c r="AR442" s="97"/>
      <c r="AS442" s="97"/>
      <c r="AT442" s="97"/>
      <c r="AU442" s="97"/>
      <c r="AV442" s="145"/>
      <c r="BD442" s="145"/>
    </row>
    <row r="443" spans="44:56" x14ac:dyDescent="0.25">
      <c r="AR443" s="97"/>
      <c r="AS443" s="97"/>
      <c r="AT443" s="97"/>
      <c r="AU443" s="97"/>
      <c r="AV443" s="145"/>
      <c r="BD443" s="145"/>
    </row>
    <row r="444" spans="44:56" x14ac:dyDescent="0.25">
      <c r="AR444" s="97"/>
      <c r="AS444" s="97"/>
      <c r="AT444" s="97"/>
      <c r="AU444" s="97"/>
      <c r="AV444" s="145"/>
      <c r="BD444" s="145"/>
    </row>
    <row r="445" spans="44:56" x14ac:dyDescent="0.25">
      <c r="AR445" s="97"/>
      <c r="AS445" s="97"/>
      <c r="AT445" s="97"/>
      <c r="AU445" s="97"/>
      <c r="AV445" s="145"/>
      <c r="BD445" s="145"/>
    </row>
    <row r="446" spans="44:56" x14ac:dyDescent="0.25">
      <c r="AR446" s="97"/>
      <c r="AS446" s="97"/>
      <c r="AT446" s="97"/>
      <c r="AU446" s="97"/>
      <c r="AV446" s="145"/>
      <c r="BD446" s="145"/>
    </row>
    <row r="447" spans="44:56" x14ac:dyDescent="0.25">
      <c r="AR447" s="97"/>
      <c r="AS447" s="97"/>
      <c r="AT447" s="97"/>
      <c r="AU447" s="97"/>
      <c r="AV447" s="145"/>
      <c r="BD447" s="145"/>
    </row>
    <row r="448" spans="44:56" x14ac:dyDescent="0.25">
      <c r="AR448" s="97"/>
      <c r="AS448" s="97"/>
      <c r="AT448" s="97"/>
      <c r="AU448" s="97"/>
      <c r="AV448" s="145"/>
      <c r="BD448" s="145"/>
    </row>
    <row r="449" spans="44:56" x14ac:dyDescent="0.25">
      <c r="AR449" s="97"/>
      <c r="AS449" s="97"/>
      <c r="AT449" s="97"/>
      <c r="AU449" s="97"/>
      <c r="AV449" s="145"/>
      <c r="BD449" s="145"/>
    </row>
    <row r="450" spans="44:56" x14ac:dyDescent="0.25">
      <c r="AR450" s="97"/>
      <c r="AS450" s="97"/>
      <c r="AT450" s="97"/>
      <c r="AU450" s="97"/>
      <c r="AV450" s="145"/>
      <c r="BD450" s="145"/>
    </row>
    <row r="451" spans="44:56" x14ac:dyDescent="0.25">
      <c r="AR451" s="97"/>
      <c r="AS451" s="97"/>
      <c r="AT451" s="97"/>
      <c r="AU451" s="97"/>
      <c r="AV451" s="145"/>
      <c r="BD451" s="145"/>
    </row>
    <row r="452" spans="44:56" x14ac:dyDescent="0.25">
      <c r="AR452" s="97"/>
      <c r="AS452" s="97"/>
      <c r="AT452" s="97"/>
      <c r="AU452" s="97"/>
      <c r="AV452" s="145"/>
      <c r="BD452" s="145"/>
    </row>
    <row r="453" spans="44:56" x14ac:dyDescent="0.25">
      <c r="AR453" s="97"/>
      <c r="AS453" s="97"/>
      <c r="AT453" s="97"/>
      <c r="AU453" s="97"/>
      <c r="AV453" s="145"/>
      <c r="BD453" s="145"/>
    </row>
    <row r="454" spans="44:56" x14ac:dyDescent="0.25">
      <c r="AR454" s="97"/>
      <c r="AS454" s="97"/>
      <c r="AT454" s="97"/>
      <c r="AU454" s="97"/>
      <c r="AV454" s="145"/>
      <c r="BD454" s="145"/>
    </row>
    <row r="455" spans="44:56" x14ac:dyDescent="0.25">
      <c r="AR455" s="97"/>
      <c r="AS455" s="97"/>
      <c r="AT455" s="97"/>
      <c r="AU455" s="97"/>
      <c r="AV455" s="145"/>
      <c r="BD455" s="145"/>
    </row>
    <row r="456" spans="44:56" x14ac:dyDescent="0.25">
      <c r="AV456" s="145"/>
      <c r="BD456" s="145"/>
    </row>
    <row r="457" spans="44:56" x14ac:dyDescent="0.25">
      <c r="AV457" s="145"/>
      <c r="BD457" s="145"/>
    </row>
    <row r="458" spans="44:56" x14ac:dyDescent="0.25">
      <c r="AV458" s="145"/>
      <c r="BD458" s="145"/>
    </row>
    <row r="459" spans="44:56" x14ac:dyDescent="0.25">
      <c r="AV459" s="145"/>
      <c r="BD459" s="145"/>
    </row>
    <row r="460" spans="44:56" x14ac:dyDescent="0.25">
      <c r="AV460" s="145"/>
      <c r="BD460" s="145"/>
    </row>
    <row r="461" spans="44:56" x14ac:dyDescent="0.25">
      <c r="AV461" s="145"/>
      <c r="BD461" s="145"/>
    </row>
    <row r="462" spans="44:56" x14ac:dyDescent="0.25">
      <c r="AV462" s="145"/>
      <c r="BD462" s="145"/>
    </row>
    <row r="463" spans="44:56" x14ac:dyDescent="0.25">
      <c r="AV463" s="145"/>
      <c r="BD463" s="145"/>
    </row>
    <row r="464" spans="44:56" x14ac:dyDescent="0.25">
      <c r="AV464" s="145"/>
      <c r="BD464" s="145"/>
    </row>
    <row r="465" spans="48:56" x14ac:dyDescent="0.25">
      <c r="AV465" s="145"/>
      <c r="BD465" s="145"/>
    </row>
    <row r="466" spans="48:56" x14ac:dyDescent="0.25">
      <c r="AV466" s="145"/>
      <c r="BD466" s="145"/>
    </row>
    <row r="467" spans="48:56" x14ac:dyDescent="0.25">
      <c r="AV467" s="145"/>
      <c r="BD467" s="145"/>
    </row>
    <row r="468" spans="48:56" x14ac:dyDescent="0.25">
      <c r="AV468" s="145"/>
      <c r="BD468" s="145"/>
    </row>
    <row r="469" spans="48:56" x14ac:dyDescent="0.25">
      <c r="AV469" s="145"/>
      <c r="BD469" s="145"/>
    </row>
    <row r="470" spans="48:56" x14ac:dyDescent="0.25">
      <c r="AV470" s="145"/>
      <c r="BD470" s="145"/>
    </row>
    <row r="471" spans="48:56" x14ac:dyDescent="0.25">
      <c r="AV471" s="145"/>
      <c r="BD471" s="145"/>
    </row>
    <row r="472" spans="48:56" x14ac:dyDescent="0.25">
      <c r="AV472" s="145"/>
      <c r="BD472" s="145"/>
    </row>
    <row r="473" spans="48:56" x14ac:dyDescent="0.25">
      <c r="AV473" s="145"/>
      <c r="BD473" s="145"/>
    </row>
    <row r="474" spans="48:56" x14ac:dyDescent="0.25">
      <c r="AV474" s="145"/>
      <c r="BD474" s="145"/>
    </row>
    <row r="475" spans="48:56" x14ac:dyDescent="0.25">
      <c r="AV475" s="145"/>
      <c r="BD475" s="145"/>
    </row>
    <row r="476" spans="48:56" x14ac:dyDescent="0.25">
      <c r="AV476" s="145"/>
      <c r="BD476" s="145"/>
    </row>
    <row r="477" spans="48:56" x14ac:dyDescent="0.25">
      <c r="AV477" s="145"/>
      <c r="BD477" s="145"/>
    </row>
    <row r="478" spans="48:56" x14ac:dyDescent="0.25">
      <c r="AV478" s="145"/>
      <c r="BD478" s="145"/>
    </row>
    <row r="479" spans="48:56" x14ac:dyDescent="0.25">
      <c r="AV479" s="145"/>
      <c r="BD479" s="145"/>
    </row>
    <row r="480" spans="48:56" x14ac:dyDescent="0.25">
      <c r="AV480" s="145"/>
      <c r="BD480" s="145"/>
    </row>
    <row r="481" spans="48:56" x14ac:dyDescent="0.25">
      <c r="AV481" s="145"/>
      <c r="BD481" s="145"/>
    </row>
    <row r="482" spans="48:56" x14ac:dyDescent="0.25">
      <c r="AV482" s="145"/>
      <c r="BD482" s="145"/>
    </row>
    <row r="483" spans="48:56" x14ac:dyDescent="0.25">
      <c r="AV483" s="145"/>
      <c r="BD483" s="145"/>
    </row>
    <row r="484" spans="48:56" x14ac:dyDescent="0.25">
      <c r="AV484" s="145"/>
      <c r="BD484" s="145"/>
    </row>
    <row r="485" spans="48:56" x14ac:dyDescent="0.25">
      <c r="AV485" s="145"/>
      <c r="BD485" s="145"/>
    </row>
    <row r="486" spans="48:56" x14ac:dyDescent="0.25">
      <c r="AV486" s="145"/>
      <c r="BD486" s="145"/>
    </row>
    <row r="487" spans="48:56" x14ac:dyDescent="0.25">
      <c r="AV487" s="145"/>
      <c r="BD487" s="145"/>
    </row>
    <row r="488" spans="48:56" x14ac:dyDescent="0.25">
      <c r="AV488" s="145"/>
      <c r="BD488" s="145"/>
    </row>
    <row r="489" spans="48:56" x14ac:dyDescent="0.25">
      <c r="AV489" s="145"/>
      <c r="BD489" s="145"/>
    </row>
    <row r="490" spans="48:56" x14ac:dyDescent="0.25">
      <c r="AV490" s="145"/>
      <c r="BD490" s="145"/>
    </row>
    <row r="491" spans="48:56" x14ac:dyDescent="0.25">
      <c r="AV491" s="145"/>
      <c r="BD491" s="145"/>
    </row>
    <row r="492" spans="48:56" x14ac:dyDescent="0.25">
      <c r="AV492" s="145"/>
      <c r="BD492" s="145"/>
    </row>
    <row r="493" spans="48:56" x14ac:dyDescent="0.25">
      <c r="AV493" s="145"/>
      <c r="BD493" s="145"/>
    </row>
    <row r="494" spans="48:56" x14ac:dyDescent="0.25">
      <c r="AV494" s="145"/>
      <c r="BD494" s="145"/>
    </row>
    <row r="495" spans="48:56" x14ac:dyDescent="0.25">
      <c r="AV495" s="145"/>
      <c r="BD495" s="145"/>
    </row>
    <row r="496" spans="48:56" x14ac:dyDescent="0.25">
      <c r="AV496" s="145"/>
      <c r="BD496" s="145"/>
    </row>
    <row r="497" spans="48:56" x14ac:dyDescent="0.25">
      <c r="AV497" s="145"/>
      <c r="BD497" s="145"/>
    </row>
    <row r="498" spans="48:56" x14ac:dyDescent="0.25">
      <c r="AV498" s="145"/>
      <c r="BD498" s="145"/>
    </row>
    <row r="499" spans="48:56" x14ac:dyDescent="0.25">
      <c r="AV499" s="145"/>
      <c r="BD499" s="145"/>
    </row>
    <row r="500" spans="48:56" x14ac:dyDescent="0.25">
      <c r="AV500" s="145"/>
      <c r="BD500" s="145"/>
    </row>
    <row r="501" spans="48:56" x14ac:dyDescent="0.25">
      <c r="AV501" s="145"/>
      <c r="BD501" s="145"/>
    </row>
    <row r="502" spans="48:56" x14ac:dyDescent="0.25">
      <c r="AV502" s="145"/>
      <c r="BD502" s="145"/>
    </row>
    <row r="503" spans="48:56" x14ac:dyDescent="0.25">
      <c r="AV503" s="145"/>
      <c r="BD503" s="145"/>
    </row>
    <row r="504" spans="48:56" x14ac:dyDescent="0.25">
      <c r="AV504" s="145"/>
      <c r="BD504" s="145"/>
    </row>
    <row r="505" spans="48:56" x14ac:dyDescent="0.25">
      <c r="AV505" s="145"/>
      <c r="BD505" s="145"/>
    </row>
    <row r="506" spans="48:56" x14ac:dyDescent="0.25">
      <c r="AV506" s="145"/>
      <c r="BD506" s="145"/>
    </row>
    <row r="507" spans="48:56" x14ac:dyDescent="0.25">
      <c r="AV507" s="145"/>
      <c r="BD507" s="145"/>
    </row>
    <row r="508" spans="48:56" x14ac:dyDescent="0.25">
      <c r="AV508" s="145"/>
      <c r="BD508" s="145"/>
    </row>
    <row r="509" spans="48:56" x14ac:dyDescent="0.25">
      <c r="AV509" s="145"/>
      <c r="BD509" s="145"/>
    </row>
    <row r="510" spans="48:56" x14ac:dyDescent="0.25">
      <c r="AV510" s="145"/>
      <c r="BD510" s="145"/>
    </row>
    <row r="511" spans="48:56" x14ac:dyDescent="0.25">
      <c r="AV511" s="145"/>
      <c r="BD511" s="145"/>
    </row>
    <row r="512" spans="48:56" x14ac:dyDescent="0.25">
      <c r="AV512" s="145"/>
      <c r="BD512" s="145"/>
    </row>
    <row r="513" spans="48:56" x14ac:dyDescent="0.25">
      <c r="AV513" s="145"/>
      <c r="BD513" s="145"/>
    </row>
    <row r="514" spans="48:56" x14ac:dyDescent="0.25">
      <c r="AV514" s="145"/>
      <c r="BD514" s="145"/>
    </row>
    <row r="515" spans="48:56" x14ac:dyDescent="0.25">
      <c r="AV515" s="145"/>
      <c r="BD515" s="145"/>
    </row>
    <row r="516" spans="48:56" x14ac:dyDescent="0.25">
      <c r="AV516" s="145"/>
      <c r="BD516" s="145"/>
    </row>
    <row r="517" spans="48:56" x14ac:dyDescent="0.25">
      <c r="AV517" s="145"/>
      <c r="BD517" s="145"/>
    </row>
    <row r="518" spans="48:56" x14ac:dyDescent="0.25">
      <c r="AV518" s="145"/>
      <c r="BD518" s="145"/>
    </row>
    <row r="519" spans="48:56" x14ac:dyDescent="0.25">
      <c r="AV519" s="145"/>
      <c r="BD519" s="145"/>
    </row>
    <row r="520" spans="48:56" x14ac:dyDescent="0.25">
      <c r="AV520" s="145"/>
      <c r="BD520" s="145"/>
    </row>
    <row r="521" spans="48:56" x14ac:dyDescent="0.25">
      <c r="AV521" s="145"/>
      <c r="BD521" s="145"/>
    </row>
    <row r="522" spans="48:56" x14ac:dyDescent="0.25">
      <c r="AV522" s="145"/>
      <c r="BD522" s="145"/>
    </row>
    <row r="523" spans="48:56" x14ac:dyDescent="0.25">
      <c r="AV523" s="145"/>
      <c r="BD523" s="145"/>
    </row>
    <row r="524" spans="48:56" x14ac:dyDescent="0.25">
      <c r="AV524" s="145"/>
      <c r="BD524" s="145"/>
    </row>
    <row r="525" spans="48:56" x14ac:dyDescent="0.25">
      <c r="AV525" s="145"/>
      <c r="BD525" s="145"/>
    </row>
    <row r="526" spans="48:56" x14ac:dyDescent="0.25">
      <c r="AV526" s="145"/>
      <c r="BD526" s="145"/>
    </row>
    <row r="527" spans="48:56" x14ac:dyDescent="0.25">
      <c r="AV527" s="145"/>
      <c r="BD527" s="145"/>
    </row>
    <row r="528" spans="48:56" x14ac:dyDescent="0.25">
      <c r="AV528" s="145"/>
      <c r="BD528" s="145"/>
    </row>
    <row r="529" spans="48:56" x14ac:dyDescent="0.25">
      <c r="AV529" s="145"/>
      <c r="BD529" s="145"/>
    </row>
    <row r="530" spans="48:56" x14ac:dyDescent="0.25">
      <c r="AV530" s="145"/>
      <c r="BD530" s="145"/>
    </row>
    <row r="531" spans="48:56" x14ac:dyDescent="0.25">
      <c r="AV531" s="145"/>
      <c r="BD531" s="145"/>
    </row>
    <row r="532" spans="48:56" x14ac:dyDescent="0.25">
      <c r="AV532" s="145"/>
      <c r="BD532" s="145"/>
    </row>
    <row r="533" spans="48:56" x14ac:dyDescent="0.25">
      <c r="AV533" s="145"/>
      <c r="BD533" s="145"/>
    </row>
    <row r="534" spans="48:56" x14ac:dyDescent="0.25">
      <c r="AV534" s="145"/>
      <c r="BD534" s="145"/>
    </row>
    <row r="535" spans="48:56" x14ac:dyDescent="0.25">
      <c r="AV535" s="145"/>
      <c r="BD535" s="145"/>
    </row>
    <row r="536" spans="48:56" x14ac:dyDescent="0.25">
      <c r="AV536" s="145"/>
      <c r="BD536" s="145"/>
    </row>
    <row r="537" spans="48:56" x14ac:dyDescent="0.25">
      <c r="AV537" s="145"/>
      <c r="BD537" s="145"/>
    </row>
    <row r="538" spans="48:56" x14ac:dyDescent="0.25">
      <c r="AV538" s="145"/>
      <c r="BD538" s="145"/>
    </row>
    <row r="539" spans="48:56" x14ac:dyDescent="0.25">
      <c r="AV539" s="145"/>
      <c r="BD539" s="145"/>
    </row>
    <row r="540" spans="48:56" x14ac:dyDescent="0.25">
      <c r="AV540" s="145"/>
      <c r="BD540" s="145"/>
    </row>
    <row r="541" spans="48:56" x14ac:dyDescent="0.25">
      <c r="AV541" s="145"/>
      <c r="BD541" s="145"/>
    </row>
    <row r="542" spans="48:56" x14ac:dyDescent="0.25">
      <c r="AV542" s="145"/>
      <c r="BD542" s="145"/>
    </row>
    <row r="543" spans="48:56" x14ac:dyDescent="0.25">
      <c r="AV543" s="145"/>
      <c r="BD543" s="145"/>
    </row>
    <row r="544" spans="48:56" x14ac:dyDescent="0.25">
      <c r="AV544" s="145"/>
      <c r="BD544" s="145"/>
    </row>
    <row r="545" spans="48:56" x14ac:dyDescent="0.25">
      <c r="AV545" s="145"/>
      <c r="BD545" s="145"/>
    </row>
    <row r="546" spans="48:56" x14ac:dyDescent="0.25">
      <c r="AV546" s="145"/>
      <c r="BD546" s="145"/>
    </row>
    <row r="547" spans="48:56" x14ac:dyDescent="0.25">
      <c r="AV547" s="145"/>
      <c r="BD547" s="145"/>
    </row>
    <row r="548" spans="48:56" x14ac:dyDescent="0.25">
      <c r="AV548" s="145"/>
      <c r="BD548" s="145"/>
    </row>
    <row r="549" spans="48:56" x14ac:dyDescent="0.25">
      <c r="AV549" s="145"/>
      <c r="BD549" s="145"/>
    </row>
    <row r="550" spans="48:56" x14ac:dyDescent="0.25">
      <c r="AV550" s="145"/>
      <c r="BD550" s="145"/>
    </row>
    <row r="551" spans="48:56" x14ac:dyDescent="0.25">
      <c r="AV551" s="145"/>
      <c r="BD551" s="145"/>
    </row>
    <row r="552" spans="48:56" x14ac:dyDescent="0.25">
      <c r="AV552" s="145"/>
      <c r="BD552" s="145"/>
    </row>
    <row r="553" spans="48:56" x14ac:dyDescent="0.25">
      <c r="AV553" s="145"/>
      <c r="BD553" s="145"/>
    </row>
    <row r="554" spans="48:56" x14ac:dyDescent="0.25">
      <c r="AV554" s="145"/>
      <c r="BD554" s="145"/>
    </row>
    <row r="555" spans="48:56" x14ac:dyDescent="0.25">
      <c r="AV555" s="145"/>
      <c r="BD555" s="145"/>
    </row>
    <row r="556" spans="48:56" x14ac:dyDescent="0.25">
      <c r="AV556" s="145"/>
      <c r="BD556" s="145"/>
    </row>
    <row r="557" spans="48:56" x14ac:dyDescent="0.25">
      <c r="AV557" s="145"/>
      <c r="BD557" s="145"/>
    </row>
    <row r="558" spans="48:56" x14ac:dyDescent="0.25">
      <c r="AV558" s="145"/>
      <c r="BD558" s="145"/>
    </row>
    <row r="559" spans="48:56" x14ac:dyDescent="0.25">
      <c r="AV559" s="145"/>
      <c r="BD559" s="145"/>
    </row>
    <row r="560" spans="48:56" x14ac:dyDescent="0.25">
      <c r="AV560" s="145"/>
      <c r="BD560" s="145"/>
    </row>
    <row r="561" spans="48:56" x14ac:dyDescent="0.25">
      <c r="AV561" s="145"/>
      <c r="BD561" s="145"/>
    </row>
    <row r="562" spans="48:56" x14ac:dyDescent="0.25">
      <c r="AV562" s="145"/>
      <c r="BD562" s="145"/>
    </row>
    <row r="563" spans="48:56" x14ac:dyDescent="0.25">
      <c r="AV563" s="145"/>
      <c r="BD563" s="145"/>
    </row>
    <row r="564" spans="48:56" x14ac:dyDescent="0.25">
      <c r="AV564" s="145"/>
      <c r="BD564" s="145"/>
    </row>
    <row r="565" spans="48:56" x14ac:dyDescent="0.25">
      <c r="AV565" s="145"/>
      <c r="BD565" s="145"/>
    </row>
    <row r="566" spans="48:56" x14ac:dyDescent="0.25">
      <c r="AV566" s="145"/>
      <c r="BD566" s="145"/>
    </row>
    <row r="567" spans="48:56" x14ac:dyDescent="0.25">
      <c r="AV567" s="145"/>
      <c r="BD567" s="145"/>
    </row>
    <row r="568" spans="48:56" x14ac:dyDescent="0.25">
      <c r="AV568" s="145"/>
      <c r="BD568" s="145"/>
    </row>
    <row r="569" spans="48:56" x14ac:dyDescent="0.25">
      <c r="AV569" s="145"/>
      <c r="BD569" s="145"/>
    </row>
    <row r="570" spans="48:56" x14ac:dyDescent="0.25">
      <c r="AV570" s="145"/>
      <c r="BD570" s="145"/>
    </row>
    <row r="571" spans="48:56" x14ac:dyDescent="0.25">
      <c r="AV571" s="145"/>
      <c r="BD571" s="145"/>
    </row>
    <row r="572" spans="48:56" x14ac:dyDescent="0.25">
      <c r="AV572" s="145"/>
      <c r="BD572" s="145"/>
    </row>
    <row r="573" spans="48:56" x14ac:dyDescent="0.25">
      <c r="AV573" s="145"/>
      <c r="BD573" s="145"/>
    </row>
    <row r="574" spans="48:56" x14ac:dyDescent="0.25">
      <c r="AV574" s="145"/>
      <c r="BD574" s="145"/>
    </row>
    <row r="575" spans="48:56" x14ac:dyDescent="0.25">
      <c r="AV575" s="145"/>
      <c r="BD575" s="145"/>
    </row>
    <row r="576" spans="48:56" x14ac:dyDescent="0.25">
      <c r="AV576" s="145"/>
      <c r="BD576" s="145"/>
    </row>
    <row r="577" spans="48:56" x14ac:dyDescent="0.25">
      <c r="AV577" s="145"/>
      <c r="BD577" s="145"/>
    </row>
    <row r="578" spans="48:56" x14ac:dyDescent="0.25">
      <c r="AV578" s="145"/>
      <c r="BD578" s="145"/>
    </row>
    <row r="579" spans="48:56" x14ac:dyDescent="0.25">
      <c r="AV579" s="145"/>
      <c r="BD579" s="145"/>
    </row>
    <row r="580" spans="48:56" x14ac:dyDescent="0.25">
      <c r="AV580" s="145"/>
      <c r="BD580" s="145"/>
    </row>
    <row r="581" spans="48:56" x14ac:dyDescent="0.25">
      <c r="AV581" s="145"/>
      <c r="BD581" s="145"/>
    </row>
    <row r="582" spans="48:56" x14ac:dyDescent="0.25">
      <c r="AV582" s="145"/>
      <c r="BD582" s="145"/>
    </row>
    <row r="583" spans="48:56" x14ac:dyDescent="0.25">
      <c r="AV583" s="145"/>
      <c r="BD583" s="145"/>
    </row>
    <row r="584" spans="48:56" x14ac:dyDescent="0.25">
      <c r="AV584" s="145"/>
      <c r="BD584" s="145"/>
    </row>
    <row r="585" spans="48:56" x14ac:dyDescent="0.25">
      <c r="AV585" s="145"/>
      <c r="BD585" s="145"/>
    </row>
    <row r="586" spans="48:56" x14ac:dyDescent="0.25">
      <c r="AV586" s="145"/>
      <c r="BD586" s="145"/>
    </row>
    <row r="587" spans="48:56" x14ac:dyDescent="0.25">
      <c r="AV587" s="145"/>
      <c r="BD587" s="145"/>
    </row>
    <row r="588" spans="48:56" x14ac:dyDescent="0.25">
      <c r="AV588" s="145"/>
      <c r="BD588" s="145"/>
    </row>
    <row r="589" spans="48:56" x14ac:dyDescent="0.25">
      <c r="AV589" s="145"/>
      <c r="BD589" s="145"/>
    </row>
    <row r="590" spans="48:56" x14ac:dyDescent="0.25">
      <c r="AV590" s="145"/>
      <c r="BD590" s="145"/>
    </row>
    <row r="591" spans="48:56" x14ac:dyDescent="0.25">
      <c r="AV591" s="145"/>
      <c r="BD591" s="145"/>
    </row>
    <row r="592" spans="48:56" x14ac:dyDescent="0.25">
      <c r="AV592" s="145"/>
      <c r="BD592" s="145"/>
    </row>
    <row r="593" spans="48:56" x14ac:dyDescent="0.25">
      <c r="AV593" s="145"/>
      <c r="BD593" s="145"/>
    </row>
    <row r="594" spans="48:56" x14ac:dyDescent="0.25">
      <c r="AV594" s="145"/>
      <c r="BD594" s="145"/>
    </row>
    <row r="595" spans="48:56" x14ac:dyDescent="0.25">
      <c r="AV595" s="145"/>
      <c r="BD595" s="145"/>
    </row>
    <row r="596" spans="48:56" x14ac:dyDescent="0.25">
      <c r="AV596" s="145"/>
      <c r="BD596" s="145"/>
    </row>
    <row r="597" spans="48:56" x14ac:dyDescent="0.25">
      <c r="AV597" s="145"/>
      <c r="BD597" s="145"/>
    </row>
    <row r="598" spans="48:56" x14ac:dyDescent="0.25">
      <c r="AV598" s="145"/>
      <c r="BD598" s="145"/>
    </row>
    <row r="599" spans="48:56" x14ac:dyDescent="0.25">
      <c r="AV599" s="145"/>
      <c r="BD599" s="145"/>
    </row>
    <row r="600" spans="48:56" x14ac:dyDescent="0.25">
      <c r="AV600" s="145"/>
      <c r="BD600" s="145"/>
    </row>
    <row r="601" spans="48:56" x14ac:dyDescent="0.25">
      <c r="AV601" s="145"/>
      <c r="BD601" s="145"/>
    </row>
    <row r="602" spans="48:56" x14ac:dyDescent="0.25">
      <c r="AV602" s="145"/>
      <c r="BD602" s="145"/>
    </row>
    <row r="603" spans="48:56" x14ac:dyDescent="0.25">
      <c r="AV603" s="145"/>
      <c r="BD603" s="145"/>
    </row>
    <row r="604" spans="48:56" x14ac:dyDescent="0.25">
      <c r="AV604" s="145"/>
      <c r="BD604" s="145"/>
    </row>
    <row r="605" spans="48:56" x14ac:dyDescent="0.25">
      <c r="AV605" s="145"/>
      <c r="BD605" s="145"/>
    </row>
    <row r="606" spans="48:56" x14ac:dyDescent="0.25">
      <c r="AV606" s="145"/>
      <c r="BD606" s="145"/>
    </row>
    <row r="607" spans="48:56" x14ac:dyDescent="0.25">
      <c r="AV607" s="145"/>
      <c r="BD607" s="145"/>
    </row>
    <row r="608" spans="48:56" x14ac:dyDescent="0.25">
      <c r="AV608" s="145"/>
      <c r="BD608" s="145"/>
    </row>
    <row r="609" spans="48:56" x14ac:dyDescent="0.25">
      <c r="AV609" s="145"/>
      <c r="BD609" s="145"/>
    </row>
    <row r="610" spans="48:56" x14ac:dyDescent="0.25">
      <c r="AV610" s="145"/>
      <c r="BD610" s="145"/>
    </row>
    <row r="611" spans="48:56" x14ac:dyDescent="0.25">
      <c r="AV611" s="145"/>
      <c r="BD611" s="145"/>
    </row>
    <row r="612" spans="48:56" x14ac:dyDescent="0.25">
      <c r="AV612" s="145"/>
      <c r="BD612" s="145"/>
    </row>
    <row r="613" spans="48:56" x14ac:dyDescent="0.25">
      <c r="AV613" s="145"/>
      <c r="BD613" s="145"/>
    </row>
    <row r="614" spans="48:56" x14ac:dyDescent="0.25">
      <c r="AV614" s="145"/>
      <c r="BD614" s="145"/>
    </row>
    <row r="615" spans="48:56" x14ac:dyDescent="0.25">
      <c r="AV615" s="145"/>
      <c r="BD615" s="145"/>
    </row>
    <row r="616" spans="48:56" x14ac:dyDescent="0.25">
      <c r="AV616" s="145"/>
      <c r="BD616" s="145"/>
    </row>
    <row r="617" spans="48:56" x14ac:dyDescent="0.25">
      <c r="AV617" s="145"/>
      <c r="BD617" s="145"/>
    </row>
    <row r="618" spans="48:56" x14ac:dyDescent="0.25">
      <c r="AV618" s="145"/>
      <c r="BD618" s="145"/>
    </row>
    <row r="619" spans="48:56" x14ac:dyDescent="0.25">
      <c r="AV619" s="145"/>
      <c r="BD619" s="145"/>
    </row>
    <row r="620" spans="48:56" x14ac:dyDescent="0.25">
      <c r="AV620" s="145"/>
      <c r="BD620" s="145"/>
    </row>
    <row r="621" spans="48:56" x14ac:dyDescent="0.25">
      <c r="AV621" s="145"/>
      <c r="BD621" s="145"/>
    </row>
    <row r="622" spans="48:56" x14ac:dyDescent="0.25">
      <c r="AV622" s="145"/>
      <c r="BD622" s="145"/>
    </row>
    <row r="623" spans="48:56" x14ac:dyDescent="0.25">
      <c r="AV623" s="145"/>
      <c r="BD623" s="145"/>
    </row>
    <row r="624" spans="48:56" x14ac:dyDescent="0.25">
      <c r="AV624" s="145"/>
      <c r="BD624" s="145"/>
    </row>
    <row r="625" spans="48:56" x14ac:dyDescent="0.25">
      <c r="AV625" s="145"/>
      <c r="BD625" s="145"/>
    </row>
    <row r="626" spans="48:56" x14ac:dyDescent="0.25">
      <c r="AV626" s="145"/>
      <c r="BD626" s="145"/>
    </row>
    <row r="627" spans="48:56" x14ac:dyDescent="0.25">
      <c r="AV627" s="145"/>
      <c r="BD627" s="145"/>
    </row>
    <row r="628" spans="48:56" x14ac:dyDescent="0.25">
      <c r="AV628" s="145"/>
      <c r="BD628" s="145"/>
    </row>
    <row r="629" spans="48:56" x14ac:dyDescent="0.25">
      <c r="AV629" s="145"/>
      <c r="BD629" s="145"/>
    </row>
    <row r="630" spans="48:56" x14ac:dyDescent="0.25">
      <c r="AV630" s="145"/>
      <c r="BD630" s="145"/>
    </row>
    <row r="631" spans="48:56" x14ac:dyDescent="0.25">
      <c r="AV631" s="145"/>
      <c r="BD631" s="145"/>
    </row>
    <row r="632" spans="48:56" x14ac:dyDescent="0.25">
      <c r="AV632" s="145"/>
      <c r="BD632" s="145"/>
    </row>
    <row r="633" spans="48:56" x14ac:dyDescent="0.25">
      <c r="AV633" s="145"/>
      <c r="BD633" s="145"/>
    </row>
    <row r="634" spans="48:56" x14ac:dyDescent="0.25">
      <c r="AV634" s="145"/>
      <c r="BD634" s="145"/>
    </row>
    <row r="635" spans="48:56" x14ac:dyDescent="0.25">
      <c r="AV635" s="145"/>
      <c r="BD635" s="145"/>
    </row>
    <row r="636" spans="48:56" x14ac:dyDescent="0.25">
      <c r="AV636" s="145"/>
      <c r="BD636" s="145"/>
    </row>
    <row r="637" spans="48:56" x14ac:dyDescent="0.25">
      <c r="AV637" s="145"/>
      <c r="BD637" s="145"/>
    </row>
    <row r="638" spans="48:56" x14ac:dyDescent="0.25">
      <c r="AV638" s="145"/>
      <c r="BD638" s="145"/>
    </row>
    <row r="639" spans="48:56" x14ac:dyDescent="0.25">
      <c r="AV639" s="145"/>
      <c r="BD639" s="145"/>
    </row>
    <row r="640" spans="48:56" x14ac:dyDescent="0.25">
      <c r="AV640" s="145"/>
      <c r="BD640" s="145"/>
    </row>
    <row r="641" spans="48:56" x14ac:dyDescent="0.25">
      <c r="AV641" s="145"/>
      <c r="BD641" s="145"/>
    </row>
    <row r="642" spans="48:56" x14ac:dyDescent="0.25">
      <c r="AV642" s="145"/>
      <c r="BD642" s="145"/>
    </row>
    <row r="643" spans="48:56" x14ac:dyDescent="0.25">
      <c r="AV643" s="145"/>
      <c r="BD643" s="145"/>
    </row>
    <row r="644" spans="48:56" x14ac:dyDescent="0.25">
      <c r="AV644" s="145"/>
      <c r="BD644" s="145"/>
    </row>
    <row r="645" spans="48:56" x14ac:dyDescent="0.25">
      <c r="AV645" s="145"/>
      <c r="BD645" s="145"/>
    </row>
    <row r="646" spans="48:56" x14ac:dyDescent="0.25">
      <c r="AV646" s="145"/>
      <c r="BD646" s="145"/>
    </row>
    <row r="647" spans="48:56" x14ac:dyDescent="0.25">
      <c r="AV647" s="145"/>
      <c r="BD647" s="145"/>
    </row>
    <row r="648" spans="48:56" x14ac:dyDescent="0.25">
      <c r="AV648" s="145"/>
      <c r="BD648" s="145"/>
    </row>
    <row r="649" spans="48:56" x14ac:dyDescent="0.25">
      <c r="AV649" s="145"/>
      <c r="BD649" s="145"/>
    </row>
    <row r="650" spans="48:56" x14ac:dyDescent="0.25">
      <c r="AV650" s="145"/>
      <c r="BD650" s="145"/>
    </row>
    <row r="651" spans="48:56" x14ac:dyDescent="0.25">
      <c r="AV651" s="145"/>
      <c r="BD651" s="145"/>
    </row>
    <row r="652" spans="48:56" x14ac:dyDescent="0.25">
      <c r="AV652" s="145"/>
      <c r="BD652" s="145"/>
    </row>
    <row r="653" spans="48:56" x14ac:dyDescent="0.25">
      <c r="AV653" s="145"/>
      <c r="BD653" s="145"/>
    </row>
    <row r="654" spans="48:56" x14ac:dyDescent="0.25">
      <c r="AV654" s="145"/>
      <c r="BD654" s="145"/>
    </row>
    <row r="655" spans="48:56" x14ac:dyDescent="0.25">
      <c r="AV655" s="145"/>
      <c r="BD655" s="145"/>
    </row>
    <row r="656" spans="48:56" x14ac:dyDescent="0.25">
      <c r="AV656" s="145"/>
      <c r="BD656" s="145"/>
    </row>
    <row r="657" spans="48:56" x14ac:dyDescent="0.25">
      <c r="AV657" s="145"/>
      <c r="BD657" s="145"/>
    </row>
    <row r="658" spans="48:56" x14ac:dyDescent="0.25">
      <c r="AV658" s="145"/>
      <c r="BD658" s="145"/>
    </row>
    <row r="659" spans="48:56" x14ac:dyDescent="0.25">
      <c r="AV659" s="145"/>
      <c r="BD659" s="145"/>
    </row>
    <row r="660" spans="48:56" x14ac:dyDescent="0.25">
      <c r="AV660" s="145"/>
      <c r="BD660" s="145"/>
    </row>
    <row r="661" spans="48:56" x14ac:dyDescent="0.25">
      <c r="AV661" s="145"/>
      <c r="BD661" s="145"/>
    </row>
    <row r="662" spans="48:56" x14ac:dyDescent="0.25">
      <c r="AV662" s="145"/>
      <c r="BD662" s="145"/>
    </row>
    <row r="663" spans="48:56" x14ac:dyDescent="0.25">
      <c r="AV663" s="145"/>
      <c r="BD663" s="145"/>
    </row>
    <row r="664" spans="48:56" x14ac:dyDescent="0.25">
      <c r="AV664" s="145"/>
      <c r="BD664" s="145"/>
    </row>
    <row r="665" spans="48:56" x14ac:dyDescent="0.25">
      <c r="AV665" s="145"/>
      <c r="BD665" s="145"/>
    </row>
    <row r="666" spans="48:56" x14ac:dyDescent="0.25">
      <c r="AV666" s="145"/>
      <c r="BD666" s="145"/>
    </row>
    <row r="667" spans="48:56" x14ac:dyDescent="0.25">
      <c r="AV667" s="145"/>
      <c r="BD667" s="145"/>
    </row>
    <row r="668" spans="48:56" x14ac:dyDescent="0.25">
      <c r="AV668" s="145"/>
      <c r="BD668" s="145"/>
    </row>
    <row r="669" spans="48:56" x14ac:dyDescent="0.25">
      <c r="AV669" s="145"/>
      <c r="BD669" s="145"/>
    </row>
    <row r="670" spans="48:56" x14ac:dyDescent="0.25">
      <c r="AV670" s="145"/>
      <c r="BD670" s="145"/>
    </row>
    <row r="671" spans="48:56" x14ac:dyDescent="0.25">
      <c r="AV671" s="145"/>
      <c r="BD671" s="145"/>
    </row>
    <row r="672" spans="48:56" x14ac:dyDescent="0.25">
      <c r="AV672" s="145"/>
      <c r="BD672" s="145"/>
    </row>
    <row r="673" spans="48:56" x14ac:dyDescent="0.25">
      <c r="AV673" s="145"/>
      <c r="BD673" s="145"/>
    </row>
    <row r="674" spans="48:56" x14ac:dyDescent="0.25">
      <c r="AV674" s="145"/>
      <c r="BD674" s="145"/>
    </row>
    <row r="675" spans="48:56" x14ac:dyDescent="0.25">
      <c r="AV675" s="145"/>
      <c r="BD675" s="145"/>
    </row>
    <row r="676" spans="48:56" x14ac:dyDescent="0.25">
      <c r="AV676" s="145"/>
      <c r="BD676" s="145"/>
    </row>
    <row r="677" spans="48:56" x14ac:dyDescent="0.25">
      <c r="AV677" s="145"/>
      <c r="BD677" s="145"/>
    </row>
    <row r="678" spans="48:56" x14ac:dyDescent="0.25">
      <c r="AV678" s="145"/>
      <c r="BD678" s="145"/>
    </row>
    <row r="679" spans="48:56" x14ac:dyDescent="0.25">
      <c r="AV679" s="145"/>
      <c r="BD679" s="145"/>
    </row>
    <row r="680" spans="48:56" x14ac:dyDescent="0.25">
      <c r="AV680" s="145"/>
      <c r="BD680" s="145"/>
    </row>
    <row r="681" spans="48:56" x14ac:dyDescent="0.25">
      <c r="AV681" s="145"/>
      <c r="BD681" s="145"/>
    </row>
    <row r="682" spans="48:56" x14ac:dyDescent="0.25">
      <c r="AV682" s="145"/>
      <c r="BD682" s="145"/>
    </row>
    <row r="683" spans="48:56" x14ac:dyDescent="0.25">
      <c r="AV683" s="145"/>
      <c r="BD683" s="145"/>
    </row>
    <row r="684" spans="48:56" x14ac:dyDescent="0.25">
      <c r="AV684" s="145"/>
      <c r="BD684" s="145"/>
    </row>
    <row r="685" spans="48:56" x14ac:dyDescent="0.25">
      <c r="AV685" s="145"/>
      <c r="BD685" s="145"/>
    </row>
    <row r="686" spans="48:56" x14ac:dyDescent="0.25">
      <c r="AV686" s="145"/>
      <c r="BD686" s="145"/>
    </row>
    <row r="687" spans="48:56" x14ac:dyDescent="0.25">
      <c r="AV687" s="145"/>
      <c r="BD687" s="145"/>
    </row>
    <row r="688" spans="48:56" x14ac:dyDescent="0.25">
      <c r="AV688" s="145"/>
      <c r="BD688" s="145"/>
    </row>
    <row r="689" spans="48:56" x14ac:dyDescent="0.25">
      <c r="AV689" s="145"/>
      <c r="BD689" s="145"/>
    </row>
    <row r="690" spans="48:56" x14ac:dyDescent="0.25">
      <c r="AV690" s="145"/>
      <c r="BD690" s="145"/>
    </row>
    <row r="691" spans="48:56" x14ac:dyDescent="0.25">
      <c r="AV691" s="145"/>
      <c r="BD691" s="145"/>
    </row>
    <row r="692" spans="48:56" x14ac:dyDescent="0.25">
      <c r="AV692" s="145"/>
      <c r="BD692" s="145"/>
    </row>
    <row r="693" spans="48:56" x14ac:dyDescent="0.25">
      <c r="AV693" s="145"/>
      <c r="BD693" s="145"/>
    </row>
    <row r="694" spans="48:56" x14ac:dyDescent="0.25">
      <c r="AV694" s="145"/>
      <c r="BD694" s="145"/>
    </row>
    <row r="695" spans="48:56" x14ac:dyDescent="0.25">
      <c r="AV695" s="145"/>
      <c r="BD695" s="145"/>
    </row>
    <row r="696" spans="48:56" x14ac:dyDescent="0.25">
      <c r="AV696" s="145"/>
      <c r="BD696" s="145"/>
    </row>
    <row r="697" spans="48:56" x14ac:dyDescent="0.25">
      <c r="AV697" s="145"/>
      <c r="BD697" s="145"/>
    </row>
    <row r="698" spans="48:56" x14ac:dyDescent="0.25">
      <c r="AV698" s="145"/>
      <c r="BD698" s="145"/>
    </row>
    <row r="699" spans="48:56" x14ac:dyDescent="0.25">
      <c r="AV699" s="145"/>
      <c r="BD699" s="145"/>
    </row>
    <row r="700" spans="48:56" x14ac:dyDescent="0.25">
      <c r="AV700" s="145"/>
      <c r="BD700" s="145"/>
    </row>
    <row r="701" spans="48:56" x14ac:dyDescent="0.25">
      <c r="AV701" s="145"/>
      <c r="BD701" s="145"/>
    </row>
    <row r="702" spans="48:56" x14ac:dyDescent="0.25">
      <c r="AV702" s="145"/>
      <c r="BD702" s="145"/>
    </row>
    <row r="703" spans="48:56" x14ac:dyDescent="0.25">
      <c r="AV703" s="145"/>
      <c r="BD703" s="145"/>
    </row>
    <row r="704" spans="48:56" x14ac:dyDescent="0.25">
      <c r="AV704" s="145"/>
      <c r="BD704" s="145"/>
    </row>
    <row r="705" spans="48:56" x14ac:dyDescent="0.25">
      <c r="AV705" s="145"/>
      <c r="BD705" s="145"/>
    </row>
    <row r="706" spans="48:56" x14ac:dyDescent="0.25">
      <c r="AV706" s="145"/>
      <c r="BD706" s="145"/>
    </row>
    <row r="707" spans="48:56" x14ac:dyDescent="0.25">
      <c r="AV707" s="145"/>
      <c r="BD707" s="145"/>
    </row>
    <row r="708" spans="48:56" x14ac:dyDescent="0.25">
      <c r="AV708" s="145"/>
      <c r="BD708" s="145"/>
    </row>
    <row r="709" spans="48:56" x14ac:dyDescent="0.25">
      <c r="AV709" s="145"/>
      <c r="BD709" s="145"/>
    </row>
    <row r="710" spans="48:56" x14ac:dyDescent="0.25">
      <c r="AV710" s="145"/>
      <c r="BD710" s="145"/>
    </row>
    <row r="711" spans="48:56" x14ac:dyDescent="0.25">
      <c r="AV711" s="145"/>
      <c r="BD711" s="145"/>
    </row>
    <row r="712" spans="48:56" x14ac:dyDescent="0.25">
      <c r="AV712" s="145"/>
      <c r="BD712" s="145"/>
    </row>
    <row r="713" spans="48:56" x14ac:dyDescent="0.25">
      <c r="AV713" s="145"/>
      <c r="BD713" s="145"/>
    </row>
    <row r="714" spans="48:56" x14ac:dyDescent="0.25">
      <c r="AV714" s="145"/>
      <c r="BD714" s="145"/>
    </row>
    <row r="715" spans="48:56" x14ac:dyDescent="0.25">
      <c r="AV715" s="145"/>
      <c r="BD715" s="145"/>
    </row>
    <row r="716" spans="48:56" x14ac:dyDescent="0.25">
      <c r="AV716" s="145"/>
      <c r="BD716" s="145"/>
    </row>
    <row r="717" spans="48:56" x14ac:dyDescent="0.25">
      <c r="AV717" s="145"/>
      <c r="BD717" s="145"/>
    </row>
    <row r="718" spans="48:56" x14ac:dyDescent="0.25">
      <c r="AV718" s="145"/>
      <c r="BD718" s="145"/>
    </row>
    <row r="719" spans="48:56" x14ac:dyDescent="0.25">
      <c r="AV719" s="145"/>
      <c r="BD719" s="145"/>
    </row>
    <row r="720" spans="48:56" x14ac:dyDescent="0.25">
      <c r="AV720" s="145"/>
      <c r="BD720" s="145"/>
    </row>
    <row r="721" spans="48:56" x14ac:dyDescent="0.25">
      <c r="AV721" s="145"/>
      <c r="BD721" s="145"/>
    </row>
    <row r="722" spans="48:56" x14ac:dyDescent="0.25">
      <c r="AV722" s="145"/>
      <c r="BD722" s="145"/>
    </row>
    <row r="723" spans="48:56" x14ac:dyDescent="0.25">
      <c r="AV723" s="145"/>
      <c r="BD723" s="145"/>
    </row>
    <row r="724" spans="48:56" x14ac:dyDescent="0.25">
      <c r="AV724" s="145"/>
      <c r="BD724" s="145"/>
    </row>
    <row r="725" spans="48:56" x14ac:dyDescent="0.25">
      <c r="AV725" s="145"/>
      <c r="BD725" s="145"/>
    </row>
    <row r="726" spans="48:56" x14ac:dyDescent="0.25">
      <c r="AV726" s="145"/>
      <c r="BD726" s="145"/>
    </row>
    <row r="727" spans="48:56" x14ac:dyDescent="0.25">
      <c r="AV727" s="145"/>
      <c r="BD727" s="145"/>
    </row>
    <row r="728" spans="48:56" x14ac:dyDescent="0.25">
      <c r="AV728" s="145"/>
      <c r="BD728" s="145"/>
    </row>
    <row r="729" spans="48:56" x14ac:dyDescent="0.25">
      <c r="AV729" s="145"/>
      <c r="BD729" s="145"/>
    </row>
    <row r="730" spans="48:56" x14ac:dyDescent="0.25">
      <c r="AV730" s="145"/>
      <c r="BD730" s="145"/>
    </row>
    <row r="731" spans="48:56" x14ac:dyDescent="0.25">
      <c r="AV731" s="145"/>
      <c r="BD731" s="145"/>
    </row>
    <row r="732" spans="48:56" x14ac:dyDescent="0.25">
      <c r="AV732" s="145"/>
      <c r="BD732" s="145"/>
    </row>
    <row r="733" spans="48:56" x14ac:dyDescent="0.25">
      <c r="AV733" s="145"/>
      <c r="BD733" s="145"/>
    </row>
    <row r="734" spans="48:56" x14ac:dyDescent="0.25">
      <c r="AV734" s="145"/>
      <c r="BD734" s="145"/>
    </row>
    <row r="735" spans="48:56" x14ac:dyDescent="0.25">
      <c r="AV735" s="145"/>
      <c r="BD735" s="145"/>
    </row>
    <row r="736" spans="48:56" x14ac:dyDescent="0.25">
      <c r="AV736" s="145"/>
      <c r="BD736" s="145"/>
    </row>
    <row r="737" spans="48:56" x14ac:dyDescent="0.25">
      <c r="AV737" s="145"/>
      <c r="BD737" s="145"/>
    </row>
    <row r="738" spans="48:56" x14ac:dyDescent="0.25">
      <c r="AV738" s="145"/>
      <c r="BD738" s="145"/>
    </row>
    <row r="739" spans="48:56" x14ac:dyDescent="0.25">
      <c r="AV739" s="145"/>
      <c r="BD739" s="145"/>
    </row>
    <row r="740" spans="48:56" x14ac:dyDescent="0.25">
      <c r="AV740" s="145"/>
      <c r="BD740" s="145"/>
    </row>
    <row r="741" spans="48:56" x14ac:dyDescent="0.25">
      <c r="AV741" s="145"/>
      <c r="BD741" s="145"/>
    </row>
    <row r="742" spans="48:56" x14ac:dyDescent="0.25">
      <c r="AV742" s="145"/>
      <c r="BD742" s="145"/>
    </row>
    <row r="743" spans="48:56" x14ac:dyDescent="0.25">
      <c r="AV743" s="145"/>
      <c r="BD743" s="145"/>
    </row>
    <row r="744" spans="48:56" x14ac:dyDescent="0.25">
      <c r="AV744" s="145"/>
      <c r="BD744" s="145"/>
    </row>
    <row r="745" spans="48:56" x14ac:dyDescent="0.25">
      <c r="AV745" s="145"/>
      <c r="BD745" s="145"/>
    </row>
    <row r="746" spans="48:56" x14ac:dyDescent="0.25">
      <c r="AV746" s="145"/>
      <c r="BD746" s="145"/>
    </row>
    <row r="747" spans="48:56" x14ac:dyDescent="0.25">
      <c r="AV747" s="145"/>
      <c r="BD747" s="145"/>
    </row>
    <row r="748" spans="48:56" x14ac:dyDescent="0.25">
      <c r="AV748" s="145"/>
      <c r="BD748" s="145"/>
    </row>
    <row r="749" spans="48:56" x14ac:dyDescent="0.25">
      <c r="AV749" s="145"/>
      <c r="BD749" s="145"/>
    </row>
    <row r="750" spans="48:56" x14ac:dyDescent="0.25">
      <c r="AV750" s="145"/>
      <c r="BD750" s="145"/>
    </row>
    <row r="751" spans="48:56" x14ac:dyDescent="0.25">
      <c r="AV751" s="145"/>
      <c r="BD751" s="145"/>
    </row>
    <row r="752" spans="48:56" x14ac:dyDescent="0.25">
      <c r="AV752" s="145"/>
      <c r="BD752" s="145"/>
    </row>
    <row r="753" spans="48:56" x14ac:dyDescent="0.25">
      <c r="AV753" s="145"/>
      <c r="BD753" s="145"/>
    </row>
    <row r="754" spans="48:56" x14ac:dyDescent="0.25">
      <c r="AV754" s="145"/>
      <c r="BD754" s="145"/>
    </row>
    <row r="755" spans="48:56" x14ac:dyDescent="0.25">
      <c r="AV755" s="145"/>
      <c r="BD755" s="145"/>
    </row>
    <row r="756" spans="48:56" x14ac:dyDescent="0.25">
      <c r="AV756" s="145"/>
      <c r="BD756" s="145"/>
    </row>
    <row r="757" spans="48:56" x14ac:dyDescent="0.25">
      <c r="AV757" s="145"/>
      <c r="BD757" s="145"/>
    </row>
    <row r="758" spans="48:56" x14ac:dyDescent="0.25">
      <c r="AV758" s="145"/>
      <c r="BD758" s="145"/>
    </row>
    <row r="759" spans="48:56" x14ac:dyDescent="0.25">
      <c r="AV759" s="145"/>
      <c r="BD759" s="145"/>
    </row>
    <row r="760" spans="48:56" x14ac:dyDescent="0.25">
      <c r="AV760" s="145"/>
      <c r="BD760" s="145"/>
    </row>
    <row r="761" spans="48:56" x14ac:dyDescent="0.25">
      <c r="AV761" s="145"/>
      <c r="BD761" s="145"/>
    </row>
    <row r="762" spans="48:56" x14ac:dyDescent="0.25">
      <c r="AV762" s="145"/>
      <c r="BD762" s="145"/>
    </row>
    <row r="763" spans="48:56" x14ac:dyDescent="0.25">
      <c r="AV763" s="145"/>
      <c r="BD763" s="145"/>
    </row>
    <row r="764" spans="48:56" x14ac:dyDescent="0.25">
      <c r="AV764" s="145"/>
      <c r="BD764" s="145"/>
    </row>
    <row r="765" spans="48:56" x14ac:dyDescent="0.25">
      <c r="AV765" s="145"/>
      <c r="BD765" s="145"/>
    </row>
    <row r="766" spans="48:56" x14ac:dyDescent="0.25">
      <c r="AV766" s="145"/>
      <c r="BD766" s="145"/>
    </row>
    <row r="767" spans="48:56" x14ac:dyDescent="0.25">
      <c r="AV767" s="145"/>
      <c r="BD767" s="145"/>
    </row>
    <row r="768" spans="48:56" x14ac:dyDescent="0.25">
      <c r="AV768" s="145"/>
      <c r="BD768" s="145"/>
    </row>
    <row r="769" spans="48:56" x14ac:dyDescent="0.25">
      <c r="AV769" s="145"/>
      <c r="BD769" s="145"/>
    </row>
    <row r="770" spans="48:56" x14ac:dyDescent="0.25">
      <c r="AV770" s="145"/>
      <c r="BD770" s="145"/>
    </row>
    <row r="771" spans="48:56" x14ac:dyDescent="0.25">
      <c r="AV771" s="145"/>
      <c r="BD771" s="145"/>
    </row>
    <row r="772" spans="48:56" x14ac:dyDescent="0.25">
      <c r="AV772" s="145"/>
      <c r="BD772" s="145"/>
    </row>
    <row r="773" spans="48:56" x14ac:dyDescent="0.25">
      <c r="AV773" s="145"/>
      <c r="BD773" s="145"/>
    </row>
    <row r="774" spans="48:56" x14ac:dyDescent="0.25">
      <c r="AV774" s="145"/>
      <c r="BD774" s="145"/>
    </row>
    <row r="775" spans="48:56" x14ac:dyDescent="0.25">
      <c r="AV775" s="145"/>
      <c r="BD775" s="145"/>
    </row>
    <row r="776" spans="48:56" x14ac:dyDescent="0.25">
      <c r="AV776" s="145"/>
      <c r="BD776" s="145"/>
    </row>
    <row r="777" spans="48:56" x14ac:dyDescent="0.25">
      <c r="AV777" s="145"/>
      <c r="BD777" s="145"/>
    </row>
    <row r="778" spans="48:56" x14ac:dyDescent="0.25">
      <c r="AV778" s="145"/>
      <c r="BD778" s="145"/>
    </row>
    <row r="779" spans="48:56" x14ac:dyDescent="0.25">
      <c r="AV779" s="145"/>
      <c r="BD779" s="145"/>
    </row>
    <row r="780" spans="48:56" x14ac:dyDescent="0.25">
      <c r="AV780" s="145"/>
      <c r="BD780" s="145"/>
    </row>
    <row r="781" spans="48:56" x14ac:dyDescent="0.25">
      <c r="AV781" s="145"/>
      <c r="BD781" s="145"/>
    </row>
    <row r="782" spans="48:56" x14ac:dyDescent="0.25">
      <c r="AV782" s="145"/>
      <c r="BD782" s="145"/>
    </row>
    <row r="783" spans="48:56" x14ac:dyDescent="0.25">
      <c r="AV783" s="145"/>
      <c r="BD783" s="145"/>
    </row>
    <row r="784" spans="48:56" x14ac:dyDescent="0.25">
      <c r="AV784" s="145"/>
      <c r="BD784" s="145"/>
    </row>
    <row r="785" spans="48:56" x14ac:dyDescent="0.25">
      <c r="AV785" s="145"/>
      <c r="BD785" s="145"/>
    </row>
    <row r="786" spans="48:56" x14ac:dyDescent="0.25">
      <c r="AV786" s="145"/>
      <c r="BD786" s="145"/>
    </row>
    <row r="787" spans="48:56" x14ac:dyDescent="0.25">
      <c r="AV787" s="145"/>
      <c r="BD787" s="145"/>
    </row>
    <row r="788" spans="48:56" x14ac:dyDescent="0.25">
      <c r="AV788" s="145"/>
      <c r="BD788" s="145"/>
    </row>
    <row r="789" spans="48:56" x14ac:dyDescent="0.25">
      <c r="AV789" s="145"/>
      <c r="BD789" s="145"/>
    </row>
    <row r="790" spans="48:56" x14ac:dyDescent="0.25">
      <c r="AV790" s="145"/>
      <c r="BD790" s="145"/>
    </row>
    <row r="791" spans="48:56" x14ac:dyDescent="0.25">
      <c r="AV791" s="145"/>
      <c r="BD791" s="145"/>
    </row>
    <row r="792" spans="48:56" x14ac:dyDescent="0.25">
      <c r="AV792" s="145"/>
      <c r="BD792" s="145"/>
    </row>
    <row r="793" spans="48:56" x14ac:dyDescent="0.25">
      <c r="AV793" s="145"/>
      <c r="BD793" s="145"/>
    </row>
    <row r="794" spans="48:56" x14ac:dyDescent="0.25">
      <c r="AV794" s="145"/>
      <c r="BD794" s="145"/>
    </row>
    <row r="795" spans="48:56" x14ac:dyDescent="0.25">
      <c r="AV795" s="145"/>
      <c r="BD795" s="145"/>
    </row>
    <row r="796" spans="48:56" x14ac:dyDescent="0.25">
      <c r="AV796" s="145"/>
      <c r="BD796" s="145"/>
    </row>
    <row r="797" spans="48:56" x14ac:dyDescent="0.25">
      <c r="AV797" s="145"/>
      <c r="BD797" s="145"/>
    </row>
    <row r="798" spans="48:56" x14ac:dyDescent="0.25">
      <c r="AV798" s="145"/>
      <c r="BD798" s="145"/>
    </row>
    <row r="799" spans="48:56" x14ac:dyDescent="0.25">
      <c r="AV799" s="145"/>
      <c r="BD799" s="145"/>
    </row>
    <row r="800" spans="48:56" x14ac:dyDescent="0.25">
      <c r="AV800" s="145"/>
      <c r="BD800" s="145"/>
    </row>
    <row r="801" spans="48:56" x14ac:dyDescent="0.25">
      <c r="AV801" s="145"/>
      <c r="BD801" s="145"/>
    </row>
    <row r="802" spans="48:56" x14ac:dyDescent="0.25">
      <c r="AV802" s="145"/>
      <c r="BD802" s="145"/>
    </row>
    <row r="803" spans="48:56" x14ac:dyDescent="0.25">
      <c r="AV803" s="145"/>
      <c r="BD803" s="145"/>
    </row>
    <row r="804" spans="48:56" x14ac:dyDescent="0.25">
      <c r="AV804" s="145"/>
      <c r="BD804" s="145"/>
    </row>
    <row r="805" spans="48:56" x14ac:dyDescent="0.25">
      <c r="AV805" s="145"/>
      <c r="BD805" s="145"/>
    </row>
    <row r="806" spans="48:56" x14ac:dyDescent="0.25">
      <c r="AV806" s="145"/>
      <c r="BD806" s="145"/>
    </row>
    <row r="807" spans="48:56" x14ac:dyDescent="0.25">
      <c r="AV807" s="145"/>
      <c r="BD807" s="145"/>
    </row>
    <row r="808" spans="48:56" x14ac:dyDescent="0.25">
      <c r="AV808" s="145"/>
      <c r="BD808" s="145"/>
    </row>
    <row r="809" spans="48:56" x14ac:dyDescent="0.25">
      <c r="AV809" s="145"/>
      <c r="BD809" s="145"/>
    </row>
    <row r="810" spans="48:56" x14ac:dyDescent="0.25">
      <c r="AV810" s="145"/>
      <c r="BD810" s="145"/>
    </row>
    <row r="811" spans="48:56" x14ac:dyDescent="0.25">
      <c r="AV811" s="145"/>
      <c r="BD811" s="145"/>
    </row>
    <row r="812" spans="48:56" x14ac:dyDescent="0.25">
      <c r="AV812" s="145"/>
      <c r="BD812" s="145"/>
    </row>
    <row r="813" spans="48:56" x14ac:dyDescent="0.25">
      <c r="AV813" s="145"/>
      <c r="BD813" s="145"/>
    </row>
    <row r="814" spans="48:56" x14ac:dyDescent="0.25">
      <c r="AV814" s="145"/>
      <c r="BD814" s="145"/>
    </row>
    <row r="815" spans="48:56" x14ac:dyDescent="0.25">
      <c r="AV815" s="145"/>
      <c r="BD815" s="145"/>
    </row>
    <row r="816" spans="48:56" x14ac:dyDescent="0.25">
      <c r="AV816" s="145"/>
      <c r="BD816" s="145"/>
    </row>
    <row r="817" spans="48:56" x14ac:dyDescent="0.25">
      <c r="AV817" s="145"/>
      <c r="BD817" s="145"/>
    </row>
    <row r="818" spans="48:56" x14ac:dyDescent="0.25">
      <c r="AV818" s="145"/>
      <c r="BD818" s="145"/>
    </row>
    <row r="819" spans="48:56" x14ac:dyDescent="0.25">
      <c r="AV819" s="145"/>
      <c r="BD819" s="145"/>
    </row>
    <row r="820" spans="48:56" x14ac:dyDescent="0.25">
      <c r="AV820" s="145"/>
      <c r="BD820" s="145"/>
    </row>
    <row r="821" spans="48:56" x14ac:dyDescent="0.25">
      <c r="AV821" s="145"/>
      <c r="BD821" s="145"/>
    </row>
    <row r="822" spans="48:56" x14ac:dyDescent="0.25">
      <c r="AV822" s="145"/>
      <c r="BD822" s="145"/>
    </row>
    <row r="823" spans="48:56" x14ac:dyDescent="0.25">
      <c r="AV823" s="145"/>
      <c r="BD823" s="145"/>
    </row>
    <row r="824" spans="48:56" x14ac:dyDescent="0.25">
      <c r="AV824" s="145"/>
      <c r="BD824" s="145"/>
    </row>
    <row r="825" spans="48:56" x14ac:dyDescent="0.25">
      <c r="AV825" s="145"/>
      <c r="BD825" s="145"/>
    </row>
    <row r="826" spans="48:56" x14ac:dyDescent="0.25">
      <c r="AV826" s="145"/>
      <c r="BD826" s="145"/>
    </row>
    <row r="827" spans="48:56" x14ac:dyDescent="0.25">
      <c r="AV827" s="145"/>
      <c r="BD827" s="145"/>
    </row>
    <row r="828" spans="48:56" x14ac:dyDescent="0.25">
      <c r="AV828" s="145"/>
      <c r="BD828" s="145"/>
    </row>
    <row r="829" spans="48:56" x14ac:dyDescent="0.25">
      <c r="AV829" s="145"/>
      <c r="BD829" s="145"/>
    </row>
    <row r="830" spans="48:56" x14ac:dyDescent="0.25">
      <c r="AV830" s="145"/>
      <c r="BD830" s="145"/>
    </row>
    <row r="831" spans="48:56" x14ac:dyDescent="0.25">
      <c r="BD831" s="145"/>
    </row>
    <row r="832" spans="48:56" x14ac:dyDescent="0.25">
      <c r="BD832" s="145"/>
    </row>
  </sheetData>
  <sheetProtection selectLockedCells="1"/>
  <mergeCells count="85">
    <mergeCell ref="Q35:U35"/>
    <mergeCell ref="C34:U34"/>
    <mergeCell ref="R20:U20"/>
    <mergeCell ref="R21:U21"/>
    <mergeCell ref="C32:U32"/>
    <mergeCell ref="C33:U33"/>
    <mergeCell ref="C31:U31"/>
    <mergeCell ref="C29:U29"/>
    <mergeCell ref="F60:I60"/>
    <mergeCell ref="B60:D60"/>
    <mergeCell ref="K60:Q60"/>
    <mergeCell ref="Q40:U40"/>
    <mergeCell ref="Q50:V50"/>
    <mergeCell ref="Q41:U41"/>
    <mergeCell ref="S60:V60"/>
    <mergeCell ref="B57:Y58"/>
    <mergeCell ref="B55:Y56"/>
    <mergeCell ref="B54:Y54"/>
    <mergeCell ref="C41:P41"/>
    <mergeCell ref="A53:B53"/>
    <mergeCell ref="C43:U43"/>
    <mergeCell ref="C42:U42"/>
    <mergeCell ref="K49:N49"/>
    <mergeCell ref="G52:L52"/>
    <mergeCell ref="B45:X45"/>
    <mergeCell ref="F47:K47"/>
    <mergeCell ref="C37:P37"/>
    <mergeCell ref="C38:P38"/>
    <mergeCell ref="C40:P40"/>
    <mergeCell ref="CF4:CH4"/>
    <mergeCell ref="Q38:U38"/>
    <mergeCell ref="Q39:U39"/>
    <mergeCell ref="Q37:U37"/>
    <mergeCell ref="C15:U15"/>
    <mergeCell ref="R18:U18"/>
    <mergeCell ref="C19:U19"/>
    <mergeCell ref="CB4:CD4"/>
    <mergeCell ref="C39:P39"/>
    <mergeCell ref="C36:P36"/>
    <mergeCell ref="BL18:BL19"/>
    <mergeCell ref="BS4:BS5"/>
    <mergeCell ref="R16:U16"/>
    <mergeCell ref="R17:U17"/>
    <mergeCell ref="C35:P35"/>
    <mergeCell ref="R25:U25"/>
    <mergeCell ref="BL2:BL3"/>
    <mergeCell ref="CJ3:CM3"/>
    <mergeCell ref="C5:N5"/>
    <mergeCell ref="O10:U10"/>
    <mergeCell ref="BQ4:BQ5"/>
    <mergeCell ref="BR4:BR5"/>
    <mergeCell ref="O6:U6"/>
    <mergeCell ref="BP4:BP5"/>
    <mergeCell ref="G3:I3"/>
    <mergeCell ref="K3:M3"/>
    <mergeCell ref="P5:V5"/>
    <mergeCell ref="D8:Q8"/>
    <mergeCell ref="D9:Q9"/>
    <mergeCell ref="BO4:BO5"/>
    <mergeCell ref="BU4:BZ4"/>
    <mergeCell ref="O7:U7"/>
    <mergeCell ref="D7:N7"/>
    <mergeCell ref="R11:U11"/>
    <mergeCell ref="R12:U12"/>
    <mergeCell ref="C14:U14"/>
    <mergeCell ref="C16:Q16"/>
    <mergeCell ref="D11:Q11"/>
    <mergeCell ref="R8:U8"/>
    <mergeCell ref="R9:U9"/>
    <mergeCell ref="B12:B13"/>
    <mergeCell ref="C23:U23"/>
    <mergeCell ref="Q36:U36"/>
    <mergeCell ref="C27:U27"/>
    <mergeCell ref="C26:U26"/>
    <mergeCell ref="C25:Q25"/>
    <mergeCell ref="C24:Q24"/>
    <mergeCell ref="C21:Q21"/>
    <mergeCell ref="R24:U24"/>
    <mergeCell ref="C17:Q17"/>
    <mergeCell ref="C20:Q20"/>
    <mergeCell ref="C18:Q18"/>
    <mergeCell ref="C28:U28"/>
    <mergeCell ref="E13:Q13"/>
    <mergeCell ref="D12:Q12"/>
    <mergeCell ref="R13:U13"/>
  </mergeCells>
  <dataValidations count="7">
    <dataValidation type="list" allowBlank="1" showInputMessage="1" showErrorMessage="1" sqref="B106" xr:uid="{00000000-0002-0000-0000-000000000000}">
      <formula1>Coverage</formula1>
    </dataValidation>
    <dataValidation type="list" allowBlank="1" showInputMessage="1" showErrorMessage="1" sqref="Q50:V50" xr:uid="{00000000-0002-0000-0000-000001000000}">
      <formula1>$BL$20:$BL$25</formula1>
    </dataValidation>
    <dataValidation type="list" allowBlank="1" showInputMessage="1" showErrorMessage="1" sqref="V25" xr:uid="{00000000-0002-0000-0000-000002000000}">
      <formula1>#REF!</formula1>
    </dataValidation>
    <dataValidation type="list" allowBlank="1" showInputMessage="1" showErrorMessage="1" sqref="R25" xr:uid="{00000000-0002-0000-0000-000003000000}">
      <formula1>$BL$4:$BL$6</formula1>
    </dataValidation>
    <dataValidation type="list" allowBlank="1" showInputMessage="1" showErrorMessage="1" sqref="V18 R18" xr:uid="{00000000-0002-0000-0000-000004000000}">
      <formula1>$BL$12:$BL$14</formula1>
    </dataValidation>
    <dataValidation type="list" allowBlank="1" showInputMessage="1" showErrorMessage="1" sqref="O10:U10" xr:uid="{00000000-0002-0000-0000-000006000000}">
      <formula1>$AW$4:$AW$317</formula1>
    </dataValidation>
    <dataValidation type="list" allowBlank="1" showInputMessage="1" showErrorMessage="1" sqref="O6:U6" xr:uid="{00000000-0002-0000-0000-000005000000}">
      <formula1>$AR4:$AR$417</formula1>
    </dataValidation>
  </dataValidations>
  <printOptions horizontalCentered="1"/>
  <pageMargins left="0.5" right="0.5" top="0.5" bottom="0.25" header="0" footer="0"/>
  <pageSetup scale="75" orientation="portrait" r:id="rId1"/>
  <headerFooter>
    <oddFooter>&amp;R&amp;8&amp;F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O14" sqref="O14"/>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1 POINT CHARGE</vt:lpstr>
      <vt:lpstr>2022 HealthFlex Rates</vt:lpstr>
      <vt:lpstr>'1 POINT CHARGE'!CHURCH_DATABASE</vt:lpstr>
      <vt:lpstr>'1 POINT CHARGE'!CLERGY_DATA_BASE</vt:lpstr>
      <vt:lpstr>'1 POINT CHARGE'!HealthFlex_Coverage</vt:lpstr>
      <vt:lpstr>'1 POINT CHARGE'!HealthFlex_Elgible_by_Conf_Relation</vt:lpstr>
      <vt:lpstr>'1 POINT CHARGE'!HealthFlex_Rates</vt:lpstr>
      <vt:lpstr>Housing_Type</vt:lpstr>
      <vt:lpstr>'1 POINT CHARGE'!Print_Area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L Newmann</dc:creator>
  <cp:keywords/>
  <dc:description/>
  <cp:lastModifiedBy>Amy Moore</cp:lastModifiedBy>
  <cp:revision/>
  <dcterms:created xsi:type="dcterms:W3CDTF">2014-08-26T01:16:07Z</dcterms:created>
  <dcterms:modified xsi:type="dcterms:W3CDTF">2021-08-24T14:28:26Z</dcterms:modified>
  <cp:category/>
  <cp:contentStatus/>
</cp:coreProperties>
</file>