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 Moore\Documents\Charge Conference\"/>
    </mc:Choice>
  </mc:AlternateContent>
  <xr:revisionPtr revIDLastSave="0" documentId="13_ncr:1_{49150E61-E0A4-4EA2-88B2-3084A4476953}" xr6:coauthVersionLast="47" xr6:coauthVersionMax="47" xr10:uidLastSave="{00000000-0000-0000-0000-000000000000}"/>
  <bookViews>
    <workbookView xWindow="-120" yWindow="-120" windowWidth="29040" windowHeight="15840" tabRatio="659" xr2:uid="{00000000-000D-0000-FFFF-FFFF00000000}"/>
  </bookViews>
  <sheets>
    <sheet name="1 POINT CHARGE" sheetId="19" r:id="rId1"/>
    <sheet name="2023 HealthFlex Rates" sheetId="27" r:id="rId2"/>
  </sheets>
  <definedNames>
    <definedName name="CHURCH_DATABASE" localSheetId="0">'1 POINT CHARGE'!$AW$5:$BE$317</definedName>
    <definedName name="CLERGY_DATA_BASE" localSheetId="0">'1 POINT CHARGE'!$AR$4:$AU$370</definedName>
    <definedName name="HealthFlex_Coverage" localSheetId="0">'1 POINT CHARGE'!$BL$4:$BL$7</definedName>
    <definedName name="HealthFlex_Elgible_by_Conf_Relation" localSheetId="0">'1 POINT CHARGE'!$BH$5:$BJ$25</definedName>
    <definedName name="HealthFlex_Rates" localSheetId="0">'1 POINT CHARGE'!$BO$6:$BS$8</definedName>
    <definedName name="Housing_Type">'1 POINT CHARGE'!$BL$12:$BL$14</definedName>
    <definedName name="_xlnm.Print_Area" localSheetId="0">'1 POINT CHARGE'!$A$1:$Y$61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9" l="1"/>
  <c r="R9" i="19"/>
  <c r="R8" i="19"/>
  <c r="BP6" i="19" l="1"/>
  <c r="F47" i="19" l="1"/>
  <c r="BQ8" i="19"/>
  <c r="BQ7" i="19"/>
  <c r="BS6" i="19"/>
  <c r="BP8" i="19"/>
  <c r="BS8" i="19" s="1"/>
  <c r="BP7" i="19"/>
  <c r="BS7" i="19" s="1"/>
  <c r="R12" i="19"/>
  <c r="Q38" i="19" s="1"/>
  <c r="R11" i="19"/>
  <c r="CM6" i="19"/>
  <c r="X18" i="19"/>
  <c r="AS2" i="19"/>
  <c r="AT2" i="19" s="1"/>
  <c r="AU2" i="19" s="1"/>
  <c r="AX2" i="19"/>
  <c r="AY2" i="19" s="1"/>
  <c r="AZ2" i="19" s="1"/>
  <c r="BA2" i="19" s="1"/>
  <c r="BB2" i="19" s="1"/>
  <c r="BC2" i="19" s="1"/>
  <c r="BD2" i="19" s="1"/>
  <c r="BE2" i="19" s="1"/>
  <c r="X34" i="19"/>
  <c r="X33" i="19"/>
  <c r="X32" i="19"/>
  <c r="R17" i="19"/>
  <c r="R21" i="19" s="1"/>
  <c r="B16" i="19"/>
  <c r="B17" i="19" s="1"/>
  <c r="W15" i="19"/>
  <c r="W12" i="19"/>
  <c r="W11" i="19"/>
  <c r="W10" i="19"/>
  <c r="B9" i="19"/>
  <c r="W9" i="19" s="1"/>
  <c r="W8" i="19"/>
  <c r="W7" i="19"/>
  <c r="W6" i="19"/>
  <c r="R24" i="19" l="1"/>
  <c r="W16" i="19"/>
  <c r="Q40" i="19"/>
  <c r="X40" i="19"/>
  <c r="B18" i="19"/>
  <c r="W17" i="19"/>
  <c r="Q37" i="19"/>
  <c r="Q39" i="19"/>
  <c r="X38" i="19" l="1"/>
  <c r="X26" i="19"/>
  <c r="X36" i="19" s="1"/>
  <c r="Q36" i="19"/>
  <c r="Q41" i="19" s="1"/>
  <c r="X39" i="19"/>
  <c r="X37" i="19"/>
  <c r="W18" i="19"/>
  <c r="B19" i="19"/>
  <c r="X42" i="19" l="1"/>
  <c r="X43" i="19" s="1"/>
  <c r="X28" i="19"/>
  <c r="B20" i="19"/>
  <c r="W19" i="19"/>
  <c r="B21" i="19" l="1"/>
  <c r="W20" i="19"/>
  <c r="W21" i="19" l="1"/>
  <c r="B24" i="19"/>
  <c r="B25" i="19" l="1"/>
  <c r="W24" i="19"/>
  <c r="W25" i="19" l="1"/>
  <c r="B26" i="19"/>
  <c r="B27" i="19" l="1"/>
  <c r="W26" i="19"/>
  <c r="B28" i="19" l="1"/>
  <c r="W27" i="19"/>
  <c r="W28" i="19" l="1"/>
  <c r="B30" i="19"/>
  <c r="B32" i="19" l="1"/>
  <c r="W30" i="19"/>
  <c r="B33" i="19" l="1"/>
  <c r="W32" i="19"/>
  <c r="W33" i="19" l="1"/>
  <c r="B34" i="19"/>
  <c r="B35" i="19" l="1"/>
  <c r="W34" i="19"/>
  <c r="W35" i="19" l="1"/>
  <c r="B36" i="19"/>
  <c r="W36" i="19" l="1"/>
  <c r="B37" i="19"/>
  <c r="B38" i="19" l="1"/>
  <c r="W37" i="19"/>
  <c r="W38" i="19" l="1"/>
  <c r="B39" i="19"/>
  <c r="W39" i="19" l="1"/>
  <c r="B40" i="19"/>
  <c r="B41" i="19" l="1"/>
  <c r="W40" i="19"/>
  <c r="B42" i="19" l="1"/>
  <c r="W41" i="19"/>
  <c r="W42" i="19" l="1"/>
  <c r="B43" i="19"/>
  <c r="W43" i="19" s="1"/>
</calcChain>
</file>

<file path=xl/sharedStrings.xml><?xml version="1.0" encoding="utf-8"?>
<sst xmlns="http://schemas.openxmlformats.org/spreadsheetml/2006/main" count="2607" uniqueCount="1096">
  <si>
    <t>CLERGY_DATA_BASE</t>
  </si>
  <si>
    <t>CHARGE_DATA_BASE</t>
  </si>
  <si>
    <t>LOOKUP TABLE</t>
  </si>
  <si>
    <t>DROPDOWN</t>
  </si>
  <si>
    <t>HEALTHFLEX_ELIGIBLE</t>
  </si>
  <si>
    <t>$BK$5:$BM$26</t>
  </si>
  <si>
    <t>In Name Manager:
HealthFlex_Coverage</t>
  </si>
  <si>
    <t>In Name Manager: HEALTHFLEX_RATES</t>
  </si>
  <si>
    <t>$BL$6:$BO$9</t>
  </si>
  <si>
    <t>Effective Dates:</t>
  </si>
  <si>
    <t>From:</t>
  </si>
  <si>
    <t>To:</t>
  </si>
  <si>
    <t>CLERGY_NAMES_SORT</t>
  </si>
  <si>
    <t>CONF_RELATION_CODE</t>
  </si>
  <si>
    <t>APPT_TITLE</t>
  </si>
  <si>
    <t>PERCENT_SRVC</t>
  </si>
  <si>
    <t>CHARGE_NAME_SORT</t>
  </si>
  <si>
    <t>DISTRICT</t>
  </si>
  <si>
    <t>CONFCHURCHID</t>
  </si>
  <si>
    <t>CHURCH_1_NAME</t>
  </si>
  <si>
    <t>CHURCH_1_RGC</t>
  </si>
  <si>
    <t>CHURCH_2_NAME</t>
  </si>
  <si>
    <t>CHURCH_2_RGC</t>
  </si>
  <si>
    <t>CHURCH_3_NAME</t>
  </si>
  <si>
    <t>CHURCH_3_RGC</t>
  </si>
  <si>
    <t>INPUT FOR CALCULATIONS</t>
  </si>
  <si>
    <t>Base Salary for Income Limit =</t>
  </si>
  <si>
    <t>RE</t>
  </si>
  <si>
    <t>Senior Pastor</t>
  </si>
  <si>
    <t>Alice / Mathis</t>
  </si>
  <si>
    <t>Coastal Bend District</t>
  </si>
  <si>
    <t>Alice: First</t>
  </si>
  <si>
    <t>No</t>
  </si>
  <si>
    <t>Mathis</t>
  </si>
  <si>
    <t>CONF_REL_ID</t>
  </si>
  <si>
    <t>CONF_RELATION</t>
  </si>
  <si>
    <t>Eligible</t>
  </si>
  <si>
    <t>Pastor Only</t>
  </si>
  <si>
    <t>Maximum Cost of Insurance</t>
  </si>
  <si>
    <t>Minimum Cost of Insurance</t>
  </si>
  <si>
    <t>Minimum 
Bill to Church</t>
  </si>
  <si>
    <t>Max Church Election Amount</t>
  </si>
  <si>
    <t>MEDICAL PLANS COST PER MONTH</t>
  </si>
  <si>
    <t>DENTAL PLANS COST PER MONTH</t>
  </si>
  <si>
    <t>VISION PLANS COST PER MONTH</t>
  </si>
  <si>
    <t>PENSION_BENEFITS</t>
  </si>
  <si>
    <t>Line #</t>
  </si>
  <si>
    <t>Part I - General, Pastor, and Charge/Church</t>
  </si>
  <si>
    <t>Info &amp; Calculations</t>
  </si>
  <si>
    <t>Charge Expense</t>
  </si>
  <si>
    <t>Adams, Jason Elliot</t>
  </si>
  <si>
    <t>FE</t>
  </si>
  <si>
    <t>Altair: Wesley Chapel</t>
  </si>
  <si>
    <t>Crossroads District</t>
  </si>
  <si>
    <t>AM</t>
  </si>
  <si>
    <t>Associate Member</t>
  </si>
  <si>
    <t>Yes</t>
  </si>
  <si>
    <t>Pastor Plus One</t>
  </si>
  <si>
    <t>B1000</t>
  </si>
  <si>
    <t>C2000</t>
  </si>
  <si>
    <t>C3000</t>
  </si>
  <si>
    <t>H1500</t>
  </si>
  <si>
    <t>H2000</t>
  </si>
  <si>
    <t>H3000</t>
  </si>
  <si>
    <t>HMO</t>
  </si>
  <si>
    <t>Passive PPO</t>
  </si>
  <si>
    <t>Dental PPO</t>
  </si>
  <si>
    <t>Exam Core</t>
  </si>
  <si>
    <t>Full Service</t>
  </si>
  <si>
    <t>Premier</t>
  </si>
  <si>
    <t>% SERVICE</t>
  </si>
  <si>
    <t>Income Limit</t>
  </si>
  <si>
    <t>Amount</t>
  </si>
  <si>
    <t>Pastor Name</t>
  </si>
  <si>
    <t>(Select green cell, then use drop-down button to find pastor's name.) &gt;</t>
  </si>
  <si>
    <t>PL</t>
  </si>
  <si>
    <t>Aransas Pass UMC</t>
  </si>
  <si>
    <t>Aransas Pass</t>
  </si>
  <si>
    <t>FD</t>
  </si>
  <si>
    <t>Deacon in full connection</t>
  </si>
  <si>
    <t>Pastor Plus Family</t>
  </si>
  <si>
    <t>CPP</t>
  </si>
  <si>
    <t>Appointment Title</t>
  </si>
  <si>
    <t>Adams, Timothy Mitchell</t>
  </si>
  <si>
    <t>Art</t>
  </si>
  <si>
    <t>West District</t>
  </si>
  <si>
    <t>Elder in full connection</t>
  </si>
  <si>
    <t>CRSP Defined Benefit</t>
  </si>
  <si>
    <t>none</t>
  </si>
  <si>
    <t>Conference Relationship</t>
  </si>
  <si>
    <t>Aguilar, Peter Michael</t>
  </si>
  <si>
    <t>Austin New Church</t>
  </si>
  <si>
    <t>Capital District</t>
  </si>
  <si>
    <t>FL</t>
  </si>
  <si>
    <t>Full time Local Pastor</t>
  </si>
  <si>
    <t>CRSP Defined Contribution</t>
  </si>
  <si>
    <t>% Service  (Full Time=100%, 3/4 time=75%, half time=50%, quarter time=25%)</t>
  </si>
  <si>
    <t>RL</t>
  </si>
  <si>
    <t>Assoc. Pastor</t>
  </si>
  <si>
    <t>Austin: Berkeley UMC</t>
  </si>
  <si>
    <t>Austin: Berkeley</t>
  </si>
  <si>
    <t>LY</t>
  </si>
  <si>
    <t>Maximum cost = Highest Cost Medical + Highest Cost Dental + Highest Cost Vision</t>
  </si>
  <si>
    <t>UMPIP</t>
  </si>
  <si>
    <t>&lt; 100%</t>
  </si>
  <si>
    <t>Charge Name</t>
  </si>
  <si>
    <t>(Select green cell, then use drop-down button to find Name of Charge) &gt;</t>
  </si>
  <si>
    <t>SELECT CHARGE'S NAME</t>
  </si>
  <si>
    <t>Allan, Paul William</t>
  </si>
  <si>
    <t>Austin: Bethany</t>
  </si>
  <si>
    <t>OA</t>
  </si>
  <si>
    <t>Associate Member of other Conference</t>
  </si>
  <si>
    <t>In Name Manager: HOUSING_TYPE</t>
  </si>
  <si>
    <t>Minimum Cost = Lowest Cost Medical</t>
  </si>
  <si>
    <t>District</t>
  </si>
  <si>
    <t>Altman, Ray Joseph</t>
  </si>
  <si>
    <t>Austin: Covenant UMC</t>
  </si>
  <si>
    <t>Austin: Covenant</t>
  </si>
  <si>
    <t>OD</t>
  </si>
  <si>
    <t>Deacon of other Conference</t>
  </si>
  <si>
    <t>Church is Former Rio Grande Conference (RGC) Legacy Church &gt;</t>
  </si>
  <si>
    <t>Alvarez, Alexander Gomez</t>
  </si>
  <si>
    <t>Austin: Decker</t>
  </si>
  <si>
    <t>OE</t>
  </si>
  <si>
    <t>Elder of other conference</t>
  </si>
  <si>
    <t>Parsonage</t>
  </si>
  <si>
    <t>(If "Yes", then some benefit expenses are paid through Legacy Funds)</t>
  </si>
  <si>
    <t>Alvarez, Laura Lee</t>
  </si>
  <si>
    <t>Austin: Emmanuel</t>
  </si>
  <si>
    <t>OF</t>
  </si>
  <si>
    <t>Full member of other denomination</t>
  </si>
  <si>
    <t>Housing Allowance</t>
  </si>
  <si>
    <t>Part II - Salary</t>
  </si>
  <si>
    <t>Amerson, James Patrick</t>
  </si>
  <si>
    <t>Austin: First UMC</t>
  </si>
  <si>
    <t>Austin: First</t>
  </si>
  <si>
    <t>OR</t>
  </si>
  <si>
    <t>Elder of other conference - Retired</t>
  </si>
  <si>
    <t>None</t>
  </si>
  <si>
    <t>Base Salary Paid by Church</t>
  </si>
  <si>
    <t>Angle, Polly Morrison</t>
  </si>
  <si>
    <t>Austin: Lake Travis</t>
  </si>
  <si>
    <t>PD</t>
  </si>
  <si>
    <t>Probationary Deacon/Deaconess</t>
  </si>
  <si>
    <t>Conference or District Salary Support  (must be requested &amp; approved)</t>
  </si>
  <si>
    <t>Armwood, Jasper Earl</t>
  </si>
  <si>
    <t>Austin: Life in the City</t>
  </si>
  <si>
    <t>Austin: Life In The City</t>
  </si>
  <si>
    <t>PE</t>
  </si>
  <si>
    <t>Probationary Elder</t>
  </si>
  <si>
    <t>Total Salary to Pastor from Church(es) + Conference/District Salary Support</t>
  </si>
  <si>
    <t>Austin: Memorial</t>
  </si>
  <si>
    <t>Part time Local Pastor</t>
  </si>
  <si>
    <t>Type of Housing Supplied by Church to Pastor</t>
  </si>
  <si>
    <t>Aziz, Barbara Kutac</t>
  </si>
  <si>
    <t>Austin: Northwest Hills</t>
  </si>
  <si>
    <t>RA</t>
  </si>
  <si>
    <t>Retired Associate Member</t>
  </si>
  <si>
    <t>Housing Allowance supplied instead of Parsonage</t>
  </si>
  <si>
    <t>Bachelor, David Leslie</t>
  </si>
  <si>
    <t>Austin: Oak Hill UMC</t>
  </si>
  <si>
    <t>Austin: Oak Hill</t>
  </si>
  <si>
    <t>RD</t>
  </si>
  <si>
    <t>Retired Deacon/Deaconess</t>
  </si>
  <si>
    <t>Pre-tax deduction from Pastor's Salary for IRS 107 Exclusion as Pastoral Housing Cost</t>
  </si>
  <si>
    <t>Bae, Hyeok</t>
  </si>
  <si>
    <t>Austin: Servant Church</t>
  </si>
  <si>
    <t>Retired Elder</t>
  </si>
  <si>
    <t>Select Office this person holds</t>
  </si>
  <si>
    <t>Plan Compensation For Pension Purposes</t>
  </si>
  <si>
    <t>Baik, Frank Bumjoon</t>
  </si>
  <si>
    <t>Austin: Simpson UMC</t>
  </si>
  <si>
    <t>Austin: Simpson</t>
  </si>
  <si>
    <t>Retired Local Pastor</t>
  </si>
  <si>
    <t>Church Council Chair</t>
  </si>
  <si>
    <t>A Full Time Clergy must elect A UMPIP Contribution of at least 1% of Plan Compensation to receive full pension Benefits</t>
  </si>
  <si>
    <t>Baird, Dawn Denise</t>
  </si>
  <si>
    <t>Austin: St. John's</t>
  </si>
  <si>
    <t>RP</t>
  </si>
  <si>
    <t>Retired Probationary Member</t>
  </si>
  <si>
    <t>SPPR/PPR Chair</t>
  </si>
  <si>
    <r>
      <t xml:space="preserve">Part III - Health Benefits (HF = HealthFlex) </t>
    </r>
    <r>
      <rPr>
        <i/>
        <sz val="10"/>
        <color indexed="8"/>
        <rFont val="Arial Narrow"/>
        <family val="2"/>
      </rPr>
      <t>See Notes</t>
    </r>
  </si>
  <si>
    <t>Balensiefen, Lori Michelle</t>
  </si>
  <si>
    <t>Austin: St. Luke</t>
  </si>
  <si>
    <t>SY</t>
  </si>
  <si>
    <t>Supply Pastor</t>
  </si>
  <si>
    <t>Treasurer</t>
  </si>
  <si>
    <t>Full-Time Clergy is Eligible and Premium Required for HealthFlex Plan</t>
  </si>
  <si>
    <t>Austin: St. Mark</t>
  </si>
  <si>
    <t>TBS</t>
  </si>
  <si>
    <t>Pastor's HealthFlex Benefit Coverage Tier Selection</t>
  </si>
  <si>
    <t>Banda, Amanda</t>
  </si>
  <si>
    <t>Austin: St. Paul's</t>
  </si>
  <si>
    <t>Unknown</t>
  </si>
  <si>
    <t>Church's Clergy HF Premium Credit Responsibility for Full-Time Appointment</t>
  </si>
  <si>
    <t>Austin: St. Peter's UMC</t>
  </si>
  <si>
    <t>Austin: St. Peter's</t>
  </si>
  <si>
    <t>Optional "Church Contribution" for Dependent Coverage - Enter Amount</t>
  </si>
  <si>
    <t>Austin: Tarrytown UMC</t>
  </si>
  <si>
    <t>Austin: Tarrytown</t>
  </si>
  <si>
    <t>Church's Total HealthFlex Cost For This Pastor</t>
  </si>
  <si>
    <t>Baxter Ballou, Becky</t>
  </si>
  <si>
    <t>Austin: Trinity UMC</t>
  </si>
  <si>
    <t>Austin: Trinity</t>
  </si>
  <si>
    <t>Part IV - Pastor's Accountable Reimbursable Plan (ARP)</t>
  </si>
  <si>
    <t>Beadle, Tracey Bowles</t>
  </si>
  <si>
    <t>Austin: University</t>
  </si>
  <si>
    <t>Accountable Reimbursement Plan (ARP) Recommendation 13% of base compensation</t>
  </si>
  <si>
    <t>Beard, Paul Anthony</t>
  </si>
  <si>
    <t>Austin: Wesley UMC</t>
  </si>
  <si>
    <t>Austin: Wesley</t>
  </si>
  <si>
    <t>Part V - Recap of Charge/Church Costs</t>
  </si>
  <si>
    <t>Austin: Westlake</t>
  </si>
  <si>
    <t>Salary</t>
  </si>
  <si>
    <t>Becker, Laura Hewett</t>
  </si>
  <si>
    <t>Bandera UMC</t>
  </si>
  <si>
    <t>Hill Country District</t>
  </si>
  <si>
    <t>Bandera</t>
  </si>
  <si>
    <t>Bell, Michael Kent</t>
  </si>
  <si>
    <t>Bastrop UMC</t>
  </si>
  <si>
    <t>Bastrop</t>
  </si>
  <si>
    <t>Accountable Reimbursement Plan (ARP)</t>
  </si>
  <si>
    <t>Bay City: Nazareth</t>
  </si>
  <si>
    <t>Paid by RGC Legacy Funds</t>
  </si>
  <si>
    <t>Benitez, Osvaldo Casimir</t>
  </si>
  <si>
    <t>Bee Creek UMC</t>
  </si>
  <si>
    <t>Bee Creek</t>
  </si>
  <si>
    <t xml:space="preserve">Health Benefit Expense </t>
  </si>
  <si>
    <t>Bergfield, Patricia Mayer</t>
  </si>
  <si>
    <t>Beeville: First UMC</t>
  </si>
  <si>
    <t>Beeville: First</t>
  </si>
  <si>
    <t>Comprehensive Protection Plan (CPP)</t>
  </si>
  <si>
    <t>Beeville: Jones Chapel UMC</t>
  </si>
  <si>
    <t>Beeville: Jones Chapel</t>
  </si>
  <si>
    <t>Clergy Retirement Security  Program (CRSP) defined benefit</t>
  </si>
  <si>
    <t>Bertram</t>
  </si>
  <si>
    <t>Clergy Retirement Security  Program (CRSP) defined contribution</t>
  </si>
  <si>
    <t>Big Lake / Barnhart</t>
  </si>
  <si>
    <t>Big Lake</t>
  </si>
  <si>
    <t>Barnhart</t>
  </si>
  <si>
    <t>UMPIP Church Contribution (for Part Time Appointments)</t>
  </si>
  <si>
    <t>Blair, Vallilea</t>
  </si>
  <si>
    <t>Bishop/Falfurrias/Premont</t>
  </si>
  <si>
    <t>Bishop: First</t>
  </si>
  <si>
    <t>Falfurrias</t>
  </si>
  <si>
    <t>Premont</t>
  </si>
  <si>
    <t xml:space="preserve">Total RGC Legacy Contribution  &gt; </t>
  </si>
  <si>
    <t>Blanco, David E.</t>
  </si>
  <si>
    <t>Bishop: El Redentor</t>
  </si>
  <si>
    <t>Church's Total Compensation Expense (Excludes cost of Utilities)</t>
  </si>
  <si>
    <t>Blanco, Samuel Isaac</t>
  </si>
  <si>
    <t>Blanco UMC</t>
  </si>
  <si>
    <t>Blanco</t>
  </si>
  <si>
    <t>Church's Total Compensation Expense (Excludes cost of Utilities) LESS any RGC Legacy Contribution</t>
  </si>
  <si>
    <t>Bloomington</t>
  </si>
  <si>
    <t>Bloomington: First UMC</t>
  </si>
  <si>
    <t>Bland, Philip A.</t>
  </si>
  <si>
    <t>Boerne: First</t>
  </si>
  <si>
    <t>Boerne</t>
  </si>
  <si>
    <t>Part VI - Signatures</t>
  </si>
  <si>
    <t>Blaylock, Lisa Marie</t>
  </si>
  <si>
    <t>Bracken UMC</t>
  </si>
  <si>
    <t>Las Misiones District</t>
  </si>
  <si>
    <t>Bracken</t>
  </si>
  <si>
    <t>Boehk, Karen Sue</t>
  </si>
  <si>
    <t>Asst. to the District Superintendent</t>
  </si>
  <si>
    <t>Brackettville UMC</t>
  </si>
  <si>
    <t>Brackettville</t>
  </si>
  <si>
    <t>Pastor's Signature</t>
  </si>
  <si>
    <t>Name:</t>
  </si>
  <si>
    <t xml:space="preserve">Date:  </t>
  </si>
  <si>
    <t>Booth, Theresa Marie</t>
  </si>
  <si>
    <t>Brady: First UMC</t>
  </si>
  <si>
    <t>Brady: First</t>
  </si>
  <si>
    <r>
      <t xml:space="preserve">Signature </t>
    </r>
    <r>
      <rPr>
        <sz val="9"/>
        <color indexed="8"/>
        <rFont val="Calibri"/>
        <family val="2"/>
      </rPr>
      <t>↑</t>
    </r>
  </si>
  <si>
    <t>Borrego, Daisy San Jorge</t>
  </si>
  <si>
    <t>Bronte: First</t>
  </si>
  <si>
    <t xml:space="preserve">Local Church Representative Name &amp; Office / Signature: </t>
  </si>
  <si>
    <t>Bowlin, Russell Philip</t>
  </si>
  <si>
    <t>Brownsville: El Buen Pastor</t>
  </si>
  <si>
    <t>El Valle District</t>
  </si>
  <si>
    <r>
      <t xml:space="preserve">Printed Name </t>
    </r>
    <r>
      <rPr>
        <sz val="9"/>
        <color indexed="8"/>
        <rFont val="Calibri"/>
        <family val="2"/>
      </rPr>
      <t>↑</t>
    </r>
  </si>
  <si>
    <t>Brownsville: First</t>
  </si>
  <si>
    <t>Bradford, Scott Alan</t>
  </si>
  <si>
    <t>Brownsville: Templo Emmanuel</t>
  </si>
  <si>
    <t>District Superintendent's Signature</t>
  </si>
  <si>
    <t>Buchanan Dam: Highland Lakes</t>
  </si>
  <si>
    <t>NOTES:</t>
  </si>
  <si>
    <t>Brechin, Mark Andrew</t>
  </si>
  <si>
    <t>Buda UMC</t>
  </si>
  <si>
    <t>Buda</t>
  </si>
  <si>
    <t>1.</t>
  </si>
  <si>
    <t>Brewer, Timothy Carl</t>
  </si>
  <si>
    <t>Bulverde UMC</t>
  </si>
  <si>
    <t>Bulverde</t>
  </si>
  <si>
    <t>2.</t>
  </si>
  <si>
    <t xml:space="preserve">The pastor may elect to have salary withheld to participate in other benefit  plans offered through the Rio Texas Conference.  These include a pretax "Flex Plan" (DCR, HSA,  MRA plans), retirement 403b plan UMPIP, and an optional life insurance plan.   </t>
  </si>
  <si>
    <t>Brewster, Laura Eileen</t>
  </si>
  <si>
    <t>Burnet UMC</t>
  </si>
  <si>
    <t>Burnet</t>
  </si>
  <si>
    <t>Britsch, John James</t>
  </si>
  <si>
    <t>Canyon Lake UMC</t>
  </si>
  <si>
    <t>Canyon Lake</t>
  </si>
  <si>
    <t>3.</t>
  </si>
  <si>
    <t>The Pastor must provide copies to the Church Treasurer on any enrollment form/s or online benefit elections and the church should verify each monthly invoice to determine that the payroll is correctly handled.</t>
  </si>
  <si>
    <t>Broome, Cheryl Ann</t>
  </si>
  <si>
    <t>Canyon Lake: North Shore UMC</t>
  </si>
  <si>
    <t>North Shore</t>
  </si>
  <si>
    <t>Bruhn, Joachim Paul</t>
  </si>
  <si>
    <t>Carrizo Springs</t>
  </si>
  <si>
    <t>Bryant, James Lee</t>
  </si>
  <si>
    <t>Castroville: Medina Valley UMC</t>
  </si>
  <si>
    <t>Castroville: Medina Valley</t>
  </si>
  <si>
    <t>Color Code Key &gt;</t>
  </si>
  <si>
    <t>Church Enters Data</t>
  </si>
  <si>
    <t>Calculated Data Entered Automatically</t>
  </si>
  <si>
    <t>Instructions</t>
  </si>
  <si>
    <t>Headings</t>
  </si>
  <si>
    <t>CC: Asbury</t>
  </si>
  <si>
    <t>Burke, Kimberly Anne Ladish</t>
  </si>
  <si>
    <t>CC: El Buen Pastor</t>
  </si>
  <si>
    <t>Burkhalter, Estela Zuniga</t>
  </si>
  <si>
    <t>CC: First UMC</t>
  </si>
  <si>
    <t>CC: First</t>
  </si>
  <si>
    <t>CC: Grace</t>
  </si>
  <si>
    <t>CC: Island in the Son</t>
  </si>
  <si>
    <t>CC: Kelsey Memorial</t>
  </si>
  <si>
    <t>CC: St. John's</t>
  </si>
  <si>
    <t>CC: St. Lukes</t>
  </si>
  <si>
    <t>CC: St. Luke's</t>
  </si>
  <si>
    <t>Campen, Tanya Eustace</t>
  </si>
  <si>
    <t>Asst Director of Intergenerational Discipleship</t>
  </si>
  <si>
    <t>CC: St. Paul</t>
  </si>
  <si>
    <t>Canales, Javier</t>
  </si>
  <si>
    <t>CC: St. Peter's by the Sea/CC District</t>
  </si>
  <si>
    <t>CC: St. Peter's By The Sea</t>
  </si>
  <si>
    <t>Cantu, Juan</t>
  </si>
  <si>
    <t>CC: Wesley/Kenedy: El Buen Samaritano</t>
  </si>
  <si>
    <t>CC: Wesley</t>
  </si>
  <si>
    <t>Kenedy: El Buen Samaritano</t>
  </si>
  <si>
    <t>Cardona, Matthew</t>
  </si>
  <si>
    <t>Cedar Creek UMC</t>
  </si>
  <si>
    <t>Cedar Creek</t>
  </si>
  <si>
    <t>Careaga, Gricelda B.</t>
  </si>
  <si>
    <t>Cedar Park: First</t>
  </si>
  <si>
    <t>Careaga, Gricelda Garcia</t>
  </si>
  <si>
    <t>Center Point</t>
  </si>
  <si>
    <t>Chapel Hill</t>
  </si>
  <si>
    <t>Carter, Aaron M.</t>
  </si>
  <si>
    <t>Christine UMC</t>
  </si>
  <si>
    <t>Christine</t>
  </si>
  <si>
    <t>Carter, Melvin</t>
  </si>
  <si>
    <t>Christoval</t>
  </si>
  <si>
    <t>Columbus: First</t>
  </si>
  <si>
    <t>Castles, Peter Van</t>
  </si>
  <si>
    <t>Columbus: St. Paul</t>
  </si>
  <si>
    <t>Comfort: Gaddis Memorial</t>
  </si>
  <si>
    <t>Cotulla: First UMC</t>
  </si>
  <si>
    <t>Cotulla: First</t>
  </si>
  <si>
    <t>Chase, Sylvester E.</t>
  </si>
  <si>
    <t>Cross Tracks Church</t>
  </si>
  <si>
    <t>Crystal City: Swindall Memorial</t>
  </si>
  <si>
    <t>Clark, Robert Lee</t>
  </si>
  <si>
    <t>Cuero/Rabke</t>
  </si>
  <si>
    <t>Cuero: First</t>
  </si>
  <si>
    <t>Rabke</t>
  </si>
  <si>
    <t>Clifton, Sheri Stice</t>
  </si>
  <si>
    <t>Del Rio: El Principe de Paz</t>
  </si>
  <si>
    <t>Del Rio: Principe de Paz</t>
  </si>
  <si>
    <t>Cline, Mary E.</t>
  </si>
  <si>
    <t>Del Rio: First UMC</t>
  </si>
  <si>
    <t>Del Rio: First</t>
  </si>
  <si>
    <t>Cloyd, Edwin Carlos</t>
  </si>
  <si>
    <t>Devine UMC</t>
  </si>
  <si>
    <t>Devine: First</t>
  </si>
  <si>
    <t>Cochran, John Thomas</t>
  </si>
  <si>
    <t>Dewville/Guadalupe Regional Hospice Services</t>
  </si>
  <si>
    <t>Dewville</t>
  </si>
  <si>
    <t>Collett, David Melville</t>
  </si>
  <si>
    <t>Dilley UMC</t>
  </si>
  <si>
    <t>Dilley</t>
  </si>
  <si>
    <t>Collins, Roy D.</t>
  </si>
  <si>
    <t>Dilley:Bethania/San Pablo: Persall</t>
  </si>
  <si>
    <t>Dilley: Bethania</t>
  </si>
  <si>
    <t>Pearsall: San Pablo</t>
  </si>
  <si>
    <t>Conkelton, Kelly</t>
  </si>
  <si>
    <t>Donna: FUMC</t>
  </si>
  <si>
    <t>Donna: First</t>
  </si>
  <si>
    <t>Cooper, John Robert</t>
  </si>
  <si>
    <t>Donna: Principe de Paz/Alamo</t>
  </si>
  <si>
    <t>Donna: Principe de Paz</t>
  </si>
  <si>
    <t>Alamo</t>
  </si>
  <si>
    <t>Driftwood UMC</t>
  </si>
  <si>
    <t>Driftwood</t>
  </si>
  <si>
    <t>Dripping Springs</t>
  </si>
  <si>
    <t>Crisp, Kristie</t>
  </si>
  <si>
    <t>Eagle Lake / Garwood: Lehrer Memorial</t>
  </si>
  <si>
    <t>Eagle Lake</t>
  </si>
  <si>
    <t>Garwood: Lehrer Memorial</t>
  </si>
  <si>
    <t>Crocker, Michael Paul</t>
  </si>
  <si>
    <t>Eagle Pass: FUMC</t>
  </si>
  <si>
    <t>Eagle Pass</t>
  </si>
  <si>
    <t>Curry, Stephen Antony</t>
  </si>
  <si>
    <t>Edinburg: El Buen Pastor</t>
  </si>
  <si>
    <t>Dabale, Sadique</t>
  </si>
  <si>
    <t>Edinburg: First UMC</t>
  </si>
  <si>
    <t>Edinburg: First</t>
  </si>
  <si>
    <t>Danforth, Gail</t>
  </si>
  <si>
    <t>Edna: First UMC</t>
  </si>
  <si>
    <t>Edna: First</t>
  </si>
  <si>
    <t>Davis, Curtis Jeffrey</t>
  </si>
  <si>
    <t>Edna: Scruggs</t>
  </si>
  <si>
    <t>Edna: Scruggs Chapel</t>
  </si>
  <si>
    <t>DeHaven, Bradley Lynn</t>
  </si>
  <si>
    <t>El Campo: First UMC</t>
  </si>
  <si>
    <t>El Campo: First</t>
  </si>
  <si>
    <t>Deviney, Forrest Macon</t>
  </si>
  <si>
    <t>El Campo: Wesley Chapel / Nixon: Harris Chapel</t>
  </si>
  <si>
    <t>El Campo: Wesley Chapel</t>
  </si>
  <si>
    <t>Nixon: Harris Chapel</t>
  </si>
  <si>
    <t>Deviney, Thomas Forrest</t>
  </si>
  <si>
    <t>Eldorado: First</t>
  </si>
  <si>
    <t>Elgin</t>
  </si>
  <si>
    <t>Dillon, David Wayne</t>
  </si>
  <si>
    <t>Elgin: Bethel</t>
  </si>
  <si>
    <t>Elsa</t>
  </si>
  <si>
    <t>Elsa: First</t>
  </si>
  <si>
    <t>Dorantes, Laura</t>
  </si>
  <si>
    <t>Fannin / Telferner</t>
  </si>
  <si>
    <t>Fannin</t>
  </si>
  <si>
    <t>Telferner</t>
  </si>
  <si>
    <t>Duarte, Leticia</t>
  </si>
  <si>
    <t>Fashing UMC</t>
  </si>
  <si>
    <t>Fashing</t>
  </si>
  <si>
    <t>Duke, Kelly Squyres</t>
  </si>
  <si>
    <t>Fentress</t>
  </si>
  <si>
    <t>Duke, William Monroe</t>
  </si>
  <si>
    <t>Flatonia / Freyburg</t>
  </si>
  <si>
    <t>Flatonia</t>
  </si>
  <si>
    <t>Freyburg</t>
  </si>
  <si>
    <t>Dyke, Barbara Fruin</t>
  </si>
  <si>
    <t>Floresville UMC</t>
  </si>
  <si>
    <t>Floresville</t>
  </si>
  <si>
    <t>Dykehouse, Pamela Lynn</t>
  </si>
  <si>
    <t>Floresville: El Mesias</t>
  </si>
  <si>
    <t>Fredericksburg UMC</t>
  </si>
  <si>
    <t>Fredericksburg</t>
  </si>
  <si>
    <t>Freer/Bruni/Hebbronville</t>
  </si>
  <si>
    <t>Freer</t>
  </si>
  <si>
    <t>Bruni</t>
  </si>
  <si>
    <t>Hebbronville: First</t>
  </si>
  <si>
    <t>Edmiston, Elizabeth Miller</t>
  </si>
  <si>
    <t>Ganado/Louise</t>
  </si>
  <si>
    <t>Ganado: First</t>
  </si>
  <si>
    <t>Louise</t>
  </si>
  <si>
    <t>George West UMC</t>
  </si>
  <si>
    <t>George West</t>
  </si>
  <si>
    <t>Ely, Ellen Lynne</t>
  </si>
  <si>
    <t>Goldthwaite UMC</t>
  </si>
  <si>
    <t>Goldthwaite</t>
  </si>
  <si>
    <t>Engstrom, Cynthia Grilk</t>
  </si>
  <si>
    <t>Goliad: Fannin St.</t>
  </si>
  <si>
    <t>Goliad: First UMC</t>
  </si>
  <si>
    <t>Goliad: First</t>
  </si>
  <si>
    <t>Esparza, Chansin</t>
  </si>
  <si>
    <t>Gonzales: Evans Chapel/Henson Chapel</t>
  </si>
  <si>
    <t>Evan's Chapel</t>
  </si>
  <si>
    <t>Henson Chapel</t>
  </si>
  <si>
    <t>Ethridge, Yong-Shil Kim</t>
  </si>
  <si>
    <t>Gonzales: First UMC</t>
  </si>
  <si>
    <t>Gonzales: First</t>
  </si>
  <si>
    <t>Evins, Cathleen Ann</t>
  </si>
  <si>
    <t>Granite Shoals: Grace UMC</t>
  </si>
  <si>
    <t>Granite Shoals:  Grace UMC</t>
  </si>
  <si>
    <t>Evins, Jerry Allan</t>
  </si>
  <si>
    <t>Gruene UMC</t>
  </si>
  <si>
    <t>Ewertt, Billy</t>
  </si>
  <si>
    <t>Hallettsville  / Mossy Grove</t>
  </si>
  <si>
    <t>Hallettsville: First</t>
  </si>
  <si>
    <t>Mossy Grove</t>
  </si>
  <si>
    <t>Hallettsville Circuit</t>
  </si>
  <si>
    <t>Richardson-Brown Chapel</t>
  </si>
  <si>
    <t>Shiner: Johnson's Chapel</t>
  </si>
  <si>
    <t>Feagins, John Patrick</t>
  </si>
  <si>
    <t>Harlingen: El Buen Samaritano</t>
  </si>
  <si>
    <t>Feagins, Raquel Cajiri</t>
  </si>
  <si>
    <t>Harlingen: First UMC</t>
  </si>
  <si>
    <t>Harlingen: First</t>
  </si>
  <si>
    <t>Felps, David Ray</t>
  </si>
  <si>
    <t>Harlingen: Valley Praise</t>
  </si>
  <si>
    <t>Harlingen: Wesley UMC</t>
  </si>
  <si>
    <t>Harlingen: Wesley</t>
  </si>
  <si>
    <t>Fletcher, John Vincent</t>
  </si>
  <si>
    <t>Harper UMC</t>
  </si>
  <si>
    <t>Harper</t>
  </si>
  <si>
    <t>Fletcher, Mae Elizabeth</t>
  </si>
  <si>
    <t>Harwood / Prairie Lea</t>
  </si>
  <si>
    <t>Harwood</t>
  </si>
  <si>
    <t>Prairie Lea</t>
  </si>
  <si>
    <t>Floyd, Russell Scott</t>
  </si>
  <si>
    <t>Haynie Chapel</t>
  </si>
  <si>
    <t>Franklin, Jesse Andree</t>
  </si>
  <si>
    <t>Helotes Hills UMC</t>
  </si>
  <si>
    <t>Helotes Hills</t>
  </si>
  <si>
    <t>Freeman, Jacqueline</t>
  </si>
  <si>
    <t>Hilda</t>
  </si>
  <si>
    <t>Freeman, Marcus Antonio Lucas</t>
  </si>
  <si>
    <t>District Superintendent</t>
  </si>
  <si>
    <t>Hondo UMC</t>
  </si>
  <si>
    <t>Hondo</t>
  </si>
  <si>
    <t>Fuerst, Taylor</t>
  </si>
  <si>
    <t>Hope Arise</t>
  </si>
  <si>
    <t>Garcia, Octaviano Zapata</t>
  </si>
  <si>
    <t>Hunt UMC</t>
  </si>
  <si>
    <t>Hunt</t>
  </si>
  <si>
    <t>Garza, Abdon</t>
  </si>
  <si>
    <t>Industry</t>
  </si>
  <si>
    <t>Gause, Jack Chavis</t>
  </si>
  <si>
    <t>Industry: Cherry Chapel</t>
  </si>
  <si>
    <t>Glover, Edward E.</t>
  </si>
  <si>
    <t>Ingleside UMC</t>
  </si>
  <si>
    <t>Ingleside</t>
  </si>
  <si>
    <t>Gonzales, Albert</t>
  </si>
  <si>
    <t>Iraan</t>
  </si>
  <si>
    <t>Iraan UMC</t>
  </si>
  <si>
    <t>Gonzalez, Stan</t>
  </si>
  <si>
    <t>SAnt: Jacob's Chapel</t>
  </si>
  <si>
    <t>Gotelli, Holly Hatch</t>
  </si>
  <si>
    <t>Johnson City UMC</t>
  </si>
  <si>
    <t>Johnson City: First</t>
  </si>
  <si>
    <t>Jourdanton</t>
  </si>
  <si>
    <t>Green, Kallie Ellen</t>
  </si>
  <si>
    <t>Junction / London</t>
  </si>
  <si>
    <t>Junction: First</t>
  </si>
  <si>
    <t>London</t>
  </si>
  <si>
    <t>Karnes City</t>
  </si>
  <si>
    <t>Karnes City: UMC</t>
  </si>
  <si>
    <t>Hackett, Gregory Allan</t>
  </si>
  <si>
    <t>Kempner UMC</t>
  </si>
  <si>
    <t>Kempner</t>
  </si>
  <si>
    <t>Haley, Colleen Glasse</t>
  </si>
  <si>
    <t>Kerrville: Barnett Chapel</t>
  </si>
  <si>
    <t>Halfacre, Celia Eileen</t>
  </si>
  <si>
    <t>Kerrville: First UMC</t>
  </si>
  <si>
    <t>Kerrville: First</t>
  </si>
  <si>
    <t>Kerrville: St. Paul's UMC</t>
  </si>
  <si>
    <t>Kerrville: St. Paul's</t>
  </si>
  <si>
    <t>Hamann, Rebecca D.</t>
  </si>
  <si>
    <t>Kingsbury</t>
  </si>
  <si>
    <t>Han, Daesub</t>
  </si>
  <si>
    <t>Kingsville: First UMC</t>
  </si>
  <si>
    <t>Kingsville: First</t>
  </si>
  <si>
    <t>Harden, James Kevin</t>
  </si>
  <si>
    <t>Kyle UMC</t>
  </si>
  <si>
    <t>Kyle</t>
  </si>
  <si>
    <t>Harrington, Daniel Richard</t>
  </si>
  <si>
    <t>La Feria UMC</t>
  </si>
  <si>
    <t>La Feria</t>
  </si>
  <si>
    <t xml:space="preserve">No </t>
  </si>
  <si>
    <t>Harris, Paul Ellis</t>
  </si>
  <si>
    <t>La Feria: Dios es Amor</t>
  </si>
  <si>
    <t>La Feria: Dios Es Amor</t>
  </si>
  <si>
    <t>La Grange: First UMC</t>
  </si>
  <si>
    <t>La Grange: First</t>
  </si>
  <si>
    <t>Harris, William Monroe</t>
  </si>
  <si>
    <t>La Vernia</t>
  </si>
  <si>
    <t>Hayes, Terrence Kenyon</t>
  </si>
  <si>
    <t>LaGrange: St. James</t>
  </si>
  <si>
    <t>La Grange: St. James</t>
  </si>
  <si>
    <t>Lakehills UMC</t>
  </si>
  <si>
    <t>Lakehills</t>
  </si>
  <si>
    <t>Lampasas UMC</t>
  </si>
  <si>
    <t>Lampasas</t>
  </si>
  <si>
    <t>Heare, Scott Ryan</t>
  </si>
  <si>
    <t>Laredo: First UMC</t>
  </si>
  <si>
    <t>Laredo: First</t>
  </si>
  <si>
    <t>Hedgpeth, Hannah</t>
  </si>
  <si>
    <t>Laredo: La Trinidad</t>
  </si>
  <si>
    <t>Heikes, Laura Jane</t>
  </si>
  <si>
    <t>Leakey</t>
  </si>
  <si>
    <t>Hembree, Kelley</t>
  </si>
  <si>
    <t>Leander UMC</t>
  </si>
  <si>
    <t>Leander</t>
  </si>
  <si>
    <t>Henry, Reese Alexandra</t>
  </si>
  <si>
    <t>Llano: Lutie Watkins UMC</t>
  </si>
  <si>
    <t>Llano: Lutie Watkins</t>
  </si>
  <si>
    <t>Lockhart: First UMC</t>
  </si>
  <si>
    <t>Lockhart: First</t>
  </si>
  <si>
    <t>Herrera, Abigail Parker</t>
  </si>
  <si>
    <t>Lockhart: St. Mark / Dale: Corinth</t>
  </si>
  <si>
    <t>Dale: Corinth</t>
  </si>
  <si>
    <t>Lockhart: St. Mark</t>
  </si>
  <si>
    <t>Lometa/Bend</t>
  </si>
  <si>
    <t>Lometa</t>
  </si>
  <si>
    <t>Bend</t>
  </si>
  <si>
    <t>Herrin, Jon</t>
  </si>
  <si>
    <t>Luling: First UMC</t>
  </si>
  <si>
    <t>Luling: First</t>
  </si>
  <si>
    <t>Herzog, Joyce</t>
  </si>
  <si>
    <t>Luling: Wm Taylor UMC</t>
  </si>
  <si>
    <t>Luling: Wm Taylor</t>
  </si>
  <si>
    <t>Lytle</t>
  </si>
  <si>
    <t>Hinkebein, John Christopher</t>
  </si>
  <si>
    <t>Lytton Springs</t>
  </si>
  <si>
    <t>Hoeflinger, Phillip Gregory</t>
  </si>
  <si>
    <t>Manchaca UMC</t>
  </si>
  <si>
    <t>Manchaca</t>
  </si>
  <si>
    <t>Manor UMC</t>
  </si>
  <si>
    <t>Manor</t>
  </si>
  <si>
    <t>Marble Falls UMC</t>
  </si>
  <si>
    <t>Marble Falls</t>
  </si>
  <si>
    <t>Horan, Karen Lynn</t>
  </si>
  <si>
    <t>Executive Director</t>
  </si>
  <si>
    <t>Martindale</t>
  </si>
  <si>
    <t>Mason: First UMC</t>
  </si>
  <si>
    <t>Mason: First</t>
  </si>
  <si>
    <t>MC: El Divino Redentor</t>
  </si>
  <si>
    <t>McAllen: El Divino Redentor</t>
  </si>
  <si>
    <t>Hunter, Jacob Earle</t>
  </si>
  <si>
    <t>MC: First UMC</t>
  </si>
  <si>
    <t>McAllen: First</t>
  </si>
  <si>
    <t>MC: St. Mark UMC</t>
  </si>
  <si>
    <t>McAllen: St. Mark</t>
  </si>
  <si>
    <t>Jackson, Cynthia J.</t>
  </si>
  <si>
    <t>Medina UMC</t>
  </si>
  <si>
    <t>Medina</t>
  </si>
  <si>
    <t>Jackson, Patrick Eugene</t>
  </si>
  <si>
    <t>Melvin</t>
  </si>
  <si>
    <t>Jacobson, Ryan Douglas</t>
  </si>
  <si>
    <t>Menard: First UMC</t>
  </si>
  <si>
    <t>Menard: First</t>
  </si>
  <si>
    <t>Jara, Juan Ortiz</t>
  </si>
  <si>
    <t>Mercedes/Edcouch</t>
  </si>
  <si>
    <t>Mercedes: First</t>
  </si>
  <si>
    <t>Edcouch: First</t>
  </si>
  <si>
    <t>Mercedes: El Buen Pastor</t>
  </si>
  <si>
    <t>Jenson, Gary Ryan</t>
  </si>
  <si>
    <t>Mertzon</t>
  </si>
  <si>
    <t>Jenson, Melissa Suzanne Allen</t>
  </si>
  <si>
    <t xml:space="preserve">Miles </t>
  </si>
  <si>
    <t>Miles</t>
  </si>
  <si>
    <t>Mission: El Mesias</t>
  </si>
  <si>
    <t>Jimenez, Cecilio</t>
  </si>
  <si>
    <t>Mission: First UMC</t>
  </si>
  <si>
    <t>Mission: First</t>
  </si>
  <si>
    <t>Jimenez, Rumaldo</t>
  </si>
  <si>
    <t>Montel</t>
  </si>
  <si>
    <t>Montell</t>
  </si>
  <si>
    <t>Johnson, LyAnna M</t>
  </si>
  <si>
    <t>Monthalia / Belmont</t>
  </si>
  <si>
    <t>Monthalia</t>
  </si>
  <si>
    <t>Belmont</t>
  </si>
  <si>
    <t>Johnson, Thomas Adamson</t>
  </si>
  <si>
    <t>New Braunfels: First UMC</t>
  </si>
  <si>
    <t>New Braunfels: First</t>
  </si>
  <si>
    <t>New Fountain</t>
  </si>
  <si>
    <t>Jones, Todd McNeil</t>
  </si>
  <si>
    <t>Nixon</t>
  </si>
  <si>
    <t>Karschner, Gary Don</t>
  </si>
  <si>
    <t>Nuevo Pacto</t>
  </si>
  <si>
    <t>Kelley, Jennifer Denyse</t>
  </si>
  <si>
    <t>Oak Island UMC</t>
  </si>
  <si>
    <t>Oak Island</t>
  </si>
  <si>
    <t>Kepler-Karrer, Cynthia Anne</t>
  </si>
  <si>
    <t>Odem: First UMC</t>
  </si>
  <si>
    <t>Odem: First</t>
  </si>
  <si>
    <t>King, Brad</t>
  </si>
  <si>
    <t>Odessa: El Divino Salvador</t>
  </si>
  <si>
    <t>Ozona UMC</t>
  </si>
  <si>
    <t>Ozona</t>
  </si>
  <si>
    <t>Palacios UMC</t>
  </si>
  <si>
    <t>Palacios</t>
  </si>
  <si>
    <t>Knapp, Adam Ray</t>
  </si>
  <si>
    <t>Pearsall UMC</t>
  </si>
  <si>
    <t>Pearsall</t>
  </si>
  <si>
    <t>Knapp, Danielle Elizabeth</t>
  </si>
  <si>
    <t>Pettus/Pawnee</t>
  </si>
  <si>
    <t>Pettus</t>
  </si>
  <si>
    <t>Pawnee</t>
  </si>
  <si>
    <t>Knight, Charles Adam</t>
  </si>
  <si>
    <t>Pflugerville UMC</t>
  </si>
  <si>
    <t>Pflugerville</t>
  </si>
  <si>
    <t>Knobles, William L.</t>
  </si>
  <si>
    <t>Pharr: La Trinidad</t>
  </si>
  <si>
    <t>Krause, Richard Mark</t>
  </si>
  <si>
    <t>Pharr: Nueva Vida</t>
  </si>
  <si>
    <t>Kretzler, Joanne Lois</t>
  </si>
  <si>
    <t>Children's Pastor</t>
  </si>
  <si>
    <t>Pleasanton: First UMC</t>
  </si>
  <si>
    <t>Pleasanton: First</t>
  </si>
  <si>
    <t>Kwiatkowski, Laurinda</t>
  </si>
  <si>
    <t>Point Comfort / Lolita</t>
  </si>
  <si>
    <t>Point Comfort</t>
  </si>
  <si>
    <t>Lolita</t>
  </si>
  <si>
    <t>Port Arthur: Getsemani</t>
  </si>
  <si>
    <t>Port Lavaca: First</t>
  </si>
  <si>
    <t>Larson, Janet Kay</t>
  </si>
  <si>
    <t>Portland: First UMC</t>
  </si>
  <si>
    <t>Portland: First</t>
  </si>
  <si>
    <t>Poteet / Yancey</t>
  </si>
  <si>
    <t>Poteet</t>
  </si>
  <si>
    <t>Yancey</t>
  </si>
  <si>
    <t>Rankin</t>
  </si>
  <si>
    <t>Leggett, Richard Lee</t>
  </si>
  <si>
    <t>Raymondville / Lyford</t>
  </si>
  <si>
    <t>Raymondville: First</t>
  </si>
  <si>
    <t>Lyford</t>
  </si>
  <si>
    <t>Raymondville: Bethel</t>
  </si>
  <si>
    <t>Bethel</t>
  </si>
  <si>
    <t>Refugio UMC</t>
  </si>
  <si>
    <t>Refugio</t>
  </si>
  <si>
    <t>Lind, Melissa</t>
  </si>
  <si>
    <t>Rio Grande City: First</t>
  </si>
  <si>
    <t>Rio Grande City: St. John's</t>
  </si>
  <si>
    <t>Rio Grande City: St. John</t>
  </si>
  <si>
    <t>Riviera</t>
  </si>
  <si>
    <t>Lirette, Jacqui Elizabeth</t>
  </si>
  <si>
    <t>Robert Lee</t>
  </si>
  <si>
    <t>Lloyd, Leigh Livingston</t>
  </si>
  <si>
    <t>Robstown: El Redentor/Kingsville: El Buen Pastor</t>
  </si>
  <si>
    <t>Kingsville: El Buen Pastor</t>
  </si>
  <si>
    <t>Logan, Cody Alan</t>
  </si>
  <si>
    <t>Rockport: First UMC</t>
  </si>
  <si>
    <t>Rockport: First</t>
  </si>
  <si>
    <t>Lopez, Robert M</t>
  </si>
  <si>
    <t>Rocksprings: FUMC/Barksdale</t>
  </si>
  <si>
    <t>Rocksprings: First</t>
  </si>
  <si>
    <t>Barksdale</t>
  </si>
  <si>
    <t>Lott, Michele Marie</t>
  </si>
  <si>
    <t>Rolling Hills Community</t>
  </si>
  <si>
    <t>Lovos, Oscar</t>
  </si>
  <si>
    <t>Sabinal: First UMC</t>
  </si>
  <si>
    <t>Sabinal: First</t>
  </si>
  <si>
    <t>Luhrs, Glenn Arthur</t>
  </si>
  <si>
    <t>San Benito</t>
  </si>
  <si>
    <t>San Benito: First</t>
  </si>
  <si>
    <t>Lumpkin, George Enos</t>
  </si>
  <si>
    <t>San Juan: Los Wesleyanos</t>
  </si>
  <si>
    <t>San Marcos: El Buen Pastor</t>
  </si>
  <si>
    <t>Mann, Ralph Duke</t>
  </si>
  <si>
    <t>San Marcos: First UMC</t>
  </si>
  <si>
    <t>San Marcos: First</t>
  </si>
  <si>
    <t>Marceau, Linda Proctor</t>
  </si>
  <si>
    <t>San Marcos: Jackson Chapel</t>
  </si>
  <si>
    <t>Marchbanks, Hilary</t>
  </si>
  <si>
    <t>San Saba UMC</t>
  </si>
  <si>
    <t>San Saba</t>
  </si>
  <si>
    <t>SAng: Bethel</t>
  </si>
  <si>
    <t>Martin, Gary William</t>
  </si>
  <si>
    <t>SAng: First UMC</t>
  </si>
  <si>
    <t>SAng: First</t>
  </si>
  <si>
    <t>Martin, Ruth Aquellis</t>
  </si>
  <si>
    <t>SAng: Sierra Vista UMC</t>
  </si>
  <si>
    <t>SAng: Sierra Vista</t>
  </si>
  <si>
    <t>SAng: St. Luke</t>
  </si>
  <si>
    <t>Martin, Sidney Ray</t>
  </si>
  <si>
    <t>SAng: Wesley Trinity</t>
  </si>
  <si>
    <t>Martinez, Jose Rene</t>
  </si>
  <si>
    <t>SAnt: Alamo</t>
  </si>
  <si>
    <t>Sant: Alamo Heights</t>
  </si>
  <si>
    <t>SAnt: Alamo Heights</t>
  </si>
  <si>
    <t>Matthews, Neal</t>
  </si>
  <si>
    <t>SAnt: Bethany</t>
  </si>
  <si>
    <t>Mays, Robert</t>
  </si>
  <si>
    <t>SAnt: Bethel UMC</t>
  </si>
  <si>
    <t>SAnt: Bethel</t>
  </si>
  <si>
    <t>McClain, James Carlyle</t>
  </si>
  <si>
    <t>SAnt: Chapel Hill UMC</t>
  </si>
  <si>
    <t>SAnt: Chapel Hill</t>
  </si>
  <si>
    <t>McCorkle, Catherine Otto</t>
  </si>
  <si>
    <t>SAnt: Chinese UMC</t>
  </si>
  <si>
    <t>SAnt: Christ Fellowship</t>
  </si>
  <si>
    <t>SAnt: Coker UMC</t>
  </si>
  <si>
    <t>SAnt: Coker</t>
  </si>
  <si>
    <t>McNitzky, Richard Reed</t>
  </si>
  <si>
    <t>SAnt: Colonial Hills UMC</t>
  </si>
  <si>
    <t>SAnt: Colonial Hills</t>
  </si>
  <si>
    <t>McRorey, Larry Lewis</t>
  </si>
  <si>
    <t>SAnt: Divine Grace UMC</t>
  </si>
  <si>
    <t>Divine Grace UMC</t>
  </si>
  <si>
    <t>Meande, John Njie</t>
  </si>
  <si>
    <t>SAnt: East St. Paul</t>
  </si>
  <si>
    <t>Melton, John Scott</t>
  </si>
  <si>
    <t>SAnt: El Divino Salvador</t>
  </si>
  <si>
    <t>Sant: El Divino Salvador</t>
  </si>
  <si>
    <t>Melton, Patrick J.</t>
  </si>
  <si>
    <t>SAnt: Emanuel</t>
  </si>
  <si>
    <t>Sant: Emanuel</t>
  </si>
  <si>
    <t>Melville, David</t>
  </si>
  <si>
    <t>Sant: Epworth</t>
  </si>
  <si>
    <t>Mercado, Jose David</t>
  </si>
  <si>
    <t>SAnt: Ernest T. Dixon</t>
  </si>
  <si>
    <t>Merrill, Laura Anne</t>
  </si>
  <si>
    <t>Assistant to the Episcopal Office</t>
  </si>
  <si>
    <t>SAnt: Harlandale</t>
  </si>
  <si>
    <t>SAnt: Jefferson</t>
  </si>
  <si>
    <t>SAnt: Korean UMC</t>
  </si>
  <si>
    <t>SAnt: Korean</t>
  </si>
  <si>
    <t>SAnt: La Trinidad</t>
  </si>
  <si>
    <t>Sant: La Trinidad</t>
  </si>
  <si>
    <t>Morriss, Jason Ashely</t>
  </si>
  <si>
    <t>SAnt: Laurel Heights UMC</t>
  </si>
  <si>
    <t>SAnt: Northern Hills UMC</t>
  </si>
  <si>
    <t>SAnt: Northern Hills</t>
  </si>
  <si>
    <t>Muehl, Jeffrey Scott</t>
  </si>
  <si>
    <t>SAnt: Northwest Hills UMC</t>
  </si>
  <si>
    <t>SAnt: Northwest Hills</t>
  </si>
  <si>
    <t>Mumme, Michael Christopher</t>
  </si>
  <si>
    <t>SAnt: Oak Meadow UMC</t>
  </si>
  <si>
    <t>SAnt: Oak Meadow</t>
  </si>
  <si>
    <t>Murray, David Lee</t>
  </si>
  <si>
    <t>SAnt: Oxford UMC</t>
  </si>
  <si>
    <t>SAnt: Oxford</t>
  </si>
  <si>
    <t>SAnt: Pollard Memorial</t>
  </si>
  <si>
    <t>Sant: Pollard Memorial</t>
  </si>
  <si>
    <t>SAnt: Resurrection UMC</t>
  </si>
  <si>
    <t>SAnt: Sanford Chapel</t>
  </si>
  <si>
    <t>Noble, James Robert</t>
  </si>
  <si>
    <t>SAnt: Spring Creek</t>
  </si>
  <si>
    <t>SAnt: St. Andrew's UMC</t>
  </si>
  <si>
    <t>SAnt: St. Andrew's</t>
  </si>
  <si>
    <t>Ortiz, Robert</t>
  </si>
  <si>
    <t>SAnt: St. John's UMC</t>
  </si>
  <si>
    <t>SAnt: St. John's</t>
  </si>
  <si>
    <t>Ortiz, Santos</t>
  </si>
  <si>
    <t>SAnt: St. Mark's UMC</t>
  </si>
  <si>
    <t>SAnt: St. Mark's</t>
  </si>
  <si>
    <t>Osorio, Juan Crescencio</t>
  </si>
  <si>
    <t>SAnt: St. Matthew's UMC</t>
  </si>
  <si>
    <t>SAnt: St. Matthew's</t>
  </si>
  <si>
    <t>Ouellette, Derrick Shaw</t>
  </si>
  <si>
    <t>SAnt: St. Paul UMC</t>
  </si>
  <si>
    <t>SAnt: St. Paul</t>
  </si>
  <si>
    <t>Padilla, Liliana</t>
  </si>
  <si>
    <t>SAnt: Travis Park UMC</t>
  </si>
  <si>
    <t>SAnt: Travis Park</t>
  </si>
  <si>
    <t>Padilla, Miguel Angel</t>
  </si>
  <si>
    <t>SAnt: Trinity UMC</t>
  </si>
  <si>
    <t>SAnt: Trinity</t>
  </si>
  <si>
    <t>Paredez, Gilbert</t>
  </si>
  <si>
    <t>SAnt: University UMC</t>
  </si>
  <si>
    <t>SAnt: University</t>
  </si>
  <si>
    <t>Patton, Daniel Scott</t>
  </si>
  <si>
    <t>SAnt: Westlawn</t>
  </si>
  <si>
    <t>Sant: Westlawn</t>
  </si>
  <si>
    <t>Paul, Gertrude Sparks</t>
  </si>
  <si>
    <t>SAnt: Windcrest UMC</t>
  </si>
  <si>
    <t>SAnt: Windcrest</t>
  </si>
  <si>
    <t>Payne, David Erich</t>
  </si>
  <si>
    <t>Schertz UMC</t>
  </si>
  <si>
    <t>Schertz</t>
  </si>
  <si>
    <t>Schulenburg</t>
  </si>
  <si>
    <t>Pennington, Matthew James</t>
  </si>
  <si>
    <t>Schulenburg: Stevens Chapel</t>
  </si>
  <si>
    <t>Stevens Chapel</t>
  </si>
  <si>
    <t>Perales, Raymond</t>
  </si>
  <si>
    <t>Seadrift</t>
  </si>
  <si>
    <t>Perales, Robert Aaron</t>
  </si>
  <si>
    <t>Seguin: First UMC</t>
  </si>
  <si>
    <t>Seguin: First</t>
  </si>
  <si>
    <t>Perez, Federico</t>
  </si>
  <si>
    <t>Seguin: La Trinidad</t>
  </si>
  <si>
    <t>Perez, Herlinda</t>
  </si>
  <si>
    <t>Seguin: Wesley Harper UMC</t>
  </si>
  <si>
    <t>Seguin: Wesley Harper</t>
  </si>
  <si>
    <t>Perez, Jose Arturo</t>
  </si>
  <si>
    <t>Shiner</t>
  </si>
  <si>
    <t>Shiner: First</t>
  </si>
  <si>
    <t>Peyton, Steven David</t>
  </si>
  <si>
    <t>Sinton: First UMC</t>
  </si>
  <si>
    <t>Sinton: First</t>
  </si>
  <si>
    <t>Skidmore UMC</t>
  </si>
  <si>
    <t>Skidmore</t>
  </si>
  <si>
    <t>Pina, Isidro E</t>
  </si>
  <si>
    <t>Smiley UMC</t>
  </si>
  <si>
    <t>Smiley</t>
  </si>
  <si>
    <t>Smithville: First</t>
  </si>
  <si>
    <t>Pittman, Carolyn</t>
  </si>
  <si>
    <t>Somerset UMC</t>
  </si>
  <si>
    <t>Somerset</t>
  </si>
  <si>
    <t>Plaza, Rhonda</t>
  </si>
  <si>
    <t>Sonora UMC</t>
  </si>
  <si>
    <t>Sonora</t>
  </si>
  <si>
    <t>Polk, Kenneth Coleman</t>
  </si>
  <si>
    <t>Staples</t>
  </si>
  <si>
    <t>Pollard, Norma Lisa</t>
  </si>
  <si>
    <t>Star / Center City</t>
  </si>
  <si>
    <t>Star</t>
  </si>
  <si>
    <t>Center City</t>
  </si>
  <si>
    <t>Porterfield, Mark Courtney</t>
  </si>
  <si>
    <t>Sterling City: First UMC</t>
  </si>
  <si>
    <t>Sterling City: First</t>
  </si>
  <si>
    <t>Portwood, Kevin Spencer</t>
  </si>
  <si>
    <t>Stockdale: Christ UMC</t>
  </si>
  <si>
    <t>Stockdale: Christ</t>
  </si>
  <si>
    <t>Powell, Wade Alan</t>
  </si>
  <si>
    <t>Taft</t>
  </si>
  <si>
    <t>Three Rivers UMC</t>
  </si>
  <si>
    <t>Three Rivers</t>
  </si>
  <si>
    <t>Pruitt, Wilson</t>
  </si>
  <si>
    <t>Universal City</t>
  </si>
  <si>
    <t>Utopia UMC</t>
  </si>
  <si>
    <t>Utopia</t>
  </si>
  <si>
    <t>Ramirez, Nohemi V</t>
  </si>
  <si>
    <t>Uvalde: First UMC</t>
  </si>
  <si>
    <t>Uvalde: First</t>
  </si>
  <si>
    <t>Rang, Susan</t>
  </si>
  <si>
    <t>Uvalde: La Divina Trinidad</t>
  </si>
  <si>
    <t>Uvalde La Divina Trinidad</t>
  </si>
  <si>
    <t>Ratliff, Matthew</t>
  </si>
  <si>
    <t>V: First UMC</t>
  </si>
  <si>
    <t>Victoria: First</t>
  </si>
  <si>
    <t>Reed, Ryan Keith</t>
  </si>
  <si>
    <t>V: Webster Chapel</t>
  </si>
  <si>
    <t>Victoria: Webster Chapel</t>
  </si>
  <si>
    <t>Relder, Damon Edward</t>
  </si>
  <si>
    <t>Valley Spring/Cherokee</t>
  </si>
  <si>
    <t>Valley Spring</t>
  </si>
  <si>
    <t>Cherokee</t>
  </si>
  <si>
    <t>Reyes, Wilda</t>
  </si>
  <si>
    <t>Veribest / Paint Rock</t>
  </si>
  <si>
    <t>Veribest UMC</t>
  </si>
  <si>
    <t>Paint Rock</t>
  </si>
  <si>
    <t>Victoria: John Wesley</t>
  </si>
  <si>
    <t>Rignack, Jose</t>
  </si>
  <si>
    <t>Violet Crown City Church</t>
  </si>
  <si>
    <t>Ritchie, Frank</t>
  </si>
  <si>
    <t>Waco: Latin American/Temple: El Divino Salvador</t>
  </si>
  <si>
    <t>Waco: Latin American</t>
  </si>
  <si>
    <t>Temple: El Divino Salvador</t>
  </si>
  <si>
    <t>Walnut</t>
  </si>
  <si>
    <t>Weimer</t>
  </si>
  <si>
    <t>Weimar: First</t>
  </si>
  <si>
    <t>Weslaco: La Santisima Trinidad</t>
  </si>
  <si>
    <t>Roe, William Grady</t>
  </si>
  <si>
    <t>Weslaco:First/Port Isabel: First UMC</t>
  </si>
  <si>
    <t>Weslaco: First</t>
  </si>
  <si>
    <t xml:space="preserve">Port Isabel: First </t>
  </si>
  <si>
    <t>Rogers, Bryan Jay</t>
  </si>
  <si>
    <t>Wimberley UMC</t>
  </si>
  <si>
    <t>Wimberley</t>
  </si>
  <si>
    <t>Rogers, John Gavin</t>
  </si>
  <si>
    <t>Winchester</t>
  </si>
  <si>
    <t>Romero, Herman Lee</t>
  </si>
  <si>
    <t>Woodsboro: Faith United</t>
  </si>
  <si>
    <t>Rubio, Ricardo</t>
  </si>
  <si>
    <t>Yoakum/Hope</t>
  </si>
  <si>
    <t>Yoakum: First</t>
  </si>
  <si>
    <t>Hope</t>
  </si>
  <si>
    <t>Saenz III, Ruben</t>
  </si>
  <si>
    <t>Yorktown: First/ Runge</t>
  </si>
  <si>
    <t>Yorktown: First</t>
  </si>
  <si>
    <t>Runge</t>
  </si>
  <si>
    <t>Saenz, Aaron Gabriel</t>
  </si>
  <si>
    <t>Zapata</t>
  </si>
  <si>
    <t>Saenz, Iris</t>
  </si>
  <si>
    <t>Samano, Jesus</t>
  </si>
  <si>
    <t>Sanchez, David</t>
  </si>
  <si>
    <t>Sanderford, Ricky Lynn</t>
  </si>
  <si>
    <t>Sanders, Stephen Albert</t>
  </si>
  <si>
    <t>Schwarz, Victoria</t>
  </si>
  <si>
    <t>Scott, Lon Howard</t>
  </si>
  <si>
    <t>Shelly, Dinah Smith</t>
  </si>
  <si>
    <t>Smith, Darrell Lord</t>
  </si>
  <si>
    <t>Smith, Paul Neal</t>
  </si>
  <si>
    <t>Smith, William Anderson</t>
  </si>
  <si>
    <t>Snape, Jonathan</t>
  </si>
  <si>
    <t>Stegemueller, William Keith</t>
  </si>
  <si>
    <t>Stewart, Abel C</t>
  </si>
  <si>
    <t>Stone, Catherine Linea</t>
  </si>
  <si>
    <t>Straus, Lisa Moulton</t>
  </si>
  <si>
    <t>Strehli, Tamara Jean</t>
  </si>
  <si>
    <t>Stringer, Clifton Walker</t>
  </si>
  <si>
    <t>Surdy, Jason</t>
  </si>
  <si>
    <t>Swarts, Judy A.</t>
  </si>
  <si>
    <t>Sweet, James Edgar</t>
  </si>
  <si>
    <t>Swetman, Michael</t>
  </si>
  <si>
    <t>Teague, Jason Andrew</t>
  </si>
  <si>
    <t>Teeter, Rusty Lynn</t>
  </si>
  <si>
    <t>Thomson, Michael Ray</t>
  </si>
  <si>
    <t>Thornton, Adam Kristopher</t>
  </si>
  <si>
    <t>Thorpe-Johnson, Suzette</t>
  </si>
  <si>
    <t>Tognetti, Joseph</t>
  </si>
  <si>
    <t>Toomire, Kyle Robert</t>
  </si>
  <si>
    <t>Trammell, Benjamin David</t>
  </si>
  <si>
    <t>Trawick, Jack David</t>
  </si>
  <si>
    <t>Valle, Saul Israel</t>
  </si>
  <si>
    <t>Vazquez, Maribel</t>
  </si>
  <si>
    <t>Vela, Maria</t>
  </si>
  <si>
    <t>Vernone, Michelle Jacquelynn</t>
  </si>
  <si>
    <t>Villalpando-Stewart, Guadalupe T.</t>
  </si>
  <si>
    <t>Waddle, Robert Charles</t>
  </si>
  <si>
    <t>Waller, Kendall A</t>
  </si>
  <si>
    <t>Weatherston, Janet Laurie</t>
  </si>
  <si>
    <t>Weise, Dale Wade</t>
  </si>
  <si>
    <t>Welborn, Matt</t>
  </si>
  <si>
    <t>Welborn, Teresa Gayle</t>
  </si>
  <si>
    <t>White, Earl Dale</t>
  </si>
  <si>
    <t>Whites, Dayton Stanton</t>
  </si>
  <si>
    <t>Wicke, Jerimey Joshua</t>
  </si>
  <si>
    <t>Williams, Willie Mae</t>
  </si>
  <si>
    <t>Williamson, Kelli Lee</t>
  </si>
  <si>
    <t>Wilson, Holly Kristen Ebel</t>
  </si>
  <si>
    <t>Woodson, Zettie Fennie</t>
  </si>
  <si>
    <t>Young, Richard Alvin</t>
  </si>
  <si>
    <t>Zamora, Carlos L.</t>
  </si>
  <si>
    <t>Zander, Richard</t>
  </si>
  <si>
    <t>Zermeno, Adrienne Lynn</t>
  </si>
  <si>
    <t>Zumwalt, Darin</t>
  </si>
  <si>
    <t>Brooks, Lori Browder</t>
  </si>
  <si>
    <t>Chaplain</t>
  </si>
  <si>
    <t>Estus, Christopher Austin</t>
  </si>
  <si>
    <t>Goodman, Roberta Blackerby</t>
  </si>
  <si>
    <t>Highland, Patricia S.</t>
  </si>
  <si>
    <t>Knighten, Randolph</t>
  </si>
  <si>
    <t>Land, Caroline Ann</t>
  </si>
  <si>
    <t>McAvoy, Glen Don</t>
  </si>
  <si>
    <t>Paull, Olga</t>
  </si>
  <si>
    <t>Spurlock, John Paul</t>
  </si>
  <si>
    <t>Strahan, Steve</t>
  </si>
  <si>
    <t>Washington, Maurice Billy</t>
  </si>
  <si>
    <t>RH</t>
  </si>
  <si>
    <t>Young, Cynthia Joanne</t>
  </si>
  <si>
    <t>Zimmerman, Joseph Parker</t>
  </si>
  <si>
    <t>Eldorado: First / Christoval</t>
  </si>
  <si>
    <t>SAng: Grape Creek UMC</t>
  </si>
  <si>
    <t>SAng: Grape Creek</t>
  </si>
  <si>
    <t>2023 Pastor Compensation Form for 1- Point Charge/Church</t>
  </si>
  <si>
    <r>
      <t xml:space="preserve">For calendar year </t>
    </r>
    <r>
      <rPr>
        <b/>
        <sz val="11"/>
        <color theme="1"/>
        <rFont val="Arial Narrow"/>
        <family val="2"/>
      </rPr>
      <t>2023</t>
    </r>
    <r>
      <rPr>
        <sz val="11"/>
        <color theme="1"/>
        <rFont val="Arial Narrow"/>
        <family val="2"/>
      </rPr>
      <t xml:space="preserve">, pastors will have the opportunity to select from several different plans for health coverage.  These selections will be made in </t>
    </r>
    <r>
      <rPr>
        <b/>
        <sz val="11"/>
        <color theme="1"/>
        <rFont val="Arial Narrow"/>
        <family val="2"/>
      </rPr>
      <t xml:space="preserve">Nov 2022 </t>
    </r>
    <r>
      <rPr>
        <sz val="11"/>
        <color theme="1"/>
        <rFont val="Arial Narrow"/>
        <family val="2"/>
      </rPr>
      <t xml:space="preserve">during the Annual Election Period. The church's clergy HealthFlex Premium Credit Responsibility for Full-Time Appointment is </t>
    </r>
    <r>
      <rPr>
        <b/>
        <sz val="11"/>
        <color theme="1"/>
        <rFont val="Arial Narrow"/>
        <family val="2"/>
      </rPr>
      <t>$11,400</t>
    </r>
    <r>
      <rPr>
        <sz val="11"/>
        <color theme="1"/>
        <rFont val="Arial Narrow"/>
        <family val="2"/>
      </rPr>
      <t xml:space="preserve">. If the "Pastor Only" plan combination is more than </t>
    </r>
    <r>
      <rPr>
        <b/>
        <sz val="11"/>
        <color theme="1"/>
        <rFont val="Arial Narrow"/>
        <family val="2"/>
      </rPr>
      <t>$11,400</t>
    </r>
    <r>
      <rPr>
        <sz val="11"/>
        <color theme="1"/>
        <rFont val="Arial Narrow"/>
        <family val="2"/>
      </rPr>
      <t xml:space="preserve">, the pastor will need to fund any excess premium through a pre-tax deduction from salary (Line 10). The church may elect to fund an optional "Church Contribution" for all or a portion of Family Dependent Health Coverage (Line 20). Any excess premium for dependent coverage not funded by the church will be funded through a pre-tax premium deduction from salary (Line 10).      </t>
    </r>
  </si>
  <si>
    <t>Alejandro, Edith</t>
  </si>
  <si>
    <t>Alejandro, Ezekiel</t>
  </si>
  <si>
    <t>Brown, Robert G</t>
  </si>
  <si>
    <t>Cantrell, Mary June</t>
  </si>
  <si>
    <t>Casar, Maria Fernanda</t>
  </si>
  <si>
    <t>Cass, Theresa L</t>
  </si>
  <si>
    <t>Cochran, Jack</t>
  </si>
  <si>
    <t>Cuellar, Ashley</t>
  </si>
  <si>
    <t>Evans, Destini</t>
  </si>
  <si>
    <t>Evans, Stacey Bratton</t>
  </si>
  <si>
    <t>Fischer, Jodi</t>
  </si>
  <si>
    <t>Flores, Jose</t>
  </si>
  <si>
    <t>Flores, Rebekah Bequi</t>
  </si>
  <si>
    <t>Fulton, Kathleen</t>
  </si>
  <si>
    <t>Gideon, Kate</t>
  </si>
  <si>
    <t>Gonzales, Leslie</t>
  </si>
  <si>
    <t>Gonzalez, Aaron A.</t>
  </si>
  <si>
    <t>Hallford, Larissa</t>
  </si>
  <si>
    <t>Healy, Laura</t>
  </si>
  <si>
    <t>Henneke, Glenn</t>
  </si>
  <si>
    <t>Hewell, Audrey Ann</t>
  </si>
  <si>
    <t>Higginbotham, Phillip</t>
  </si>
  <si>
    <t>Jackson, Caroline Jeanet</t>
  </si>
  <si>
    <t>Ji, Yanjie</t>
  </si>
  <si>
    <t>Jones, Kathleen</t>
  </si>
  <si>
    <t>Kim, Earl</t>
  </si>
  <si>
    <t>Kitchens, James</t>
  </si>
  <si>
    <t>Lay Pastor (PT)</t>
  </si>
  <si>
    <t>Co-Pastor</t>
  </si>
  <si>
    <t>Knappage, Amy Canterbury</t>
  </si>
  <si>
    <t>Landis, Sharon</t>
  </si>
  <si>
    <t>Latimer, Rachel</t>
  </si>
  <si>
    <t>Lizcano, Rene</t>
  </si>
  <si>
    <t>Longoria, Daniel Cruz</t>
  </si>
  <si>
    <t>Martinez, Erick</t>
  </si>
  <si>
    <t>Mertz, Austin William</t>
  </si>
  <si>
    <t>Milan, Aaron</t>
  </si>
  <si>
    <t>Noseworthy, Denise</t>
  </si>
  <si>
    <t>Padilla, Mayra Flores</t>
  </si>
  <si>
    <t>Vitality Ctr Dir &amp; Dir of Connectional Ministries</t>
  </si>
  <si>
    <t>Parry, Candice</t>
  </si>
  <si>
    <t>Payne, Andrew John</t>
  </si>
  <si>
    <t>Pecina, Roland</t>
  </si>
  <si>
    <t>Reames, Travis</t>
  </si>
  <si>
    <t>Robinson, Ted</t>
  </si>
  <si>
    <t>Rojas, Federico</t>
  </si>
  <si>
    <t>Sattiewhite, Pamela</t>
  </si>
  <si>
    <t>Sauceda, Robert</t>
  </si>
  <si>
    <t>Sauceda, Roberto</t>
  </si>
  <si>
    <t>Segovia, Gustavo</t>
  </si>
  <si>
    <t>Smallwood, Clayton Neal</t>
  </si>
  <si>
    <t>Program Director</t>
  </si>
  <si>
    <t>Tarver, Tom Neal</t>
  </si>
  <si>
    <t>Retired</t>
  </si>
  <si>
    <t>Thomas, Spencer Kurt</t>
  </si>
  <si>
    <t>Toalson, Katie L.</t>
  </si>
  <si>
    <t>Tobias, Joseph</t>
  </si>
  <si>
    <t>Tracy, Janet Deitiker</t>
  </si>
  <si>
    <t>Tyndall, Mandy Stanford</t>
  </si>
  <si>
    <t>Valles, John Mendez</t>
  </si>
  <si>
    <t>Waters, Sharon G.</t>
  </si>
  <si>
    <t>Waters, Sharon Hennigan</t>
  </si>
  <si>
    <t>Whiteside, Betty</t>
  </si>
  <si>
    <t>Wilson, Robert</t>
  </si>
  <si>
    <t>Zaiontz-Newcomer, Patricia Lee</t>
  </si>
  <si>
    <t>Zamudio, Julian</t>
  </si>
  <si>
    <t>Select Pastor's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</si>
</sst>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48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color rgb="FFFF0000"/>
      <name val="Arial Narrow"/>
      <family val="2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8" tint="-0.499984740745262"/>
      <name val="Arial Narrow"/>
      <family val="2"/>
    </font>
    <font>
      <b/>
      <sz val="18"/>
      <color rgb="FFC00000"/>
      <name val="Arial Narrow"/>
      <family val="2"/>
    </font>
    <font>
      <b/>
      <sz val="16"/>
      <color rgb="FFC00000"/>
      <name val="Arial Narrow"/>
      <family val="2"/>
    </font>
    <font>
      <sz val="10"/>
      <color rgb="FFC00000"/>
      <name val="Arial Narrow"/>
      <family val="2"/>
    </font>
    <font>
      <b/>
      <sz val="14"/>
      <color rgb="FFC00000"/>
      <name val="Arial Narrow"/>
      <family val="2"/>
    </font>
    <font>
      <b/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3" fillId="2" borderId="0" applyNumberFormat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0" fontId="8" fillId="0" borderId="0"/>
    <xf numFmtId="9" fontId="12" fillId="0" borderId="0" applyFont="0" applyFill="0" applyBorder="0" applyAlignment="0" applyProtection="0"/>
  </cellStyleXfs>
  <cellXfs count="306">
    <xf numFmtId="0" fontId="0" fillId="0" borderId="0" xfId="0"/>
    <xf numFmtId="0" fontId="17" fillId="0" borderId="0" xfId="0" applyFont="1" applyAlignment="1">
      <alignment vertical="center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6" fillId="0" borderId="0" xfId="2" applyNumberFormat="1" applyFont="1" applyProtection="1"/>
    <xf numFmtId="164" fontId="16" fillId="0" borderId="0" xfId="2" applyNumberFormat="1" applyFont="1" applyAlignment="1" applyProtection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0" fillId="0" borderId="6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5" xfId="0" applyFont="1" applyBorder="1" applyAlignment="1">
      <alignment horizontal="center" vertical="center"/>
    </xf>
    <xf numFmtId="164" fontId="16" fillId="0" borderId="0" xfId="2" applyNumberFormat="1" applyFont="1" applyFill="1" applyBorder="1" applyAlignment="1" applyProtection="1">
      <alignment vertical="center" shrinkToFit="1"/>
    </xf>
    <xf numFmtId="164" fontId="0" fillId="0" borderId="0" xfId="0" applyNumberFormat="1"/>
    <xf numFmtId="164" fontId="16" fillId="0" borderId="0" xfId="2" applyNumberFormat="1" applyFont="1" applyFill="1" applyBorder="1" applyAlignment="1" applyProtection="1">
      <alignment vertical="center"/>
    </xf>
    <xf numFmtId="6" fontId="16" fillId="0" borderId="0" xfId="2" applyNumberFormat="1" applyFont="1" applyFill="1" applyBorder="1" applyAlignment="1" applyProtection="1">
      <alignment horizontal="center" vertical="center"/>
    </xf>
    <xf numFmtId="6" fontId="16" fillId="0" borderId="7" xfId="2" applyNumberFormat="1" applyFont="1" applyFill="1" applyBorder="1" applyAlignment="1" applyProtection="1">
      <alignment horizontal="center" vertical="center"/>
    </xf>
    <xf numFmtId="9" fontId="16" fillId="0" borderId="7" xfId="5" applyFont="1" applyFill="1" applyBorder="1" applyAlignment="1" applyProtection="1">
      <alignment vertical="center"/>
    </xf>
    <xf numFmtId="6" fontId="16" fillId="0" borderId="7" xfId="2" applyNumberFormat="1" applyFont="1" applyFill="1" applyBorder="1" applyAlignment="1" applyProtection="1">
      <alignment vertical="center"/>
    </xf>
    <xf numFmtId="164" fontId="0" fillId="0" borderId="7" xfId="0" applyNumberFormat="1" applyBorder="1"/>
    <xf numFmtId="0" fontId="16" fillId="0" borderId="7" xfId="0" applyFont="1" applyBorder="1" applyAlignment="1">
      <alignment vertical="center"/>
    </xf>
    <xf numFmtId="164" fontId="0" fillId="0" borderId="9" xfId="0" applyNumberFormat="1" applyBorder="1"/>
    <xf numFmtId="164" fontId="0" fillId="6" borderId="2" xfId="0" applyNumberFormat="1" applyFill="1" applyBorder="1"/>
    <xf numFmtId="164" fontId="0" fillId="6" borderId="2" xfId="0" applyNumberFormat="1" applyFill="1" applyBorder="1" applyAlignment="1">
      <alignment vertical="center"/>
    </xf>
    <xf numFmtId="0" fontId="22" fillId="0" borderId="0" xfId="0" applyFont="1"/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0" xfId="0" applyFont="1"/>
    <xf numFmtId="0" fontId="18" fillId="0" borderId="10" xfId="0" applyFont="1" applyBorder="1" applyAlignment="1">
      <alignment horizontal="center" vertical="center"/>
    </xf>
    <xf numFmtId="42" fontId="16" fillId="0" borderId="10" xfId="2" applyNumberFormat="1" applyFont="1" applyFill="1" applyBorder="1" applyAlignment="1" applyProtection="1">
      <alignment vertical="center"/>
    </xf>
    <xf numFmtId="164" fontId="16" fillId="0" borderId="7" xfId="2" applyNumberFormat="1" applyFont="1" applyFill="1" applyBorder="1" applyAlignment="1" applyProtection="1">
      <alignment horizontal="center"/>
    </xf>
    <xf numFmtId="42" fontId="16" fillId="0" borderId="7" xfId="2" applyNumberFormat="1" applyFont="1" applyFill="1" applyBorder="1" applyAlignment="1" applyProtection="1">
      <alignment vertical="center"/>
    </xf>
    <xf numFmtId="0" fontId="14" fillId="0" borderId="0" xfId="0" quotePrefix="1" applyFont="1" applyAlignment="1">
      <alignment horizontal="center"/>
    </xf>
    <xf numFmtId="0" fontId="2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22" fillId="6" borderId="0" xfId="0" applyFont="1" applyFill="1"/>
    <xf numFmtId="164" fontId="14" fillId="5" borderId="2" xfId="0" applyNumberFormat="1" applyFont="1" applyFill="1" applyBorder="1"/>
    <xf numFmtId="0" fontId="0" fillId="0" borderId="0" xfId="0" applyAlignment="1">
      <alignment horizontal="right"/>
    </xf>
    <xf numFmtId="0" fontId="24" fillId="0" borderId="0" xfId="0" applyFont="1" applyAlignment="1">
      <alignment vertical="center"/>
    </xf>
    <xf numFmtId="0" fontId="22" fillId="6" borderId="11" xfId="0" applyFont="1" applyFill="1" applyBorder="1"/>
    <xf numFmtId="0" fontId="25" fillId="0" borderId="0" xfId="0" applyFont="1" applyAlignment="1">
      <alignment vertical="center"/>
    </xf>
    <xf numFmtId="0" fontId="7" fillId="6" borderId="2" xfId="0" applyFont="1" applyFill="1" applyBorder="1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6" fillId="0" borderId="0" xfId="3" applyFont="1" applyAlignment="1">
      <alignment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2" fillId="0" borderId="6" xfId="0" applyFont="1" applyBorder="1"/>
    <xf numFmtId="0" fontId="22" fillId="0" borderId="8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6" fillId="0" borderId="14" xfId="3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16" fillId="6" borderId="16" xfId="0" applyFont="1" applyFill="1" applyBorder="1" applyAlignment="1">
      <alignment horizontal="right"/>
    </xf>
    <xf numFmtId="0" fontId="16" fillId="6" borderId="17" xfId="0" applyFont="1" applyFill="1" applyBorder="1" applyAlignment="1">
      <alignment horizontal="left"/>
    </xf>
    <xf numFmtId="0" fontId="6" fillId="0" borderId="18" xfId="3" applyFont="1" applyBorder="1" applyAlignment="1">
      <alignment horizontal="center" wrapText="1"/>
    </xf>
    <xf numFmtId="0" fontId="6" fillId="0" borderId="1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7" fillId="6" borderId="9" xfId="0" applyFont="1" applyFill="1" applyBorder="1"/>
    <xf numFmtId="0" fontId="7" fillId="8" borderId="2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0" fontId="7" fillId="9" borderId="3" xfId="0" applyFont="1" applyFill="1" applyBorder="1"/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/>
    <xf numFmtId="0" fontId="7" fillId="9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6" fillId="0" borderId="3" xfId="0" applyFont="1" applyBorder="1"/>
    <xf numFmtId="0" fontId="16" fillId="0" borderId="5" xfId="0" applyFont="1" applyBorder="1"/>
    <xf numFmtId="0" fontId="16" fillId="0" borderId="2" xfId="0" applyFont="1" applyBorder="1" applyAlignment="1">
      <alignment horizontal="center"/>
    </xf>
    <xf numFmtId="0" fontId="22" fillId="0" borderId="2" xfId="0" applyFont="1" applyBorder="1"/>
    <xf numFmtId="0" fontId="16" fillId="6" borderId="3" xfId="0" applyFont="1" applyFill="1" applyBorder="1"/>
    <xf numFmtId="0" fontId="16" fillId="6" borderId="4" xfId="0" applyFont="1" applyFill="1" applyBorder="1"/>
    <xf numFmtId="0" fontId="27" fillId="6" borderId="5" xfId="0" applyFont="1" applyFill="1" applyBorder="1"/>
    <xf numFmtId="0" fontId="9" fillId="0" borderId="0" xfId="0" applyFont="1"/>
    <xf numFmtId="0" fontId="28" fillId="0" borderId="0" xfId="4" applyFont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9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164" fontId="22" fillId="0" borderId="2" xfId="2" applyNumberFormat="1" applyFont="1" applyBorder="1" applyAlignment="1" applyProtection="1">
      <alignment horizontal="center"/>
    </xf>
    <xf numFmtId="0" fontId="25" fillId="10" borderId="2" xfId="0" applyFont="1" applyFill="1" applyBorder="1" applyAlignment="1">
      <alignment vertical="center"/>
    </xf>
    <xf numFmtId="0" fontId="22" fillId="10" borderId="2" xfId="0" applyFont="1" applyFill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164" fontId="32" fillId="0" borderId="0" xfId="2" applyNumberFormat="1" applyFont="1" applyFill="1" applyProtection="1"/>
    <xf numFmtId="0" fontId="33" fillId="0" borderId="0" xfId="0" applyFont="1"/>
    <xf numFmtId="0" fontId="22" fillId="4" borderId="2" xfId="0" applyFont="1" applyFill="1" applyBorder="1" applyAlignment="1">
      <alignment horizontal="center"/>
    </xf>
    <xf numFmtId="164" fontId="34" fillId="5" borderId="2" xfId="2" applyNumberFormat="1" applyFont="1" applyFill="1" applyBorder="1" applyProtection="1"/>
    <xf numFmtId="0" fontId="22" fillId="0" borderId="2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34" fillId="5" borderId="2" xfId="0" applyNumberFormat="1" applyFont="1" applyFill="1" applyBorder="1"/>
    <xf numFmtId="0" fontId="22" fillId="0" borderId="21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2" xfId="0" applyFont="1" applyBorder="1"/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22" fillId="0" borderId="23" xfId="0" applyFont="1" applyBorder="1"/>
    <xf numFmtId="0" fontId="22" fillId="4" borderId="24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0" fontId="22" fillId="0" borderId="28" xfId="0" applyFont="1" applyBorder="1"/>
    <xf numFmtId="0" fontId="22" fillId="4" borderId="29" xfId="0" applyFont="1" applyFill="1" applyBorder="1" applyAlignment="1">
      <alignment horizontal="center"/>
    </xf>
    <xf numFmtId="6" fontId="18" fillId="0" borderId="0" xfId="2" applyNumberFormat="1" applyFont="1" applyFill="1" applyBorder="1" applyAlignment="1" applyProtection="1">
      <alignment vertical="center" wrapText="1"/>
    </xf>
    <xf numFmtId="0" fontId="24" fillId="6" borderId="0" xfId="0" applyFont="1" applyFill="1" applyAlignment="1">
      <alignment vertical="center"/>
    </xf>
    <xf numFmtId="0" fontId="25" fillId="6" borderId="0" xfId="0" quotePrefix="1" applyFont="1" applyFill="1" applyAlignment="1">
      <alignment vertical="center"/>
    </xf>
    <xf numFmtId="0" fontId="22" fillId="6" borderId="0" xfId="0" applyFont="1" applyFill="1" applyAlignment="1">
      <alignment vertical="top"/>
    </xf>
    <xf numFmtId="0" fontId="22" fillId="6" borderId="0" xfId="0" applyFont="1" applyFill="1" applyAlignment="1">
      <alignment vertical="center"/>
    </xf>
    <xf numFmtId="0" fontId="22" fillId="7" borderId="0" xfId="0" applyFont="1" applyFill="1"/>
    <xf numFmtId="0" fontId="0" fillId="7" borderId="0" xfId="0" applyFill="1"/>
    <xf numFmtId="165" fontId="16" fillId="4" borderId="2" xfId="0" applyNumberFormat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9" fontId="22" fillId="4" borderId="2" xfId="0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165" fontId="22" fillId="4" borderId="2" xfId="0" applyNumberFormat="1" applyFont="1" applyFill="1" applyBorder="1" applyAlignment="1">
      <alignment horizontal="center"/>
    </xf>
    <xf numFmtId="164" fontId="34" fillId="4" borderId="2" xfId="2" applyNumberFormat="1" applyFont="1" applyFill="1" applyBorder="1" applyProtection="1"/>
    <xf numFmtId="0" fontId="16" fillId="4" borderId="2" xfId="0" applyFont="1" applyFill="1" applyBorder="1"/>
    <xf numFmtId="0" fontId="18" fillId="0" borderId="0" xfId="0" applyFont="1" applyAlignment="1">
      <alignment horizontal="centerContinuous" vertical="center"/>
    </xf>
    <xf numFmtId="0" fontId="26" fillId="0" borderId="0" xfId="0" applyFont="1" applyAlignment="1">
      <alignment vertical="top" wrapText="1"/>
    </xf>
    <xf numFmtId="0" fontId="18" fillId="0" borderId="0" xfId="0" applyFont="1" applyAlignment="1">
      <alignment horizontal="centerContinuous" vertical="top"/>
    </xf>
    <xf numFmtId="0" fontId="17" fillId="0" borderId="28" xfId="0" applyFont="1" applyBorder="1" applyAlignment="1">
      <alignment vertical="center"/>
    </xf>
    <xf numFmtId="6" fontId="18" fillId="0" borderId="0" xfId="2" applyNumberFormat="1" applyFont="1" applyFill="1" applyBorder="1" applyAlignment="1" applyProtection="1">
      <alignment horizontal="left" vertical="center"/>
    </xf>
    <xf numFmtId="6" fontId="18" fillId="0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16" fillId="0" borderId="6" xfId="0" applyFont="1" applyBorder="1" applyAlignment="1">
      <alignment horizontal="right" vertical="center"/>
    </xf>
    <xf numFmtId="0" fontId="36" fillId="0" borderId="0" xfId="0" applyFont="1"/>
    <xf numFmtId="0" fontId="37" fillId="10" borderId="2" xfId="0" applyFont="1" applyFill="1" applyBorder="1" applyAlignment="1">
      <alignment vertical="center"/>
    </xf>
    <xf numFmtId="42" fontId="0" fillId="5" borderId="2" xfId="0" applyNumberFormat="1" applyFill="1" applyBorder="1"/>
    <xf numFmtId="0" fontId="16" fillId="0" borderId="5" xfId="0" applyFont="1" applyBorder="1" applyAlignment="1">
      <alignment horizontal="left" vertical="center"/>
    </xf>
    <xf numFmtId="0" fontId="0" fillId="11" borderId="0" xfId="0" applyFill="1"/>
    <xf numFmtId="0" fontId="15" fillId="11" borderId="0" xfId="0" applyFont="1" applyFill="1"/>
    <xf numFmtId="0" fontId="0" fillId="11" borderId="0" xfId="0" applyFill="1" applyAlignment="1">
      <alignment vertical="top"/>
    </xf>
    <xf numFmtId="0" fontId="26" fillId="11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16" fillId="0" borderId="4" xfId="0" applyFont="1" applyBorder="1" applyAlignment="1">
      <alignment horizontal="left" vertical="center"/>
    </xf>
    <xf numFmtId="49" fontId="16" fillId="0" borderId="0" xfId="0" quotePrefix="1" applyNumberFormat="1" applyFont="1" applyAlignment="1">
      <alignment horizontal="left" vertical="top"/>
    </xf>
    <xf numFmtId="49" fontId="16" fillId="0" borderId="0" xfId="0" quotePrefix="1" applyNumberFormat="1" applyFont="1" applyAlignment="1">
      <alignment horizontal="left" vertical="center"/>
    </xf>
    <xf numFmtId="49" fontId="16" fillId="0" borderId="0" xfId="0" quotePrefix="1" applyNumberFormat="1" applyFont="1" applyAlignment="1">
      <alignment vertical="top"/>
    </xf>
    <xf numFmtId="164" fontId="0" fillId="5" borderId="2" xfId="0" applyNumberFormat="1" applyFill="1" applyBorder="1"/>
    <xf numFmtId="0" fontId="6" fillId="0" borderId="30" xfId="4" applyFont="1" applyBorder="1" applyAlignment="1">
      <alignment horizontal="center"/>
    </xf>
    <xf numFmtId="0" fontId="6" fillId="0" borderId="1" xfId="4" applyFont="1" applyBorder="1" applyAlignment="1">
      <alignment horizontal="right" wrapText="1"/>
    </xf>
    <xf numFmtId="0" fontId="6" fillId="0" borderId="1" xfId="4" applyFont="1" applyBorder="1" applyAlignment="1">
      <alignment horizontal="right" vertical="top" wrapText="1"/>
    </xf>
    <xf numFmtId="0" fontId="6" fillId="0" borderId="1" xfId="4" applyFont="1" applyBorder="1" applyAlignment="1">
      <alignment wrapText="1"/>
    </xf>
    <xf numFmtId="0" fontId="18" fillId="12" borderId="2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vertical="center" wrapText="1"/>
    </xf>
    <xf numFmtId="0" fontId="18" fillId="12" borderId="2" xfId="0" applyFont="1" applyFill="1" applyBorder="1" applyAlignment="1">
      <alignment horizontal="center" vertical="top" wrapText="1"/>
    </xf>
    <xf numFmtId="0" fontId="0" fillId="13" borderId="6" xfId="0" applyFill="1" applyBorder="1" applyProtection="1">
      <protection locked="0"/>
    </xf>
    <xf numFmtId="0" fontId="2" fillId="0" borderId="0" xfId="0" applyFont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left" vertical="center"/>
    </xf>
    <xf numFmtId="0" fontId="18" fillId="12" borderId="2" xfId="0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shrinkToFit="1"/>
    </xf>
    <xf numFmtId="0" fontId="22" fillId="0" borderId="2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0" fillId="5" borderId="0" xfId="0" applyFill="1"/>
    <xf numFmtId="0" fontId="4" fillId="5" borderId="3" xfId="0" applyFont="1" applyFill="1" applyBorder="1" applyAlignment="1">
      <alignment horizontal="centerContinuous" vertical="center"/>
    </xf>
    <xf numFmtId="0" fontId="3" fillId="5" borderId="4" xfId="0" applyFont="1" applyFill="1" applyBorder="1" applyAlignment="1">
      <alignment horizontal="centerContinuous" vertical="center"/>
    </xf>
    <xf numFmtId="0" fontId="3" fillId="5" borderId="5" xfId="0" applyFont="1" applyFill="1" applyBorder="1" applyAlignment="1">
      <alignment horizontal="centerContinuous" vertical="center"/>
    </xf>
    <xf numFmtId="0" fontId="3" fillId="5" borderId="8" xfId="0" applyFont="1" applyFill="1" applyBorder="1" applyAlignment="1">
      <alignment horizontal="centerContinuous" vertical="center"/>
    </xf>
    <xf numFmtId="42" fontId="30" fillId="8" borderId="2" xfId="2" applyNumberFormat="1" applyFont="1" applyFill="1" applyBorder="1" applyAlignment="1" applyProtection="1">
      <alignment vertical="center"/>
      <protection locked="0"/>
    </xf>
    <xf numFmtId="42" fontId="16" fillId="8" borderId="2" xfId="2" applyNumberFormat="1" applyFont="1" applyFill="1" applyBorder="1" applyAlignment="1" applyProtection="1">
      <alignment vertical="center"/>
      <protection locked="0"/>
    </xf>
    <xf numFmtId="0" fontId="39" fillId="0" borderId="0" xfId="0" applyFont="1"/>
    <xf numFmtId="0" fontId="39" fillId="0" borderId="0" xfId="0" applyFont="1" applyAlignment="1">
      <alignment horizontal="center"/>
    </xf>
    <xf numFmtId="0" fontId="41" fillId="0" borderId="0" xfId="0" applyFont="1"/>
    <xf numFmtId="0" fontId="40" fillId="0" borderId="0" xfId="0" applyFont="1"/>
    <xf numFmtId="0" fontId="42" fillId="0" borderId="0" xfId="0" applyFont="1" applyAlignment="1">
      <alignment vertical="center"/>
    </xf>
    <xf numFmtId="0" fontId="43" fillId="0" borderId="19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164" fontId="18" fillId="3" borderId="2" xfId="2" applyNumberFormat="1" applyFont="1" applyFill="1" applyBorder="1" applyAlignment="1" applyProtection="1">
      <alignment vertical="center" shrinkToFit="1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42" fontId="16" fillId="8" borderId="3" xfId="2" applyNumberFormat="1" applyFont="1" applyFill="1" applyBorder="1" applyAlignment="1" applyProtection="1">
      <alignment vertical="center"/>
      <protection locked="0"/>
    </xf>
    <xf numFmtId="42" fontId="16" fillId="8" borderId="4" xfId="2" applyNumberFormat="1" applyFont="1" applyFill="1" applyBorder="1" applyAlignment="1" applyProtection="1">
      <alignment vertical="center"/>
      <protection locked="0"/>
    </xf>
    <xf numFmtId="42" fontId="16" fillId="8" borderId="5" xfId="2" applyNumberFormat="1" applyFont="1" applyFill="1" applyBorder="1" applyAlignment="1" applyProtection="1">
      <alignment vertical="center"/>
      <protection locked="0"/>
    </xf>
    <xf numFmtId="42" fontId="0" fillId="5" borderId="3" xfId="0" applyNumberFormat="1" applyFill="1" applyBorder="1"/>
    <xf numFmtId="42" fontId="0" fillId="5" borderId="4" xfId="0" applyNumberFormat="1" applyFill="1" applyBorder="1"/>
    <xf numFmtId="42" fontId="0" fillId="5" borderId="5" xfId="0" applyNumberFormat="1" applyFill="1" applyBorder="1"/>
    <xf numFmtId="0" fontId="16" fillId="0" borderId="17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8" fillId="12" borderId="2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top"/>
    </xf>
    <xf numFmtId="0" fontId="20" fillId="8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6" fontId="18" fillId="5" borderId="3" xfId="2" applyNumberFormat="1" applyFont="1" applyFill="1" applyBorder="1" applyAlignment="1" applyProtection="1">
      <alignment horizontal="center" vertical="center"/>
    </xf>
    <xf numFmtId="6" fontId="18" fillId="5" borderId="4" xfId="2" applyNumberFormat="1" applyFont="1" applyFill="1" applyBorder="1" applyAlignment="1" applyProtection="1">
      <alignment horizontal="center" vertical="center"/>
    </xf>
    <xf numFmtId="6" fontId="18" fillId="5" borderId="5" xfId="2" applyNumberFormat="1" applyFon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>
      <alignment vertical="center"/>
    </xf>
    <xf numFmtId="164" fontId="16" fillId="13" borderId="11" xfId="2" applyNumberFormat="1" applyFont="1" applyFill="1" applyBorder="1" applyAlignment="1" applyProtection="1">
      <alignment horizontal="center"/>
      <protection locked="0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top" wrapText="1"/>
    </xf>
    <xf numFmtId="0" fontId="35" fillId="5" borderId="0" xfId="1" applyFont="1" applyFill="1" applyAlignment="1" applyProtection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0" fillId="13" borderId="6" xfId="0" applyFill="1" applyBorder="1" applyAlignment="1" applyProtection="1">
      <alignment horizontal="center"/>
      <protection locked="0"/>
    </xf>
    <xf numFmtId="0" fontId="18" fillId="12" borderId="0" xfId="0" applyFont="1" applyFill="1" applyAlignment="1">
      <alignment horizontal="center" vertical="center"/>
    </xf>
    <xf numFmtId="0" fontId="16" fillId="5" borderId="6" xfId="0" applyFont="1" applyFill="1" applyBorder="1" applyAlignment="1">
      <alignment horizontal="left" vertical="center"/>
    </xf>
    <xf numFmtId="0" fontId="39" fillId="0" borderId="1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164" fontId="0" fillId="5" borderId="2" xfId="0" applyNumberFormat="1" applyFill="1" applyBorder="1"/>
    <xf numFmtId="164" fontId="16" fillId="8" borderId="3" xfId="2" applyNumberFormat="1" applyFont="1" applyFill="1" applyBorder="1" applyAlignment="1" applyProtection="1">
      <alignment horizontal="center"/>
      <protection locked="0"/>
    </xf>
    <xf numFmtId="164" fontId="16" fillId="8" borderId="4" xfId="2" applyNumberFormat="1" applyFont="1" applyFill="1" applyBorder="1" applyAlignment="1" applyProtection="1">
      <alignment horizontal="center"/>
      <protection locked="0"/>
    </xf>
    <xf numFmtId="164" fontId="16" fillId="8" borderId="5" xfId="2" applyNumberFormat="1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64" fontId="0" fillId="5" borderId="3" xfId="0" applyNumberFormat="1" applyFill="1" applyBorder="1"/>
    <xf numFmtId="164" fontId="0" fillId="5" borderId="4" xfId="0" applyNumberFormat="1" applyFill="1" applyBorder="1"/>
    <xf numFmtId="164" fontId="0" fillId="5" borderId="5" xfId="0" applyNumberFormat="1" applyFill="1" applyBorder="1"/>
    <xf numFmtId="0" fontId="16" fillId="8" borderId="3" xfId="0" applyFont="1" applyFill="1" applyBorder="1" applyAlignment="1" applyProtection="1">
      <alignment horizontal="center" vertical="center"/>
      <protection locked="0"/>
    </xf>
    <xf numFmtId="0" fontId="16" fillId="8" borderId="4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8" fillId="12" borderId="3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6" fontId="18" fillId="8" borderId="2" xfId="2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/>
      <protection locked="0"/>
    </xf>
    <xf numFmtId="166" fontId="30" fillId="12" borderId="3" xfId="0" applyNumberFormat="1" applyFont="1" applyFill="1" applyBorder="1" applyAlignment="1" applyProtection="1">
      <alignment horizontal="center" vertical="center"/>
      <protection locked="0"/>
    </xf>
    <xf numFmtId="166" fontId="30" fillId="12" borderId="4" xfId="0" applyNumberFormat="1" applyFont="1" applyFill="1" applyBorder="1" applyAlignment="1" applyProtection="1">
      <alignment horizontal="center" vertical="center"/>
      <protection locked="0"/>
    </xf>
    <xf numFmtId="166" fontId="30" fillId="12" borderId="5" xfId="0" applyNumberFormat="1" applyFont="1" applyFill="1" applyBorder="1" applyAlignment="1" applyProtection="1">
      <alignment horizontal="center" vertical="center"/>
      <protection locked="0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top"/>
    </xf>
    <xf numFmtId="0" fontId="22" fillId="0" borderId="2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6" fontId="16" fillId="5" borderId="2" xfId="2" applyNumberFormat="1" applyFont="1" applyFill="1" applyBorder="1" applyAlignment="1" applyProtection="1">
      <alignment horizontal="center" vertical="center"/>
    </xf>
    <xf numFmtId="6" fontId="16" fillId="5" borderId="3" xfId="2" applyNumberFormat="1" applyFont="1" applyFill="1" applyBorder="1" applyAlignment="1" applyProtection="1">
      <alignment horizontal="center" vertical="center"/>
    </xf>
    <xf numFmtId="6" fontId="16" fillId="5" borderId="4" xfId="2" applyNumberFormat="1" applyFont="1" applyFill="1" applyBorder="1" applyAlignment="1" applyProtection="1">
      <alignment horizontal="center" vertical="center"/>
    </xf>
    <xf numFmtId="6" fontId="16" fillId="5" borderId="5" xfId="2" applyNumberFormat="1" applyFont="1" applyFill="1" applyBorder="1" applyAlignment="1" applyProtection="1">
      <alignment horizontal="center" vertical="center"/>
    </xf>
    <xf numFmtId="9" fontId="16" fillId="5" borderId="3" xfId="5" applyFont="1" applyFill="1" applyBorder="1" applyAlignment="1" applyProtection="1">
      <alignment horizontal="center" vertical="center"/>
    </xf>
    <xf numFmtId="9" fontId="16" fillId="5" borderId="4" xfId="5" applyFont="1" applyFill="1" applyBorder="1" applyAlignment="1" applyProtection="1">
      <alignment horizontal="center" vertical="center"/>
    </xf>
    <xf numFmtId="9" fontId="16" fillId="5" borderId="5" xfId="5" applyFont="1" applyFill="1" applyBorder="1" applyAlignment="1" applyProtection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4" fillId="5" borderId="3" xfId="0" quotePrefix="1" applyFont="1" applyFill="1" applyBorder="1" applyAlignment="1">
      <alignment horizontal="center" vertical="center"/>
    </xf>
    <xf numFmtId="0" fontId="14" fillId="5" borderId="4" xfId="0" quotePrefix="1" applyFont="1" applyFill="1" applyBorder="1" applyAlignment="1">
      <alignment horizontal="center" vertical="center"/>
    </xf>
    <xf numFmtId="0" fontId="14" fillId="5" borderId="5" xfId="0" quotePrefix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5" borderId="6" xfId="0" applyFont="1" applyFill="1" applyBorder="1" applyAlignment="1">
      <alignment horizontal="left" vertical="center" wrapText="1" shrinkToFit="1"/>
    </xf>
    <xf numFmtId="0" fontId="16" fillId="0" borderId="0" xfId="0" applyFont="1" applyAlignment="1">
      <alignment horizontal="left" vertical="center" wrapText="1" shrinkToFit="1"/>
    </xf>
    <xf numFmtId="0" fontId="16" fillId="0" borderId="12" xfId="0" applyFont="1" applyBorder="1" applyAlignment="1">
      <alignment horizontal="left" vertical="center" wrapText="1" shrinkToFit="1"/>
    </xf>
    <xf numFmtId="6" fontId="16" fillId="0" borderId="4" xfId="2" applyNumberFormat="1" applyFont="1" applyFill="1" applyBorder="1" applyAlignment="1" applyProtection="1">
      <alignment horizontal="center" vertical="center"/>
    </xf>
    <xf numFmtId="6" fontId="16" fillId="0" borderId="5" xfId="2" applyNumberFormat="1" applyFont="1" applyFill="1" applyBorder="1" applyAlignment="1" applyProtection="1">
      <alignment horizontal="center" vertical="center"/>
    </xf>
  </cellXfs>
  <cellStyles count="6">
    <cellStyle name="Bad" xfId="1" builtinId="27"/>
    <cellStyle name="Currency" xfId="2" builtinId="4"/>
    <cellStyle name="Normal" xfId="0" builtinId="0"/>
    <cellStyle name="Normal_Single Church_1" xfId="3" xr:uid="{00000000-0005-0000-0000-000003000000}"/>
    <cellStyle name="Normal_Single Church_2" xfId="4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0</xdr:row>
      <xdr:rowOff>38100</xdr:rowOff>
    </xdr:from>
    <xdr:to>
      <xdr:col>24</xdr:col>
      <xdr:colOff>57150</xdr:colOff>
      <xdr:row>3</xdr:row>
      <xdr:rowOff>9525</xdr:rowOff>
    </xdr:to>
    <xdr:pic>
      <xdr:nvPicPr>
        <xdr:cNvPr id="7028" name="Picture 1">
          <a:extLst>
            <a:ext uri="{FF2B5EF4-FFF2-40B4-BE49-F238E27FC236}">
              <a16:creationId xmlns:a16="http://schemas.microsoft.com/office/drawing/2014/main" id="{C9869C4E-7D85-43E3-A98F-C055AB6CE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8100"/>
          <a:ext cx="1800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60959</xdr:rowOff>
    </xdr:from>
    <xdr:to>
      <xdr:col>11</xdr:col>
      <xdr:colOff>582047</xdr:colOff>
      <xdr:row>30</xdr:row>
      <xdr:rowOff>54150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9C56E7-8432-55A8-FAEF-123F49D11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60959"/>
          <a:ext cx="7188587" cy="547959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30</xdr:row>
      <xdr:rowOff>35190</xdr:rowOff>
    </xdr:from>
    <xdr:to>
      <xdr:col>12</xdr:col>
      <xdr:colOff>7620</xdr:colOff>
      <xdr:row>57</xdr:row>
      <xdr:rowOff>48937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F3F9E-AFD7-45AE-2D48-3E356A578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5521590"/>
          <a:ext cx="7208520" cy="4951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  <pageSetUpPr fitToPage="1"/>
  </sheetPr>
  <dimension ref="A1:EK457"/>
  <sheetViews>
    <sheetView tabSelected="1" zoomScale="90" zoomScaleNormal="90" zoomScaleSheetLayoutView="100" zoomScalePageLayoutView="70" workbookViewId="0">
      <selection activeCell="O6" sqref="O6:U6"/>
    </sheetView>
  </sheetViews>
  <sheetFormatPr defaultColWidth="8.85546875" defaultRowHeight="15" x14ac:dyDescent="0.25"/>
  <cols>
    <col min="1" max="1" width="1.28515625" style="2" customWidth="1"/>
    <col min="2" max="2" width="6.7109375" style="2" customWidth="1"/>
    <col min="3" max="3" width="4.5703125" style="2" customWidth="1"/>
    <col min="4" max="4" width="6.28515625" style="2" customWidth="1"/>
    <col min="5" max="13" width="4.7109375" style="2" customWidth="1"/>
    <col min="14" max="14" width="7.5703125" style="2" customWidth="1"/>
    <col min="15" max="21" width="4.7109375" style="2" customWidth="1"/>
    <col min="22" max="22" width="1.7109375" style="2" customWidth="1"/>
    <col min="23" max="23" width="6.7109375" style="9" customWidth="1"/>
    <col min="24" max="24" width="13.42578125" style="2" customWidth="1"/>
    <col min="25" max="25" width="2.7109375" customWidth="1"/>
    <col min="26" max="26" width="1.7109375" customWidth="1"/>
    <col min="27" max="27" width="3.7109375" style="146" customWidth="1"/>
    <col min="28" max="42" width="3.7109375" customWidth="1"/>
    <col min="43" max="43" width="3.7109375" style="28" customWidth="1"/>
    <col min="44" max="44" width="25.140625" style="31" customWidth="1"/>
    <col min="45" max="45" width="19.140625" style="29" customWidth="1"/>
    <col min="46" max="46" width="33.7109375" style="31" customWidth="1"/>
    <col min="47" max="47" width="13.7109375" style="29" customWidth="1"/>
    <col min="48" max="48" width="3.7109375" style="28" customWidth="1"/>
    <col min="49" max="49" width="35.7109375" style="31" customWidth="1"/>
    <col min="50" max="50" width="14.85546875" style="31" customWidth="1"/>
    <col min="51" max="51" width="14.85546875" style="29" customWidth="1"/>
    <col min="52" max="52" width="16.85546875" style="29" customWidth="1"/>
    <col min="53" max="53" width="13.7109375" style="29" customWidth="1"/>
    <col min="54" max="54" width="16.5703125" style="29" customWidth="1"/>
    <col min="55" max="55" width="13.7109375" style="29" customWidth="1"/>
    <col min="56" max="56" width="16.7109375" style="28" customWidth="1"/>
    <col min="57" max="57" width="14.7109375" style="28" customWidth="1"/>
    <col min="58" max="58" width="8.85546875" style="28" customWidth="1"/>
    <col min="59" max="59" width="12.140625" style="28" customWidth="1"/>
    <col min="60" max="60" width="13.7109375" style="30" customWidth="1"/>
    <col min="61" max="61" width="33.140625" style="28" customWidth="1"/>
    <col min="62" max="63" width="5.85546875" style="30" customWidth="1"/>
    <col min="64" max="64" width="15.7109375" style="30" customWidth="1"/>
    <col min="65" max="65" width="3.7109375" style="30" customWidth="1"/>
    <col min="66" max="66" width="3.7109375" style="28" customWidth="1"/>
    <col min="67" max="67" width="16.7109375" style="28" hidden="1" customWidth="1"/>
    <col min="68" max="70" width="11.7109375" style="28" hidden="1" customWidth="1"/>
    <col min="71" max="71" width="15.7109375" style="28" hidden="1" customWidth="1"/>
    <col min="72" max="72" width="3.7109375" style="28" hidden="1" customWidth="1"/>
    <col min="73" max="75" width="8.85546875" style="30" hidden="1" customWidth="1"/>
    <col min="76" max="77" width="8.85546875" style="28" hidden="1" customWidth="1"/>
    <col min="78" max="78" width="8.85546875" style="30" hidden="1" customWidth="1"/>
    <col min="79" max="79" width="3.7109375" style="28" hidden="1" customWidth="1"/>
    <col min="80" max="80" width="8.85546875" style="28" hidden="1" customWidth="1"/>
    <col min="81" max="82" width="10.7109375" style="28" hidden="1" customWidth="1"/>
    <col min="83" max="83" width="3.7109375" style="28" hidden="1" customWidth="1"/>
    <col min="84" max="94" width="8.85546875" style="28" hidden="1" customWidth="1"/>
    <col min="95" max="127" width="8.85546875" style="28" customWidth="1"/>
    <col min="128" max="16384" width="8.85546875" style="28"/>
  </cols>
  <sheetData>
    <row r="1" spans="1:93" ht="24" thickBot="1" x14ac:dyDescent="0.3">
      <c r="A1" s="192"/>
      <c r="B1" s="193" t="s">
        <v>1027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35"/>
      <c r="S1" s="135"/>
      <c r="T1" s="1"/>
      <c r="U1" s="1"/>
      <c r="V1" s="1"/>
      <c r="W1" s="1"/>
      <c r="X1" s="1"/>
      <c r="AR1" s="71" t="s">
        <v>0</v>
      </c>
      <c r="AS1" s="72"/>
      <c r="AT1" s="73"/>
      <c r="AU1" s="74"/>
      <c r="AW1" s="50" t="s">
        <v>1</v>
      </c>
      <c r="AX1" s="50"/>
      <c r="AY1" s="51"/>
      <c r="AZ1" s="51"/>
      <c r="BA1" s="51"/>
      <c r="BB1" s="51"/>
      <c r="BC1" s="51"/>
      <c r="BD1" s="123"/>
      <c r="BE1" s="124"/>
      <c r="BF1" s="119"/>
      <c r="BH1" s="28" t="s">
        <v>2</v>
      </c>
      <c r="BL1" s="28" t="s">
        <v>3</v>
      </c>
      <c r="BO1" s="28" t="s">
        <v>2</v>
      </c>
    </row>
    <row r="2" spans="1:93" ht="21.75" thickTop="1" thickBot="1" x14ac:dyDescent="0.3">
      <c r="A2" s="8"/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R2" s="69">
        <v>1</v>
      </c>
      <c r="AS2" s="70">
        <f>+AR2+1</f>
        <v>2</v>
      </c>
      <c r="AT2" s="70">
        <f>+AS2+1</f>
        <v>3</v>
      </c>
      <c r="AU2" s="70">
        <f>+AT2+1</f>
        <v>4</v>
      </c>
      <c r="AV2" s="156"/>
      <c r="AW2" s="69">
        <v>1</v>
      </c>
      <c r="AX2" s="70">
        <f t="shared" ref="AX2:BE2" si="0">+AW2+1</f>
        <v>2</v>
      </c>
      <c r="AY2" s="70">
        <f t="shared" si="0"/>
        <v>3</v>
      </c>
      <c r="AZ2" s="70">
        <f t="shared" si="0"/>
        <v>4</v>
      </c>
      <c r="BA2" s="70">
        <f t="shared" si="0"/>
        <v>5</v>
      </c>
      <c r="BB2" s="70">
        <f t="shared" si="0"/>
        <v>6</v>
      </c>
      <c r="BC2" s="70">
        <f t="shared" si="0"/>
        <v>7</v>
      </c>
      <c r="BD2" s="70">
        <f t="shared" si="0"/>
        <v>8</v>
      </c>
      <c r="BE2" s="70">
        <f t="shared" si="0"/>
        <v>9</v>
      </c>
      <c r="BF2" s="120"/>
      <c r="BH2" s="63" t="s">
        <v>4</v>
      </c>
      <c r="BI2" s="47"/>
      <c r="BJ2" s="62" t="s">
        <v>5</v>
      </c>
      <c r="BK2" s="97"/>
      <c r="BL2" s="249" t="s">
        <v>6</v>
      </c>
      <c r="BM2" s="97"/>
      <c r="BO2" s="63" t="s">
        <v>7</v>
      </c>
      <c r="BP2" s="47"/>
      <c r="BQ2" s="47"/>
      <c r="BR2" s="47"/>
      <c r="BS2" s="62" t="s">
        <v>8</v>
      </c>
      <c r="BV2" s="91"/>
      <c r="BY2" s="2"/>
      <c r="BZ2" s="9"/>
      <c r="CA2" s="2"/>
      <c r="CB2" s="2"/>
      <c r="CC2" s="2"/>
      <c r="CJ2"/>
      <c r="CK2"/>
      <c r="CL2"/>
      <c r="CM2"/>
    </row>
    <row r="3" spans="1:93" ht="15" customHeight="1" x14ac:dyDescent="0.25">
      <c r="A3" s="195"/>
      <c r="B3" s="196" t="s">
        <v>9</v>
      </c>
      <c r="C3" s="197"/>
      <c r="D3" s="197"/>
      <c r="E3" s="1"/>
      <c r="F3" s="86" t="s">
        <v>10</v>
      </c>
      <c r="G3" s="268">
        <v>44927</v>
      </c>
      <c r="H3" s="269"/>
      <c r="I3" s="270"/>
      <c r="J3" s="86" t="s">
        <v>11</v>
      </c>
      <c r="K3" s="268">
        <v>45291</v>
      </c>
      <c r="L3" s="269"/>
      <c r="M3" s="27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R3" s="68" t="s">
        <v>12</v>
      </c>
      <c r="AS3" s="75" t="s">
        <v>13</v>
      </c>
      <c r="AT3" s="49" t="s">
        <v>14</v>
      </c>
      <c r="AU3" s="75" t="s">
        <v>15</v>
      </c>
      <c r="AV3" s="157"/>
      <c r="AW3" s="165" t="s">
        <v>16</v>
      </c>
      <c r="AX3" s="166" t="s">
        <v>17</v>
      </c>
      <c r="AY3" s="166" t="s">
        <v>18</v>
      </c>
      <c r="AZ3" s="166" t="s">
        <v>19</v>
      </c>
      <c r="BA3" s="166" t="s">
        <v>20</v>
      </c>
      <c r="BB3" s="166" t="s">
        <v>21</v>
      </c>
      <c r="BC3" s="166" t="s">
        <v>22</v>
      </c>
      <c r="BD3" s="29" t="s">
        <v>23</v>
      </c>
      <c r="BE3" s="166" t="s">
        <v>24</v>
      </c>
      <c r="BF3" s="120"/>
      <c r="BH3" s="59">
        <v>1</v>
      </c>
      <c r="BI3" s="30">
        <v>2</v>
      </c>
      <c r="BJ3" s="55">
        <v>3</v>
      </c>
      <c r="BL3" s="250"/>
      <c r="BN3" s="46"/>
      <c r="BO3" s="178">
        <v>1</v>
      </c>
      <c r="BP3" s="178">
        <v>2</v>
      </c>
      <c r="BQ3" s="178">
        <v>3</v>
      </c>
      <c r="BR3" s="178">
        <v>4</v>
      </c>
      <c r="BS3" s="178">
        <v>5</v>
      </c>
      <c r="BU3" s="105" t="s">
        <v>25</v>
      </c>
      <c r="BV3" s="106"/>
      <c r="BW3" s="107"/>
      <c r="BX3" s="108"/>
      <c r="BY3" s="109"/>
      <c r="BZ3" s="110"/>
      <c r="CA3" s="109"/>
      <c r="CB3" s="109"/>
      <c r="CC3" s="109"/>
      <c r="CD3" s="108"/>
      <c r="CE3" s="108"/>
      <c r="CF3" s="108"/>
      <c r="CG3" s="108"/>
      <c r="CH3" s="111"/>
      <c r="CJ3" s="259" t="s">
        <v>26</v>
      </c>
      <c r="CK3" s="260"/>
      <c r="CL3" s="260"/>
      <c r="CM3" s="261"/>
      <c r="CN3" s="131">
        <v>76221</v>
      </c>
    </row>
    <row r="4" spans="1:93" ht="15" customHeight="1" thickBot="1" x14ac:dyDescent="0.3">
      <c r="A4" s="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R4" s="41" t="s">
        <v>1095</v>
      </c>
      <c r="AS4"/>
      <c r="AT4"/>
      <c r="AU4"/>
      <c r="AV4" s="157"/>
      <c r="AW4" s="188" t="s">
        <v>29</v>
      </c>
      <c r="AX4" s="188" t="s">
        <v>30</v>
      </c>
      <c r="AY4" s="189">
        <v>2010</v>
      </c>
      <c r="AZ4" s="188" t="s">
        <v>31</v>
      </c>
      <c r="BA4" s="188" t="s">
        <v>32</v>
      </c>
      <c r="BB4" s="188" t="s">
        <v>33</v>
      </c>
      <c r="BC4" s="188" t="s">
        <v>32</v>
      </c>
      <c r="BD4" s="188"/>
      <c r="BE4" s="191"/>
      <c r="BF4" s="120"/>
      <c r="BH4" s="65" t="s">
        <v>34</v>
      </c>
      <c r="BI4" s="66" t="s">
        <v>35</v>
      </c>
      <c r="BJ4" s="102" t="s">
        <v>36</v>
      </c>
      <c r="BK4" s="95"/>
      <c r="BL4" s="93" t="s">
        <v>37</v>
      </c>
      <c r="BM4" s="95"/>
      <c r="BN4" s="46"/>
      <c r="BO4" s="274"/>
      <c r="BP4" s="266" t="s">
        <v>38</v>
      </c>
      <c r="BQ4" s="266" t="s">
        <v>39</v>
      </c>
      <c r="BR4" s="266" t="s">
        <v>40</v>
      </c>
      <c r="BS4" s="251" t="s">
        <v>41</v>
      </c>
      <c r="BU4" s="275" t="s">
        <v>42</v>
      </c>
      <c r="BV4" s="276"/>
      <c r="BW4" s="276"/>
      <c r="BX4" s="276"/>
      <c r="BY4" s="276"/>
      <c r="BZ4" s="276"/>
      <c r="CA4" s="8"/>
      <c r="CB4" s="240" t="s">
        <v>43</v>
      </c>
      <c r="CC4" s="240"/>
      <c r="CD4" s="240"/>
      <c r="CF4" s="240" t="s">
        <v>44</v>
      </c>
      <c r="CG4" s="240"/>
      <c r="CH4" s="241"/>
      <c r="CJ4" s="80" t="s">
        <v>45</v>
      </c>
      <c r="CK4" s="81"/>
      <c r="CL4" s="81"/>
      <c r="CM4" s="81"/>
      <c r="CN4" s="82"/>
    </row>
    <row r="5" spans="1:93" ht="24.75" customHeight="1" thickTop="1" x14ac:dyDescent="0.25">
      <c r="A5" s="8"/>
      <c r="B5" s="160" t="s">
        <v>46</v>
      </c>
      <c r="C5" s="262" t="s">
        <v>47</v>
      </c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4"/>
      <c r="O5" s="161"/>
      <c r="P5" s="271" t="s">
        <v>48</v>
      </c>
      <c r="Q5" s="271"/>
      <c r="R5" s="272"/>
      <c r="S5" s="272"/>
      <c r="T5" s="272"/>
      <c r="U5" s="272"/>
      <c r="V5" s="273"/>
      <c r="W5" s="160" t="s">
        <v>46</v>
      </c>
      <c r="X5" s="160" t="s">
        <v>49</v>
      </c>
      <c r="AR5" t="s">
        <v>50</v>
      </c>
      <c r="AS5" t="s">
        <v>51</v>
      </c>
      <c r="AT5" t="s">
        <v>28</v>
      </c>
      <c r="AU5">
        <v>1</v>
      </c>
      <c r="AV5" s="157"/>
      <c r="AW5" s="188" t="s">
        <v>52</v>
      </c>
      <c r="AX5" s="188" t="s">
        <v>53</v>
      </c>
      <c r="AY5" s="189">
        <v>3000</v>
      </c>
      <c r="AZ5" s="188" t="s">
        <v>52</v>
      </c>
      <c r="BA5" s="188" t="s">
        <v>32</v>
      </c>
      <c r="BB5" s="188"/>
      <c r="BC5" s="188"/>
      <c r="BD5" s="188"/>
      <c r="BE5" s="191"/>
      <c r="BF5" s="43"/>
      <c r="BH5" s="64" t="s">
        <v>54</v>
      </c>
      <c r="BI5" s="52" t="s">
        <v>55</v>
      </c>
      <c r="BJ5" s="103" t="s">
        <v>56</v>
      </c>
      <c r="BK5" s="95"/>
      <c r="BL5" s="94" t="s">
        <v>57</v>
      </c>
      <c r="BM5" s="95"/>
      <c r="BN5" s="48"/>
      <c r="BO5" s="274"/>
      <c r="BP5" s="266"/>
      <c r="BQ5" s="266"/>
      <c r="BR5" s="266"/>
      <c r="BS5" s="252"/>
      <c r="BU5" s="177" t="s">
        <v>58</v>
      </c>
      <c r="BV5" s="92" t="s">
        <v>59</v>
      </c>
      <c r="BW5" s="175" t="s">
        <v>60</v>
      </c>
      <c r="BX5" s="175" t="s">
        <v>61</v>
      </c>
      <c r="BY5" s="175" t="s">
        <v>62</v>
      </c>
      <c r="BZ5" s="175" t="s">
        <v>63</v>
      </c>
      <c r="CA5" s="2"/>
      <c r="CB5" s="175" t="s">
        <v>64</v>
      </c>
      <c r="CC5" s="78" t="s">
        <v>65</v>
      </c>
      <c r="CD5" s="175" t="s">
        <v>66</v>
      </c>
      <c r="CF5" s="175" t="s">
        <v>67</v>
      </c>
      <c r="CG5" s="175" t="s">
        <v>68</v>
      </c>
      <c r="CH5" s="176" t="s">
        <v>69</v>
      </c>
      <c r="CJ5" s="76"/>
      <c r="CK5" s="77"/>
      <c r="CL5" s="79" t="s">
        <v>70</v>
      </c>
      <c r="CM5" s="78" t="s">
        <v>71</v>
      </c>
      <c r="CN5" s="78" t="s">
        <v>72</v>
      </c>
      <c r="CO5"/>
    </row>
    <row r="6" spans="1:93" ht="15" customHeight="1" thickBot="1" x14ac:dyDescent="0.3">
      <c r="A6" s="8"/>
      <c r="B6" s="4">
        <v>1</v>
      </c>
      <c r="C6" s="171" t="s">
        <v>73</v>
      </c>
      <c r="D6" s="8"/>
      <c r="E6" s="180" t="s">
        <v>74</v>
      </c>
      <c r="F6" s="180"/>
      <c r="G6" s="181"/>
      <c r="H6" s="181"/>
      <c r="I6" s="181"/>
      <c r="J6" s="181"/>
      <c r="K6" s="181"/>
      <c r="L6" s="180"/>
      <c r="M6" s="180"/>
      <c r="N6" s="181"/>
      <c r="O6" s="267" t="s">
        <v>1095</v>
      </c>
      <c r="P6" s="267"/>
      <c r="Q6" s="267"/>
      <c r="R6" s="267"/>
      <c r="S6" s="267"/>
      <c r="T6" s="267"/>
      <c r="U6" s="267"/>
      <c r="V6" s="32"/>
      <c r="W6" s="15">
        <f t="shared" ref="W6:W12" si="1">+B6</f>
        <v>1</v>
      </c>
      <c r="AR6" t="s">
        <v>83</v>
      </c>
      <c r="AS6" t="s">
        <v>75</v>
      </c>
      <c r="AT6" t="s">
        <v>28</v>
      </c>
      <c r="AU6">
        <v>0.75</v>
      </c>
      <c r="AV6" s="157"/>
      <c r="AW6" s="188" t="s">
        <v>76</v>
      </c>
      <c r="AX6" s="188" t="s">
        <v>30</v>
      </c>
      <c r="AY6" s="189">
        <v>2020</v>
      </c>
      <c r="AZ6" s="188" t="s">
        <v>77</v>
      </c>
      <c r="BA6" s="188" t="s">
        <v>32</v>
      </c>
      <c r="BB6" s="188"/>
      <c r="BC6" s="188"/>
      <c r="BD6" s="188"/>
      <c r="BE6" s="191"/>
      <c r="BF6" s="43"/>
      <c r="BH6" s="60" t="s">
        <v>78</v>
      </c>
      <c r="BI6" s="52" t="s">
        <v>79</v>
      </c>
      <c r="BJ6" s="56" t="s">
        <v>56</v>
      </c>
      <c r="BK6" s="96"/>
      <c r="BL6" s="93" t="s">
        <v>80</v>
      </c>
      <c r="BM6" s="96"/>
      <c r="BN6" s="48"/>
      <c r="BO6" s="93" t="s">
        <v>37</v>
      </c>
      <c r="BP6" s="101">
        <f>ROUND(((MAX(BU6:BZ6)+MAX(CB6:CD6)+MAX(CF6:CH6))*12),0)</f>
        <v>12600</v>
      </c>
      <c r="BQ6" s="101">
        <v>11400</v>
      </c>
      <c r="BR6" s="130">
        <v>11400</v>
      </c>
      <c r="BS6" s="104">
        <f>BP6-BR6</f>
        <v>1200</v>
      </c>
      <c r="BU6" s="114">
        <v>992</v>
      </c>
      <c r="BV6" s="115">
        <v>952</v>
      </c>
      <c r="BW6" s="115">
        <v>829</v>
      </c>
      <c r="BX6" s="115">
        <v>928</v>
      </c>
      <c r="BY6" s="115">
        <v>840</v>
      </c>
      <c r="BZ6" s="115">
        <v>732</v>
      </c>
      <c r="CA6" s="116"/>
      <c r="CB6" s="115">
        <v>16</v>
      </c>
      <c r="CC6" s="115">
        <v>44</v>
      </c>
      <c r="CD6" s="115">
        <v>36</v>
      </c>
      <c r="CE6" s="116"/>
      <c r="CF6" s="115">
        <v>0</v>
      </c>
      <c r="CG6" s="115">
        <v>8</v>
      </c>
      <c r="CH6" s="117">
        <v>14</v>
      </c>
      <c r="CJ6" s="76" t="s">
        <v>81</v>
      </c>
      <c r="CK6" s="77"/>
      <c r="CL6" s="127">
        <v>1</v>
      </c>
      <c r="CM6" s="128">
        <f>2*CN3</f>
        <v>152442</v>
      </c>
      <c r="CN6" s="125">
        <v>0.03</v>
      </c>
    </row>
    <row r="7" spans="1:93" ht="15" customHeight="1" x14ac:dyDescent="0.25">
      <c r="A7" s="8"/>
      <c r="B7" s="4">
        <v>2</v>
      </c>
      <c r="D7" s="200" t="s">
        <v>82</v>
      </c>
      <c r="E7" s="200"/>
      <c r="F7" s="200"/>
      <c r="G7" s="200"/>
      <c r="H7" s="200"/>
      <c r="I7" s="200"/>
      <c r="J7" s="200"/>
      <c r="K7" s="200"/>
      <c r="L7" s="200"/>
      <c r="M7" s="200"/>
      <c r="N7" s="201"/>
      <c r="O7" s="277">
        <f>VLOOKUP($O$6,$AR$4:$AU$372,3)</f>
        <v>0</v>
      </c>
      <c r="P7" s="277"/>
      <c r="Q7" s="277"/>
      <c r="R7" s="277"/>
      <c r="S7" s="277"/>
      <c r="T7" s="277"/>
      <c r="U7" s="277"/>
      <c r="V7" s="20"/>
      <c r="W7" s="15">
        <f t="shared" si="1"/>
        <v>2</v>
      </c>
      <c r="AR7" t="s">
        <v>90</v>
      </c>
      <c r="AS7" t="s">
        <v>51</v>
      </c>
      <c r="AT7" t="s">
        <v>28</v>
      </c>
      <c r="AU7">
        <v>1</v>
      </c>
      <c r="AV7" s="157"/>
      <c r="AW7" s="188" t="s">
        <v>84</v>
      </c>
      <c r="AX7" s="188" t="s">
        <v>85</v>
      </c>
      <c r="AY7" s="189">
        <v>7000</v>
      </c>
      <c r="AZ7" s="188" t="s">
        <v>84</v>
      </c>
      <c r="BA7" s="188" t="s">
        <v>32</v>
      </c>
      <c r="BB7" s="188"/>
      <c r="BC7" s="188"/>
      <c r="BD7" s="188"/>
      <c r="BE7" s="191"/>
      <c r="BF7" s="43"/>
      <c r="BH7" s="60" t="s">
        <v>51</v>
      </c>
      <c r="BI7" s="52" t="s">
        <v>86</v>
      </c>
      <c r="BJ7" s="56" t="s">
        <v>56</v>
      </c>
      <c r="BK7" s="96"/>
      <c r="BL7" s="94"/>
      <c r="BM7" s="96"/>
      <c r="BN7" s="48"/>
      <c r="BO7" s="93" t="s">
        <v>80</v>
      </c>
      <c r="BP7" s="101">
        <f>ROUND(((MAX(BU7:BZ7)+MAX(CB7:CD7)+MAX(CF7:CH7))*12),0)</f>
        <v>23952</v>
      </c>
      <c r="BQ7" s="101">
        <f>(MIN(BU7:BZ7))*12</f>
        <v>16704</v>
      </c>
      <c r="BR7" s="130">
        <v>11400</v>
      </c>
      <c r="BS7" s="104">
        <f>BP7-BR7</f>
        <v>12552</v>
      </c>
      <c r="BU7" s="112">
        <v>1885</v>
      </c>
      <c r="BV7" s="100">
        <v>1809</v>
      </c>
      <c r="BW7" s="100">
        <v>1575</v>
      </c>
      <c r="BX7" s="100">
        <v>1761</v>
      </c>
      <c r="BY7" s="100">
        <v>1596</v>
      </c>
      <c r="BZ7" s="100">
        <v>1392</v>
      </c>
      <c r="CB7" s="100">
        <v>28</v>
      </c>
      <c r="CC7" s="100">
        <v>88</v>
      </c>
      <c r="CD7" s="100">
        <v>71</v>
      </c>
      <c r="CF7" s="100">
        <v>0</v>
      </c>
      <c r="CG7" s="100">
        <v>13</v>
      </c>
      <c r="CH7" s="113">
        <v>23</v>
      </c>
      <c r="CJ7" s="76" t="s">
        <v>87</v>
      </c>
      <c r="CK7" s="77"/>
      <c r="CL7" s="127">
        <v>1</v>
      </c>
      <c r="CM7" s="126" t="s">
        <v>88</v>
      </c>
      <c r="CN7" s="126">
        <v>6132</v>
      </c>
    </row>
    <row r="8" spans="1:93" ht="15" customHeight="1" thickBot="1" x14ac:dyDescent="0.3">
      <c r="A8" s="8"/>
      <c r="B8" s="4">
        <v>3</v>
      </c>
      <c r="D8" s="200" t="s">
        <v>89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1"/>
      <c r="R8" s="278">
        <f>VLOOKUP($O$6,$AR$4:$AU$372,2)</f>
        <v>0</v>
      </c>
      <c r="S8" s="279"/>
      <c r="T8" s="279"/>
      <c r="U8" s="280"/>
      <c r="V8" s="20"/>
      <c r="W8" s="15">
        <f t="shared" si="1"/>
        <v>3</v>
      </c>
      <c r="AR8" t="s">
        <v>1029</v>
      </c>
      <c r="AS8" t="s">
        <v>75</v>
      </c>
      <c r="AT8" t="s">
        <v>28</v>
      </c>
      <c r="AU8">
        <v>0.25</v>
      </c>
      <c r="AV8" s="157"/>
      <c r="AW8" s="188" t="s">
        <v>91</v>
      </c>
      <c r="AX8" s="188" t="s">
        <v>92</v>
      </c>
      <c r="AY8" s="189">
        <v>1075</v>
      </c>
      <c r="AZ8" s="188" t="s">
        <v>91</v>
      </c>
      <c r="BA8" s="188" t="s">
        <v>32</v>
      </c>
      <c r="BB8" s="188"/>
      <c r="BC8" s="188"/>
      <c r="BD8" s="188"/>
      <c r="BE8" s="191"/>
      <c r="BF8" s="43"/>
      <c r="BH8" s="60" t="s">
        <v>93</v>
      </c>
      <c r="BI8" s="52" t="s">
        <v>94</v>
      </c>
      <c r="BJ8" s="56" t="s">
        <v>56</v>
      </c>
      <c r="BK8" s="96"/>
      <c r="BL8" s="96"/>
      <c r="BM8" s="96"/>
      <c r="BN8" s="48"/>
      <c r="BO8" s="94" t="s">
        <v>57</v>
      </c>
      <c r="BP8" s="101">
        <f>ROUND(((MAX(BU8:BZ8)+MAX(CB8:CD8)+MAX(CF8:CH8))*12),0)</f>
        <v>32964</v>
      </c>
      <c r="BQ8" s="101">
        <f>(MIN(BU8:BZ8))*12</f>
        <v>22860</v>
      </c>
      <c r="BR8" s="130">
        <v>11400</v>
      </c>
      <c r="BS8" s="104">
        <f>BP8-BR8</f>
        <v>21564</v>
      </c>
      <c r="BU8" s="114">
        <v>2579</v>
      </c>
      <c r="BV8" s="115">
        <v>2475</v>
      </c>
      <c r="BW8" s="115">
        <v>2154</v>
      </c>
      <c r="BX8" s="115">
        <v>2411</v>
      </c>
      <c r="BY8" s="115">
        <v>2185</v>
      </c>
      <c r="BZ8" s="115">
        <v>1905</v>
      </c>
      <c r="CA8" s="116"/>
      <c r="CB8" s="115">
        <v>50</v>
      </c>
      <c r="CC8" s="115">
        <v>132</v>
      </c>
      <c r="CD8" s="115">
        <v>107</v>
      </c>
      <c r="CE8" s="116"/>
      <c r="CF8" s="115">
        <v>0</v>
      </c>
      <c r="CG8" s="115">
        <v>20</v>
      </c>
      <c r="CH8" s="117">
        <v>36</v>
      </c>
      <c r="CJ8" s="76" t="s">
        <v>95</v>
      </c>
      <c r="CK8" s="77"/>
      <c r="CL8" s="127">
        <v>1</v>
      </c>
      <c r="CM8" s="126" t="s">
        <v>88</v>
      </c>
      <c r="CN8" s="125">
        <v>0.03</v>
      </c>
    </row>
    <row r="9" spans="1:93" ht="15" customHeight="1" x14ac:dyDescent="0.25">
      <c r="A9" s="8"/>
      <c r="B9" s="4">
        <f>+B8+1</f>
        <v>4</v>
      </c>
      <c r="D9" s="200" t="s">
        <v>96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  <c r="R9" s="281">
        <f>VLOOKUP($O$6,$AR$4:$AU$372,4)</f>
        <v>0</v>
      </c>
      <c r="S9" s="282"/>
      <c r="T9" s="282"/>
      <c r="U9" s="283"/>
      <c r="V9" s="21"/>
      <c r="W9" s="15">
        <f t="shared" si="1"/>
        <v>4</v>
      </c>
      <c r="AR9" t="s">
        <v>1030</v>
      </c>
      <c r="AS9" t="s">
        <v>75</v>
      </c>
      <c r="AT9" t="s">
        <v>28</v>
      </c>
      <c r="AU9">
        <v>0.25</v>
      </c>
      <c r="AV9" s="157"/>
      <c r="AW9" s="188" t="s">
        <v>99</v>
      </c>
      <c r="AX9" s="188" t="s">
        <v>92</v>
      </c>
      <c r="AY9" s="189">
        <v>1010</v>
      </c>
      <c r="AZ9" s="188" t="s">
        <v>100</v>
      </c>
      <c r="BA9" s="188" t="s">
        <v>32</v>
      </c>
      <c r="BB9" s="188"/>
      <c r="BC9" s="188"/>
      <c r="BD9" s="188"/>
      <c r="BE9" s="191"/>
      <c r="BF9" s="43"/>
      <c r="BH9" s="60" t="s">
        <v>101</v>
      </c>
      <c r="BI9" s="52"/>
      <c r="BJ9" s="56" t="s">
        <v>32</v>
      </c>
      <c r="BK9" s="96"/>
      <c r="BL9" s="28" t="s">
        <v>3</v>
      </c>
      <c r="BM9" s="96"/>
      <c r="BN9" s="48"/>
      <c r="BO9" s="28" t="s">
        <v>102</v>
      </c>
      <c r="CJ9" s="76" t="s">
        <v>103</v>
      </c>
      <c r="CK9" s="77"/>
      <c r="CL9" s="129" t="s">
        <v>104</v>
      </c>
      <c r="CM9" s="126" t="s">
        <v>88</v>
      </c>
      <c r="CN9" s="125">
        <v>0.09</v>
      </c>
    </row>
    <row r="10" spans="1:93" ht="15" customHeight="1" x14ac:dyDescent="0.25">
      <c r="A10" s="8"/>
      <c r="B10" s="4">
        <v>5</v>
      </c>
      <c r="C10" s="171" t="s">
        <v>105</v>
      </c>
      <c r="D10" s="8"/>
      <c r="E10" s="180" t="s">
        <v>106</v>
      </c>
      <c r="F10" s="180"/>
      <c r="G10" s="181"/>
      <c r="H10" s="181"/>
      <c r="I10" s="181"/>
      <c r="J10" s="181"/>
      <c r="K10" s="181"/>
      <c r="L10" s="180"/>
      <c r="M10" s="180"/>
      <c r="N10" s="181"/>
      <c r="O10" s="265" t="s">
        <v>107</v>
      </c>
      <c r="P10" s="265"/>
      <c r="Q10" s="265"/>
      <c r="R10" s="265"/>
      <c r="S10" s="265"/>
      <c r="T10" s="265"/>
      <c r="U10" s="265"/>
      <c r="V10" s="20"/>
      <c r="W10" s="15">
        <f t="shared" si="1"/>
        <v>5</v>
      </c>
      <c r="AR10" t="s">
        <v>108</v>
      </c>
      <c r="AS10" t="s">
        <v>51</v>
      </c>
      <c r="AT10" t="s">
        <v>28</v>
      </c>
      <c r="AU10">
        <v>1</v>
      </c>
      <c r="AV10" s="157"/>
      <c r="AW10" s="188" t="s">
        <v>109</v>
      </c>
      <c r="AX10" s="188" t="s">
        <v>92</v>
      </c>
      <c r="AY10" s="189">
        <v>1020</v>
      </c>
      <c r="AZ10" s="188" t="s">
        <v>109</v>
      </c>
      <c r="BA10" s="188" t="s">
        <v>32</v>
      </c>
      <c r="BB10" s="188"/>
      <c r="BC10" s="188"/>
      <c r="BD10" s="188"/>
      <c r="BE10" s="191"/>
      <c r="BF10" s="43"/>
      <c r="BH10" s="60" t="s">
        <v>110</v>
      </c>
      <c r="BI10" s="52" t="s">
        <v>111</v>
      </c>
      <c r="BJ10" s="56" t="s">
        <v>56</v>
      </c>
      <c r="BK10" s="96"/>
      <c r="BL10" s="172" t="s">
        <v>112</v>
      </c>
      <c r="BM10" s="96"/>
      <c r="BN10" s="48"/>
      <c r="BO10" s="28" t="s">
        <v>113</v>
      </c>
    </row>
    <row r="11" spans="1:93" ht="15" customHeight="1" x14ac:dyDescent="0.25">
      <c r="A11" s="8"/>
      <c r="B11" s="4">
        <v>6</v>
      </c>
      <c r="D11" s="200" t="s">
        <v>114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1"/>
      <c r="R11" s="278">
        <f>VLOOKUP($O$10,$AW$5:$BD$326,2)</f>
        <v>0</v>
      </c>
      <c r="S11" s="279"/>
      <c r="T11" s="279"/>
      <c r="U11" s="280"/>
      <c r="V11" s="22"/>
      <c r="W11" s="15">
        <f t="shared" si="1"/>
        <v>6</v>
      </c>
      <c r="AR11" t="s">
        <v>115</v>
      </c>
      <c r="AS11" t="s">
        <v>51</v>
      </c>
      <c r="AT11" t="s">
        <v>28</v>
      </c>
      <c r="AU11">
        <v>1</v>
      </c>
      <c r="AV11" s="157"/>
      <c r="AW11" s="188" t="s">
        <v>116</v>
      </c>
      <c r="AX11" s="188" t="s">
        <v>92</v>
      </c>
      <c r="AY11" s="189">
        <v>1030</v>
      </c>
      <c r="AZ11" s="188" t="s">
        <v>117</v>
      </c>
      <c r="BA11" s="188" t="s">
        <v>32</v>
      </c>
      <c r="BB11" s="188"/>
      <c r="BC11" s="188"/>
      <c r="BD11" s="188"/>
      <c r="BE11" s="191"/>
      <c r="BF11" s="43"/>
      <c r="BH11" s="60" t="s">
        <v>118</v>
      </c>
      <c r="BI11" s="52" t="s">
        <v>119</v>
      </c>
      <c r="BJ11" s="56" t="s">
        <v>56</v>
      </c>
      <c r="BK11" s="96"/>
      <c r="BL11" s="173"/>
      <c r="BM11" s="96"/>
      <c r="BN11" s="48"/>
    </row>
    <row r="12" spans="1:93" ht="15" customHeight="1" x14ac:dyDescent="0.25">
      <c r="A12" s="8"/>
      <c r="B12" s="284">
        <v>9</v>
      </c>
      <c r="D12" s="302" t="s">
        <v>120</v>
      </c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3"/>
      <c r="R12" s="278">
        <f>VLOOKUP($O$10,$AW$4:$BD$326,5)</f>
        <v>0</v>
      </c>
      <c r="S12" s="279"/>
      <c r="T12" s="279"/>
      <c r="U12" s="280"/>
      <c r="V12" s="19"/>
      <c r="W12" s="4">
        <f t="shared" si="1"/>
        <v>9</v>
      </c>
      <c r="AR12" t="s">
        <v>121</v>
      </c>
      <c r="AS12" t="s">
        <v>27</v>
      </c>
      <c r="AT12" t="s">
        <v>28</v>
      </c>
      <c r="AU12">
        <v>1</v>
      </c>
      <c r="AV12" s="157"/>
      <c r="AW12" s="188" t="s">
        <v>122</v>
      </c>
      <c r="AX12" s="188" t="s">
        <v>92</v>
      </c>
      <c r="AY12" s="189">
        <v>1050</v>
      </c>
      <c r="AZ12" s="188" t="s">
        <v>122</v>
      </c>
      <c r="BA12" s="188" t="s">
        <v>32</v>
      </c>
      <c r="BB12" s="188"/>
      <c r="BC12" s="188"/>
      <c r="BD12" s="188"/>
      <c r="BE12" s="191"/>
      <c r="BF12" s="43"/>
      <c r="BH12" s="60" t="s">
        <v>123</v>
      </c>
      <c r="BI12" s="52" t="s">
        <v>124</v>
      </c>
      <c r="BJ12" s="56" t="s">
        <v>56</v>
      </c>
      <c r="BK12" s="96"/>
      <c r="BL12" s="94" t="s">
        <v>125</v>
      </c>
      <c r="BM12" s="96"/>
      <c r="BN12" s="48"/>
    </row>
    <row r="13" spans="1:93" ht="15" customHeight="1" x14ac:dyDescent="0.25">
      <c r="A13" s="8"/>
      <c r="B13" s="285"/>
      <c r="D13" s="174"/>
      <c r="E13" s="301" t="s">
        <v>126</v>
      </c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4"/>
      <c r="S13" s="304"/>
      <c r="T13" s="304"/>
      <c r="U13" s="305"/>
      <c r="V13" s="19"/>
      <c r="W13" s="4"/>
      <c r="AR13" t="s">
        <v>127</v>
      </c>
      <c r="AS13" t="s">
        <v>93</v>
      </c>
      <c r="AT13" t="s">
        <v>28</v>
      </c>
      <c r="AU13">
        <v>1</v>
      </c>
      <c r="AV13" s="157"/>
      <c r="AW13" s="188" t="s">
        <v>128</v>
      </c>
      <c r="AX13" s="188" t="s">
        <v>92</v>
      </c>
      <c r="AY13" s="189">
        <v>1060</v>
      </c>
      <c r="AZ13" s="188" t="s">
        <v>128</v>
      </c>
      <c r="BA13" s="188" t="s">
        <v>56</v>
      </c>
      <c r="BB13" s="188"/>
      <c r="BC13" s="188"/>
      <c r="BD13" s="188"/>
      <c r="BE13" s="191"/>
      <c r="BF13" s="43"/>
      <c r="BH13" s="60" t="s">
        <v>129</v>
      </c>
      <c r="BI13" s="52" t="s">
        <v>130</v>
      </c>
      <c r="BJ13" s="56" t="s">
        <v>56</v>
      </c>
      <c r="BK13" s="96"/>
      <c r="BL13" s="94" t="s">
        <v>131</v>
      </c>
      <c r="BM13" s="96"/>
      <c r="BN13" s="48"/>
    </row>
    <row r="14" spans="1:93" ht="23.25" customHeight="1" x14ac:dyDescent="0.25">
      <c r="A14" s="8"/>
      <c r="B14" s="160" t="s">
        <v>46</v>
      </c>
      <c r="C14" s="211" t="s">
        <v>132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132"/>
      <c r="W14" s="160" t="s">
        <v>46</v>
      </c>
      <c r="X14" s="160" t="s">
        <v>49</v>
      </c>
      <c r="AR14" t="s">
        <v>133</v>
      </c>
      <c r="AS14" t="s">
        <v>51</v>
      </c>
      <c r="AT14" t="s">
        <v>28</v>
      </c>
      <c r="AU14">
        <v>1</v>
      </c>
      <c r="AV14" s="157"/>
      <c r="AW14" s="188" t="s">
        <v>134</v>
      </c>
      <c r="AX14" s="188" t="s">
        <v>92</v>
      </c>
      <c r="AY14" s="189">
        <v>1080</v>
      </c>
      <c r="AZ14" s="188" t="s">
        <v>135</v>
      </c>
      <c r="BA14" s="188" t="s">
        <v>32</v>
      </c>
      <c r="BB14" s="188"/>
      <c r="BC14" s="188"/>
      <c r="BD14" s="188"/>
      <c r="BE14" s="191"/>
      <c r="BF14" s="43"/>
      <c r="BH14" s="60" t="s">
        <v>136</v>
      </c>
      <c r="BI14" s="52" t="s">
        <v>137</v>
      </c>
      <c r="BJ14" s="56" t="s">
        <v>32</v>
      </c>
      <c r="BK14" s="96"/>
      <c r="BL14" s="94" t="s">
        <v>138</v>
      </c>
      <c r="BM14" s="96"/>
      <c r="BN14" s="48"/>
    </row>
    <row r="15" spans="1:93" ht="15" customHeight="1" x14ac:dyDescent="0.25">
      <c r="A15" s="8"/>
      <c r="B15" s="4">
        <v>10</v>
      </c>
      <c r="C15" s="208" t="s">
        <v>139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10"/>
      <c r="V15" s="8"/>
      <c r="W15" s="4">
        <f t="shared" ref="W15:W21" si="2">+B15</f>
        <v>10</v>
      </c>
      <c r="X15" s="186"/>
      <c r="AR15" t="s">
        <v>140</v>
      </c>
      <c r="AS15" t="s">
        <v>129</v>
      </c>
      <c r="AT15" t="s">
        <v>28</v>
      </c>
      <c r="AU15">
        <v>1</v>
      </c>
      <c r="AV15" s="157"/>
      <c r="AW15" s="188" t="s">
        <v>141</v>
      </c>
      <c r="AX15" s="188" t="s">
        <v>92</v>
      </c>
      <c r="AY15" s="189">
        <v>1120</v>
      </c>
      <c r="AZ15" s="188" t="s">
        <v>141</v>
      </c>
      <c r="BA15" s="188" t="s">
        <v>32</v>
      </c>
      <c r="BB15" s="188"/>
      <c r="BC15" s="188"/>
      <c r="BD15" s="188"/>
      <c r="BE15" s="191"/>
      <c r="BF15" s="43"/>
      <c r="BH15" s="60" t="s">
        <v>142</v>
      </c>
      <c r="BI15" s="52" t="s">
        <v>143</v>
      </c>
      <c r="BJ15" s="56" t="s">
        <v>56</v>
      </c>
      <c r="BK15" s="96"/>
      <c r="BL15" s="96"/>
      <c r="BM15" s="96"/>
      <c r="BN15" s="48"/>
    </row>
    <row r="16" spans="1:93" ht="15" customHeight="1" x14ac:dyDescent="0.25">
      <c r="A16" s="8"/>
      <c r="B16" s="4">
        <f t="shared" ref="B16:B21" si="3">+B15+1</f>
        <v>11</v>
      </c>
      <c r="C16" s="199" t="s">
        <v>144</v>
      </c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1"/>
      <c r="R16" s="202"/>
      <c r="S16" s="203"/>
      <c r="T16" s="203"/>
      <c r="U16" s="204"/>
      <c r="V16" s="33"/>
      <c r="W16" s="15">
        <f>+B16</f>
        <v>11</v>
      </c>
      <c r="AR16" t="s">
        <v>145</v>
      </c>
      <c r="AS16" t="s">
        <v>129</v>
      </c>
      <c r="AT16" t="s">
        <v>28</v>
      </c>
      <c r="AU16">
        <v>0.25</v>
      </c>
      <c r="AV16" s="157"/>
      <c r="AW16" s="188" t="s">
        <v>146</v>
      </c>
      <c r="AX16" s="188" t="s">
        <v>92</v>
      </c>
      <c r="AY16" s="189">
        <v>1125</v>
      </c>
      <c r="AZ16" s="188" t="s">
        <v>147</v>
      </c>
      <c r="BA16" s="188" t="s">
        <v>32</v>
      </c>
      <c r="BB16" s="188"/>
      <c r="BC16" s="188"/>
      <c r="BD16" s="188"/>
      <c r="BE16" s="191"/>
      <c r="BF16" s="43"/>
      <c r="BH16" s="60" t="s">
        <v>148</v>
      </c>
      <c r="BI16" s="52" t="s">
        <v>149</v>
      </c>
      <c r="BJ16" s="55" t="s">
        <v>56</v>
      </c>
    </row>
    <row r="17" spans="1:69" ht="15" customHeight="1" x14ac:dyDescent="0.25">
      <c r="A17" s="8"/>
      <c r="B17" s="4">
        <f t="shared" si="3"/>
        <v>12</v>
      </c>
      <c r="C17" s="295" t="s">
        <v>150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7"/>
      <c r="R17" s="253">
        <f>X15+R16</f>
        <v>0</v>
      </c>
      <c r="S17" s="254"/>
      <c r="T17" s="254"/>
      <c r="U17" s="255"/>
      <c r="V17" s="23"/>
      <c r="W17" s="15">
        <f>+B17</f>
        <v>12</v>
      </c>
      <c r="X17"/>
      <c r="AR17" t="s">
        <v>154</v>
      </c>
      <c r="AS17" t="s">
        <v>51</v>
      </c>
      <c r="AT17" t="s">
        <v>28</v>
      </c>
      <c r="AU17">
        <v>1</v>
      </c>
      <c r="AV17" s="157"/>
      <c r="AW17" s="188" t="s">
        <v>151</v>
      </c>
      <c r="AX17" s="188" t="s">
        <v>92</v>
      </c>
      <c r="AY17" s="189">
        <v>1130</v>
      </c>
      <c r="AZ17" s="188" t="s">
        <v>151</v>
      </c>
      <c r="BA17" s="188" t="s">
        <v>32</v>
      </c>
      <c r="BB17" s="188"/>
      <c r="BC17" s="188"/>
      <c r="BD17" s="188"/>
      <c r="BE17" s="191"/>
      <c r="BF17" s="43"/>
      <c r="BH17" s="60" t="s">
        <v>75</v>
      </c>
      <c r="BI17" s="52" t="s">
        <v>152</v>
      </c>
      <c r="BJ17" s="56" t="s">
        <v>32</v>
      </c>
      <c r="BK17" s="96"/>
      <c r="BL17" s="28" t="s">
        <v>3</v>
      </c>
      <c r="BM17" s="96"/>
      <c r="BN17" s="48"/>
    </row>
    <row r="18" spans="1:69" ht="15" customHeight="1" x14ac:dyDescent="0.25">
      <c r="A18" s="8"/>
      <c r="B18" s="4">
        <f t="shared" si="3"/>
        <v>13</v>
      </c>
      <c r="C18" s="246" t="s">
        <v>153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8"/>
      <c r="R18" s="243" t="s">
        <v>138</v>
      </c>
      <c r="S18" s="244"/>
      <c r="T18" s="244"/>
      <c r="U18" s="245"/>
      <c r="V18" s="34"/>
      <c r="W18" s="15">
        <f>+B18</f>
        <v>13</v>
      </c>
      <c r="X18" s="98" t="str">
        <f>IF(X19&gt;0,(IF($R$18="Housing Allowance"," ","&lt; ERROR. Change Line 13 or 14."))," ")</f>
        <v xml:space="preserve"> </v>
      </c>
      <c r="Y18" s="5"/>
      <c r="AR18" t="s">
        <v>159</v>
      </c>
      <c r="AS18" t="s">
        <v>123</v>
      </c>
      <c r="AT18" t="s">
        <v>28</v>
      </c>
      <c r="AU18">
        <v>1</v>
      </c>
      <c r="AV18" s="157"/>
      <c r="AW18" s="188" t="s">
        <v>155</v>
      </c>
      <c r="AX18" s="188" t="s">
        <v>92</v>
      </c>
      <c r="AY18" s="189">
        <v>1140</v>
      </c>
      <c r="AZ18" s="188" t="s">
        <v>155</v>
      </c>
      <c r="BA18" s="188" t="s">
        <v>32</v>
      </c>
      <c r="BB18" s="188"/>
      <c r="BC18" s="188"/>
      <c r="BD18" s="188"/>
      <c r="BE18" s="191"/>
      <c r="BF18" s="43"/>
      <c r="BH18" s="60" t="s">
        <v>156</v>
      </c>
      <c r="BI18" s="52" t="s">
        <v>157</v>
      </c>
      <c r="BJ18" s="56" t="s">
        <v>32</v>
      </c>
      <c r="BK18" s="96"/>
      <c r="BL18" s="249"/>
      <c r="BM18" s="96"/>
      <c r="BN18" s="48"/>
    </row>
    <row r="19" spans="1:69" ht="15" customHeight="1" x14ac:dyDescent="0.25">
      <c r="A19" s="8"/>
      <c r="B19" s="4">
        <f t="shared" si="3"/>
        <v>14</v>
      </c>
      <c r="C19" s="246" t="s">
        <v>158</v>
      </c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8"/>
      <c r="V19" s="24"/>
      <c r="W19" s="15">
        <f t="shared" si="2"/>
        <v>14</v>
      </c>
      <c r="X19" s="186"/>
      <c r="AA19" s="147"/>
      <c r="AR19" t="s">
        <v>165</v>
      </c>
      <c r="AS19" t="s">
        <v>129</v>
      </c>
      <c r="AT19" t="s">
        <v>28</v>
      </c>
      <c r="AU19">
        <v>1</v>
      </c>
      <c r="AV19" s="157"/>
      <c r="AW19" s="188" t="s">
        <v>160</v>
      </c>
      <c r="AX19" s="188" t="s">
        <v>92</v>
      </c>
      <c r="AY19" s="189">
        <v>1150</v>
      </c>
      <c r="AZ19" s="188" t="s">
        <v>161</v>
      </c>
      <c r="BA19" s="188" t="s">
        <v>32</v>
      </c>
      <c r="BB19" s="188"/>
      <c r="BC19" s="188"/>
      <c r="BD19" s="188"/>
      <c r="BE19" s="191"/>
      <c r="BF19" s="43"/>
      <c r="BH19" s="60" t="s">
        <v>162</v>
      </c>
      <c r="BI19" s="52" t="s">
        <v>163</v>
      </c>
      <c r="BJ19" s="56" t="s">
        <v>32</v>
      </c>
      <c r="BK19" s="96"/>
      <c r="BL19" s="250"/>
      <c r="BM19" s="96"/>
      <c r="BN19" s="48"/>
    </row>
    <row r="20" spans="1:69" ht="15" customHeight="1" x14ac:dyDescent="0.25">
      <c r="B20" s="4">
        <f t="shared" si="3"/>
        <v>15</v>
      </c>
      <c r="C20" s="199" t="s">
        <v>164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1"/>
      <c r="R20" s="202">
        <v>0</v>
      </c>
      <c r="S20" s="203"/>
      <c r="T20" s="203"/>
      <c r="U20" s="204"/>
      <c r="V20" s="35"/>
      <c r="W20" s="15">
        <f t="shared" si="2"/>
        <v>15</v>
      </c>
      <c r="X20" s="6"/>
      <c r="AR20" t="s">
        <v>170</v>
      </c>
      <c r="AS20" t="s">
        <v>51</v>
      </c>
      <c r="AT20" t="s">
        <v>28</v>
      </c>
      <c r="AU20">
        <v>1</v>
      </c>
      <c r="AV20" s="157"/>
      <c r="AW20" s="188" t="s">
        <v>166</v>
      </c>
      <c r="AX20" s="188" t="s">
        <v>92</v>
      </c>
      <c r="AY20" s="189">
        <v>1165</v>
      </c>
      <c r="AZ20" s="188" t="s">
        <v>166</v>
      </c>
      <c r="BA20" s="188" t="s">
        <v>32</v>
      </c>
      <c r="BB20" s="188"/>
      <c r="BC20" s="188"/>
      <c r="BD20" s="188"/>
      <c r="BE20" s="191"/>
      <c r="BF20" s="43"/>
      <c r="BH20" s="60" t="s">
        <v>27</v>
      </c>
      <c r="BI20" s="52" t="s">
        <v>167</v>
      </c>
      <c r="BJ20" s="56" t="s">
        <v>32</v>
      </c>
      <c r="BK20" s="96"/>
      <c r="BL20" s="143" t="s">
        <v>168</v>
      </c>
      <c r="BM20" s="96"/>
    </row>
    <row r="21" spans="1:69" ht="15" customHeight="1" x14ac:dyDescent="0.25">
      <c r="A21" s="8"/>
      <c r="B21" s="4">
        <f t="shared" si="3"/>
        <v>16</v>
      </c>
      <c r="C21" s="289" t="s">
        <v>169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1"/>
      <c r="R21" s="205">
        <f>IF($R$18="Parsonage",+$R$17*1.25,(IF(R18="HOUSING ALLOWANCE",+$R$17+$X$19,R17)))</f>
        <v>0</v>
      </c>
      <c r="S21" s="206"/>
      <c r="T21" s="206"/>
      <c r="U21" s="207"/>
      <c r="V21" s="25"/>
      <c r="W21" s="15">
        <f t="shared" si="2"/>
        <v>16</v>
      </c>
      <c r="X21" s="6"/>
      <c r="AR21" t="s">
        <v>176</v>
      </c>
      <c r="AS21" t="s">
        <v>51</v>
      </c>
      <c r="AT21" t="s">
        <v>28</v>
      </c>
      <c r="AU21">
        <v>1</v>
      </c>
      <c r="AV21" s="157"/>
      <c r="AW21" s="188" t="s">
        <v>171</v>
      </c>
      <c r="AX21" s="188" t="s">
        <v>92</v>
      </c>
      <c r="AY21" s="189">
        <v>1170</v>
      </c>
      <c r="AZ21" s="188" t="s">
        <v>172</v>
      </c>
      <c r="BA21" s="188" t="s">
        <v>32</v>
      </c>
      <c r="BB21" s="188"/>
      <c r="BC21" s="188"/>
      <c r="BD21" s="188"/>
      <c r="BE21" s="191"/>
      <c r="BF21" s="43"/>
      <c r="BH21" s="60" t="s">
        <v>97</v>
      </c>
      <c r="BI21" s="52" t="s">
        <v>173</v>
      </c>
      <c r="BJ21" s="55" t="s">
        <v>32</v>
      </c>
      <c r="BL21" s="94" t="s">
        <v>174</v>
      </c>
    </row>
    <row r="22" spans="1:69" ht="15" customHeight="1" x14ac:dyDescent="0.25">
      <c r="A22" s="8"/>
      <c r="B22" s="182" t="s">
        <v>175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4"/>
      <c r="R22" s="185"/>
      <c r="S22" s="185"/>
      <c r="T22" s="185"/>
      <c r="U22" s="185"/>
      <c r="V22" s="185"/>
      <c r="W22" s="184"/>
      <c r="AR22" t="s">
        <v>182</v>
      </c>
      <c r="AS22" t="s">
        <v>78</v>
      </c>
      <c r="AT22" t="s">
        <v>98</v>
      </c>
      <c r="AU22">
        <v>1</v>
      </c>
      <c r="AV22" s="157"/>
      <c r="AW22" s="188" t="s">
        <v>177</v>
      </c>
      <c r="AX22" s="188" t="s">
        <v>92</v>
      </c>
      <c r="AY22" s="189">
        <v>1180</v>
      </c>
      <c r="AZ22" s="188" t="s">
        <v>177</v>
      </c>
      <c r="BA22" s="188" t="s">
        <v>32</v>
      </c>
      <c r="BB22" s="188"/>
      <c r="BC22" s="188"/>
      <c r="BD22" s="188"/>
      <c r="BE22" s="191"/>
      <c r="BF22" s="43"/>
      <c r="BH22" s="60" t="s">
        <v>178</v>
      </c>
      <c r="BI22" s="52" t="s">
        <v>179</v>
      </c>
      <c r="BJ22" s="55" t="s">
        <v>32</v>
      </c>
      <c r="BL22" s="93" t="s">
        <v>180</v>
      </c>
    </row>
    <row r="23" spans="1:69" ht="30.75" customHeight="1" x14ac:dyDescent="0.25">
      <c r="A23" s="8"/>
      <c r="B23" s="160" t="s">
        <v>46</v>
      </c>
      <c r="C23" s="211" t="s">
        <v>181</v>
      </c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132"/>
      <c r="W23" s="160" t="s">
        <v>46</v>
      </c>
      <c r="X23" s="160" t="s">
        <v>49</v>
      </c>
      <c r="AR23" t="s">
        <v>191</v>
      </c>
      <c r="AS23" t="s">
        <v>93</v>
      </c>
      <c r="AT23" t="s">
        <v>98</v>
      </c>
      <c r="AU23">
        <v>1</v>
      </c>
      <c r="AV23" s="157"/>
      <c r="AW23" s="188" t="s">
        <v>183</v>
      </c>
      <c r="AX23" s="188" t="s">
        <v>92</v>
      </c>
      <c r="AY23" s="189">
        <v>1190</v>
      </c>
      <c r="AZ23" s="188" t="s">
        <v>183</v>
      </c>
      <c r="BA23" s="188" t="s">
        <v>32</v>
      </c>
      <c r="BB23" s="188"/>
      <c r="BC23" s="188"/>
      <c r="BD23" s="188"/>
      <c r="BE23" s="191"/>
      <c r="BF23" s="43"/>
      <c r="BH23" s="60" t="s">
        <v>184</v>
      </c>
      <c r="BI23" s="52" t="s">
        <v>185</v>
      </c>
      <c r="BJ23" s="55" t="s">
        <v>32</v>
      </c>
      <c r="BL23" s="94" t="s">
        <v>186</v>
      </c>
    </row>
    <row r="24" spans="1:69" ht="15" customHeight="1" x14ac:dyDescent="0.25">
      <c r="A24" s="8"/>
      <c r="B24" s="4">
        <f>+B21+1</f>
        <v>17</v>
      </c>
      <c r="C24" s="208" t="s">
        <v>187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10"/>
      <c r="R24" s="292" t="e">
        <f>IF((VLOOKUP($R$8,$BH$5:$BJ$26,3)="NO"),"NO",IF($R$9=1,"YES","NO"))</f>
        <v>#N/A</v>
      </c>
      <c r="S24" s="293"/>
      <c r="T24" s="293"/>
      <c r="U24" s="294"/>
      <c r="V24" s="36"/>
      <c r="W24" s="4">
        <f>+B24</f>
        <v>17</v>
      </c>
      <c r="X24"/>
      <c r="AR24" t="s">
        <v>201</v>
      </c>
      <c r="AS24" t="s">
        <v>51</v>
      </c>
      <c r="AT24" t="s">
        <v>28</v>
      </c>
      <c r="AU24">
        <v>1</v>
      </c>
      <c r="AV24" s="157"/>
      <c r="AW24" s="188" t="s">
        <v>188</v>
      </c>
      <c r="AX24" s="188" t="s">
        <v>92</v>
      </c>
      <c r="AY24" s="189">
        <v>1200</v>
      </c>
      <c r="AZ24" s="188" t="s">
        <v>188</v>
      </c>
      <c r="BA24" s="188" t="s">
        <v>32</v>
      </c>
      <c r="BB24" s="188"/>
      <c r="BC24" s="188"/>
      <c r="BD24" s="188"/>
      <c r="BE24" s="191"/>
      <c r="BF24" s="43"/>
      <c r="BG24" s="37"/>
      <c r="BH24" s="60" t="s">
        <v>189</v>
      </c>
      <c r="BI24" s="52"/>
      <c r="BJ24" s="55" t="s">
        <v>32</v>
      </c>
      <c r="BL24" s="94"/>
    </row>
    <row r="25" spans="1:69" ht="15" customHeight="1" x14ac:dyDescent="0.25">
      <c r="A25" s="8"/>
      <c r="B25" s="4">
        <f>+B24+1</f>
        <v>18</v>
      </c>
      <c r="C25" s="246" t="s">
        <v>190</v>
      </c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8"/>
      <c r="R25" s="256"/>
      <c r="S25" s="257"/>
      <c r="T25" s="257"/>
      <c r="U25" s="258"/>
      <c r="V25" s="12"/>
      <c r="W25" s="89">
        <f>+B25</f>
        <v>18</v>
      </c>
      <c r="X25" s="88"/>
      <c r="AR25" t="s">
        <v>205</v>
      </c>
      <c r="AS25" t="s">
        <v>51</v>
      </c>
      <c r="AT25" t="s">
        <v>28</v>
      </c>
      <c r="AU25">
        <v>1</v>
      </c>
      <c r="AV25" s="157"/>
      <c r="AW25" s="188" t="s">
        <v>192</v>
      </c>
      <c r="AX25" s="188" t="s">
        <v>92</v>
      </c>
      <c r="AY25" s="189">
        <v>1210</v>
      </c>
      <c r="AZ25" s="188" t="s">
        <v>192</v>
      </c>
      <c r="BA25" s="188" t="s">
        <v>32</v>
      </c>
      <c r="BB25" s="188"/>
      <c r="BC25" s="188"/>
      <c r="BD25" s="188"/>
      <c r="BE25" s="191"/>
      <c r="BF25" s="43"/>
      <c r="BH25" s="60"/>
      <c r="BI25" s="52" t="s">
        <v>193</v>
      </c>
      <c r="BJ25" s="55" t="s">
        <v>32</v>
      </c>
      <c r="BL25" s="94"/>
    </row>
    <row r="26" spans="1:69" ht="15" customHeight="1" x14ac:dyDescent="0.25">
      <c r="A26" s="8"/>
      <c r="B26" s="4">
        <f>B25+1</f>
        <v>19</v>
      </c>
      <c r="C26" s="199" t="s">
        <v>194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1"/>
      <c r="V26" s="18"/>
      <c r="W26" s="179">
        <f>+B26</f>
        <v>19</v>
      </c>
      <c r="X26" s="155" t="e">
        <f>IF(R24="NO","0",(VLOOKUP($R$25,HealthFlex_Rates,4)))</f>
        <v>#N/A</v>
      </c>
      <c r="AR26" t="s">
        <v>208</v>
      </c>
      <c r="AS26" t="s">
        <v>93</v>
      </c>
      <c r="AT26" t="s">
        <v>28</v>
      </c>
      <c r="AU26">
        <v>1</v>
      </c>
      <c r="AV26" s="157"/>
      <c r="AW26" s="188" t="s">
        <v>195</v>
      </c>
      <c r="AX26" s="188" t="s">
        <v>92</v>
      </c>
      <c r="AY26" s="189">
        <v>1220</v>
      </c>
      <c r="AZ26" s="188" t="s">
        <v>196</v>
      </c>
      <c r="BA26" s="188" t="s">
        <v>32</v>
      </c>
      <c r="BB26" s="188"/>
      <c r="BC26" s="188"/>
      <c r="BD26" s="188"/>
      <c r="BE26" s="191"/>
      <c r="BF26" s="43"/>
      <c r="BH26" s="61"/>
      <c r="BI26" s="57"/>
      <c r="BJ26" s="58"/>
    </row>
    <row r="27" spans="1:69" ht="15" customHeight="1" x14ac:dyDescent="0.3">
      <c r="A27" s="13"/>
      <c r="B27" s="4">
        <f>B26+1</f>
        <v>20</v>
      </c>
      <c r="C27" s="199" t="s">
        <v>197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1"/>
      <c r="V27" s="6"/>
      <c r="W27" s="179">
        <f>+B27</f>
        <v>20</v>
      </c>
      <c r="X27" s="187">
        <v>0</v>
      </c>
      <c r="Y27" s="99"/>
      <c r="AR27" t="s">
        <v>214</v>
      </c>
      <c r="AS27" t="s">
        <v>51</v>
      </c>
      <c r="AT27" t="s">
        <v>28</v>
      </c>
      <c r="AU27">
        <v>1</v>
      </c>
      <c r="AV27" s="157"/>
      <c r="AW27" s="188" t="s">
        <v>198</v>
      </c>
      <c r="AX27" s="188" t="s">
        <v>92</v>
      </c>
      <c r="AY27" s="189">
        <v>1230</v>
      </c>
      <c r="AZ27" s="188" t="s">
        <v>199</v>
      </c>
      <c r="BA27" s="188" t="s">
        <v>32</v>
      </c>
      <c r="BB27" s="188"/>
      <c r="BC27" s="188"/>
      <c r="BD27" s="188"/>
      <c r="BE27" s="191"/>
      <c r="BF27" s="43"/>
      <c r="BO27"/>
      <c r="BP27"/>
      <c r="BQ27"/>
    </row>
    <row r="28" spans="1:69" ht="15" customHeight="1" x14ac:dyDescent="0.25">
      <c r="A28" s="8"/>
      <c r="B28" s="4">
        <f t="shared" ref="B28:B43" si="4">+B27+1</f>
        <v>21</v>
      </c>
      <c r="C28" s="298" t="s">
        <v>200</v>
      </c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300"/>
      <c r="V28" s="8"/>
      <c r="W28" s="179">
        <f>+B28</f>
        <v>21</v>
      </c>
      <c r="X28" s="144" t="e">
        <f>SUM(X26:X27)</f>
        <v>#N/A</v>
      </c>
      <c r="AR28" t="s">
        <v>218</v>
      </c>
      <c r="AS28" t="s">
        <v>93</v>
      </c>
      <c r="AT28" t="s">
        <v>28</v>
      </c>
      <c r="AU28">
        <v>1</v>
      </c>
      <c r="AV28" s="157"/>
      <c r="AW28" s="188" t="s">
        <v>202</v>
      </c>
      <c r="AX28" s="188" t="s">
        <v>92</v>
      </c>
      <c r="AY28" s="189">
        <v>1240</v>
      </c>
      <c r="AZ28" s="188" t="s">
        <v>203</v>
      </c>
      <c r="BA28" s="188" t="s">
        <v>32</v>
      </c>
      <c r="BB28" s="188"/>
      <c r="BC28" s="188"/>
      <c r="BD28" s="188"/>
      <c r="BE28" s="191"/>
      <c r="BF28" s="43"/>
      <c r="BO28"/>
      <c r="BP28"/>
      <c r="BQ28"/>
    </row>
    <row r="29" spans="1:69" ht="15" customHeight="1" x14ac:dyDescent="0.25">
      <c r="A29" s="8"/>
      <c r="B29" s="162" t="s">
        <v>46</v>
      </c>
      <c r="C29" s="212" t="s">
        <v>204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134"/>
      <c r="W29" s="162" t="s">
        <v>46</v>
      </c>
      <c r="X29" s="162" t="s">
        <v>49</v>
      </c>
      <c r="Y29" s="14"/>
      <c r="Z29" s="14"/>
      <c r="AR29" t="s">
        <v>224</v>
      </c>
      <c r="AS29" t="s">
        <v>51</v>
      </c>
      <c r="AT29" t="s">
        <v>28</v>
      </c>
      <c r="AU29">
        <v>1</v>
      </c>
      <c r="AV29" s="157"/>
      <c r="AW29" s="188" t="s">
        <v>206</v>
      </c>
      <c r="AX29" s="188" t="s">
        <v>92</v>
      </c>
      <c r="AY29" s="189">
        <v>1250</v>
      </c>
      <c r="AZ29" s="188" t="s">
        <v>206</v>
      </c>
      <c r="BA29" s="188" t="s">
        <v>32</v>
      </c>
      <c r="BB29" s="188"/>
      <c r="BC29" s="188"/>
      <c r="BD29" s="188"/>
      <c r="BE29" s="191"/>
      <c r="BF29" s="43"/>
      <c r="BO29"/>
      <c r="BP29"/>
      <c r="BQ29"/>
    </row>
    <row r="30" spans="1:69" ht="15" customHeight="1" x14ac:dyDescent="0.25">
      <c r="A30" s="8"/>
      <c r="B30" s="4">
        <f>+B28+1</f>
        <v>22</v>
      </c>
      <c r="C30" s="150" t="s">
        <v>207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45"/>
      <c r="V30" s="8"/>
      <c r="W30" s="4">
        <f>+B30</f>
        <v>22</v>
      </c>
      <c r="X30" s="187">
        <v>0</v>
      </c>
      <c r="AA30" s="148"/>
      <c r="AR30" t="s">
        <v>228</v>
      </c>
      <c r="AS30" t="s">
        <v>123</v>
      </c>
      <c r="AT30" t="s">
        <v>98</v>
      </c>
      <c r="AU30">
        <v>1</v>
      </c>
      <c r="AV30" s="157"/>
      <c r="AW30" s="188" t="s">
        <v>209</v>
      </c>
      <c r="AX30" s="188" t="s">
        <v>92</v>
      </c>
      <c r="AY30" s="189">
        <v>1260</v>
      </c>
      <c r="AZ30" s="188" t="s">
        <v>210</v>
      </c>
      <c r="BA30" s="188" t="s">
        <v>32</v>
      </c>
      <c r="BB30" s="188"/>
      <c r="BC30" s="188"/>
      <c r="BD30" s="188"/>
      <c r="BE30" s="191"/>
      <c r="BF30" s="43"/>
      <c r="BO30"/>
      <c r="BP30"/>
      <c r="BQ30"/>
    </row>
    <row r="31" spans="1:69" ht="24.75" customHeight="1" x14ac:dyDescent="0.25">
      <c r="A31" s="8"/>
      <c r="B31" s="160" t="s">
        <v>46</v>
      </c>
      <c r="C31" s="211" t="s">
        <v>211</v>
      </c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132"/>
      <c r="W31" s="160" t="s">
        <v>46</v>
      </c>
      <c r="X31" s="160" t="s">
        <v>49</v>
      </c>
      <c r="AR31" t="s">
        <v>241</v>
      </c>
      <c r="AS31" t="s">
        <v>51</v>
      </c>
      <c r="AT31" t="s">
        <v>28</v>
      </c>
      <c r="AU31">
        <v>1</v>
      </c>
      <c r="AV31" s="157"/>
      <c r="AW31" s="188" t="s">
        <v>212</v>
      </c>
      <c r="AX31" s="188" t="s">
        <v>92</v>
      </c>
      <c r="AY31" s="189">
        <v>1270</v>
      </c>
      <c r="AZ31" s="188" t="s">
        <v>212</v>
      </c>
      <c r="BA31" s="188" t="s">
        <v>32</v>
      </c>
      <c r="BB31" s="188"/>
      <c r="BC31" s="188"/>
      <c r="BD31" s="188"/>
      <c r="BE31" s="191"/>
      <c r="BF31" s="43"/>
      <c r="BO31"/>
      <c r="BP31"/>
      <c r="BQ31"/>
    </row>
    <row r="32" spans="1:69" ht="15" customHeight="1" x14ac:dyDescent="0.25">
      <c r="A32" s="8"/>
      <c r="B32" s="4">
        <f>+B30+1</f>
        <v>23</v>
      </c>
      <c r="C32" s="208" t="s">
        <v>213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10"/>
      <c r="V32"/>
      <c r="W32" s="4">
        <f>+B32</f>
        <v>23</v>
      </c>
      <c r="X32" s="155">
        <f>+X15</f>
        <v>0</v>
      </c>
      <c r="AR32" t="s">
        <v>247</v>
      </c>
      <c r="AS32" t="s">
        <v>51</v>
      </c>
      <c r="AT32" t="s">
        <v>28</v>
      </c>
      <c r="AU32">
        <v>1</v>
      </c>
      <c r="AV32" s="157"/>
      <c r="AW32" s="188" t="s">
        <v>215</v>
      </c>
      <c r="AX32" s="188" t="s">
        <v>216</v>
      </c>
      <c r="AY32" s="189">
        <v>5000</v>
      </c>
      <c r="AZ32" s="188" t="s">
        <v>217</v>
      </c>
      <c r="BA32" s="188" t="s">
        <v>32</v>
      </c>
      <c r="BB32" s="188"/>
      <c r="BC32" s="188"/>
      <c r="BD32" s="188"/>
      <c r="BE32" s="191"/>
      <c r="BF32" s="43"/>
      <c r="BO32"/>
      <c r="BP32"/>
      <c r="BQ32"/>
    </row>
    <row r="33" spans="1:141" ht="15" customHeight="1" x14ac:dyDescent="0.25">
      <c r="A33" s="8"/>
      <c r="B33" s="4">
        <f t="shared" si="4"/>
        <v>24</v>
      </c>
      <c r="C33" s="199" t="s">
        <v>131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1"/>
      <c r="V33"/>
      <c r="W33" s="4">
        <f>+B33</f>
        <v>24</v>
      </c>
      <c r="X33" s="155">
        <f>+X19</f>
        <v>0</v>
      </c>
      <c r="AR33" t="s">
        <v>250</v>
      </c>
      <c r="AS33" t="s">
        <v>51</v>
      </c>
      <c r="AT33" t="s">
        <v>28</v>
      </c>
      <c r="AU33">
        <v>1</v>
      </c>
      <c r="AV33" s="157"/>
      <c r="AW33" s="188" t="s">
        <v>219</v>
      </c>
      <c r="AX33" s="188" t="s">
        <v>53</v>
      </c>
      <c r="AY33" s="189">
        <v>3010</v>
      </c>
      <c r="AZ33" s="188" t="s">
        <v>220</v>
      </c>
      <c r="BA33" s="188" t="s">
        <v>32</v>
      </c>
      <c r="BB33" s="188"/>
      <c r="BC33" s="188"/>
      <c r="BD33" s="188"/>
      <c r="BE33" s="191"/>
      <c r="BF33" s="43"/>
    </row>
    <row r="34" spans="1:141" s="37" customFormat="1" ht="15" customHeight="1" x14ac:dyDescent="0.25">
      <c r="A34" s="8"/>
      <c r="B34" s="4">
        <f t="shared" si="4"/>
        <v>25</v>
      </c>
      <c r="C34" s="199" t="s">
        <v>221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1"/>
      <c r="V34" s="16"/>
      <c r="W34" s="4">
        <f>+B34</f>
        <v>25</v>
      </c>
      <c r="X34" s="155">
        <f>+$X$30</f>
        <v>0</v>
      </c>
      <c r="Y34"/>
      <c r="Z34"/>
      <c r="AA34" s="146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R34" t="s">
        <v>250</v>
      </c>
      <c r="AS34" t="s">
        <v>148</v>
      </c>
      <c r="AT34" t="s">
        <v>28</v>
      </c>
      <c r="AU34">
        <v>1</v>
      </c>
      <c r="AV34" s="158"/>
      <c r="AW34" s="188" t="s">
        <v>222</v>
      </c>
      <c r="AX34" s="188" t="s">
        <v>53</v>
      </c>
      <c r="AY34" s="189">
        <v>3020</v>
      </c>
      <c r="AZ34" s="188" t="s">
        <v>222</v>
      </c>
      <c r="BA34" s="188" t="s">
        <v>56</v>
      </c>
      <c r="BB34" s="188"/>
      <c r="BC34" s="188"/>
      <c r="BD34" s="188"/>
      <c r="BE34" s="191"/>
      <c r="BF34" s="121"/>
      <c r="BG34" s="28"/>
      <c r="BH34" s="30"/>
      <c r="BI34" s="28"/>
      <c r="BJ34" s="30"/>
      <c r="BK34" s="30"/>
      <c r="BL34" s="30"/>
      <c r="BM34" s="30"/>
      <c r="BN34" s="28"/>
      <c r="BO34" s="28"/>
      <c r="BP34" s="28"/>
      <c r="BQ34" s="28"/>
      <c r="BR34" s="28"/>
      <c r="BS34" s="28"/>
      <c r="BT34" s="28"/>
      <c r="BU34" s="30"/>
      <c r="BV34" s="30"/>
      <c r="BW34" s="30"/>
      <c r="BX34" s="28"/>
      <c r="BY34" s="28"/>
      <c r="BZ34" s="30"/>
      <c r="CA34" s="28"/>
      <c r="CB34" s="28"/>
      <c r="CC34" s="28"/>
      <c r="CD34" s="28"/>
      <c r="CE34" s="28"/>
      <c r="CF34" s="28"/>
      <c r="CG34" s="28"/>
      <c r="CH34" s="28"/>
      <c r="ED34" s="14"/>
      <c r="EE34" s="14"/>
      <c r="EF34" s="14"/>
      <c r="EG34" s="14"/>
      <c r="EH34" s="14"/>
      <c r="EI34" s="14"/>
      <c r="EJ34" s="14"/>
      <c r="EK34" s="14"/>
    </row>
    <row r="35" spans="1:141" ht="15" customHeight="1" x14ac:dyDescent="0.25">
      <c r="A35" s="8"/>
      <c r="B35" s="4">
        <f t="shared" si="4"/>
        <v>26</v>
      </c>
      <c r="C35" s="199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1"/>
      <c r="Q35" s="198" t="s">
        <v>223</v>
      </c>
      <c r="R35" s="198"/>
      <c r="S35" s="198"/>
      <c r="T35" s="198"/>
      <c r="U35" s="198"/>
      <c r="V35" s="16"/>
      <c r="W35" s="4">
        <f t="shared" ref="W35:W42" si="5">+B35</f>
        <v>26</v>
      </c>
      <c r="X35" s="26"/>
      <c r="AR35" t="s">
        <v>256</v>
      </c>
      <c r="AS35" t="s">
        <v>148</v>
      </c>
      <c r="AT35" t="s">
        <v>28</v>
      </c>
      <c r="AU35">
        <v>1</v>
      </c>
      <c r="AV35" s="157"/>
      <c r="AW35" s="188" t="s">
        <v>225</v>
      </c>
      <c r="AX35" s="188" t="s">
        <v>92</v>
      </c>
      <c r="AY35" s="189">
        <v>1280</v>
      </c>
      <c r="AZ35" s="188" t="s">
        <v>226</v>
      </c>
      <c r="BA35" s="188" t="s">
        <v>32</v>
      </c>
      <c r="BB35" s="188"/>
      <c r="BC35" s="188"/>
      <c r="BD35" s="188"/>
      <c r="BE35" s="191"/>
      <c r="BF35" s="43"/>
      <c r="BN35" s="37"/>
      <c r="BT35" s="37"/>
      <c r="BU35" s="53"/>
      <c r="BV35" s="53"/>
      <c r="BW35" s="53"/>
      <c r="BX35" s="37"/>
      <c r="BY35" s="37"/>
      <c r="BZ35" s="53"/>
      <c r="CA35" s="37"/>
      <c r="CB35" s="37"/>
      <c r="CC35" s="37"/>
      <c r="CD35" s="37"/>
      <c r="CE35" s="37"/>
      <c r="CF35" s="37"/>
      <c r="CG35" s="37"/>
      <c r="CH35" s="37"/>
      <c r="ED35"/>
      <c r="EE35"/>
      <c r="EF35"/>
      <c r="EG35"/>
      <c r="EH35"/>
      <c r="EI35"/>
      <c r="EJ35"/>
      <c r="EK35"/>
    </row>
    <row r="36" spans="1:141" x14ac:dyDescent="0.25">
      <c r="A36" s="8"/>
      <c r="B36" s="4">
        <f t="shared" si="4"/>
        <v>27</v>
      </c>
      <c r="C36" s="199" t="s">
        <v>227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1"/>
      <c r="Q36" s="286" t="e">
        <f>IF($R$24="NO",0,(IF($R$12="Yes",BR6,0)))</f>
        <v>#N/A</v>
      </c>
      <c r="R36" s="287"/>
      <c r="S36" s="287"/>
      <c r="T36" s="287"/>
      <c r="U36" s="288"/>
      <c r="V36" s="17"/>
      <c r="W36" s="4">
        <f t="shared" si="5"/>
        <v>27</v>
      </c>
      <c r="X36" s="155" t="e">
        <f>SUM($X$26:$X$27)</f>
        <v>#N/A</v>
      </c>
      <c r="AR36" t="s">
        <v>260</v>
      </c>
      <c r="AS36" t="s">
        <v>51</v>
      </c>
      <c r="AT36" t="s">
        <v>98</v>
      </c>
      <c r="AU36">
        <v>1</v>
      </c>
      <c r="AV36" s="157"/>
      <c r="AW36" s="188" t="s">
        <v>229</v>
      </c>
      <c r="AX36" s="188" t="s">
        <v>30</v>
      </c>
      <c r="AY36" s="189">
        <v>2050</v>
      </c>
      <c r="AZ36" s="188" t="s">
        <v>230</v>
      </c>
      <c r="BA36" s="188" t="s">
        <v>32</v>
      </c>
      <c r="BB36" s="188"/>
      <c r="BC36" s="188"/>
      <c r="BD36" s="188"/>
      <c r="BE36" s="191"/>
      <c r="BF36" s="43"/>
      <c r="BO36" s="37"/>
      <c r="BP36" s="37"/>
      <c r="BQ36" s="37"/>
      <c r="BR36" s="37"/>
      <c r="BS36" s="37"/>
      <c r="ED36"/>
      <c r="EE36"/>
      <c r="EF36"/>
      <c r="EG36"/>
      <c r="EH36"/>
      <c r="EI36"/>
      <c r="EJ36"/>
      <c r="EK36"/>
    </row>
    <row r="37" spans="1:141" ht="15" customHeight="1" x14ac:dyDescent="0.25">
      <c r="A37" s="8"/>
      <c r="B37" s="4">
        <f t="shared" si="4"/>
        <v>28</v>
      </c>
      <c r="C37" s="199" t="s">
        <v>231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1"/>
      <c r="Q37" s="242">
        <f>IF($R$12="Yes",X37,0)</f>
        <v>0</v>
      </c>
      <c r="R37" s="242"/>
      <c r="S37" s="242"/>
      <c r="T37" s="242"/>
      <c r="U37" s="242"/>
      <c r="V37" s="17"/>
      <c r="W37" s="4">
        <f t="shared" si="5"/>
        <v>28</v>
      </c>
      <c r="X37" s="155" t="e">
        <f>IF(R24="YES",IF($R$21&gt;$CM$6,$CM$6*$CN$6,IF(+$R$9=1,$R$21*$CN$6,0)),0)</f>
        <v>#N/A</v>
      </c>
      <c r="AR37" t="s">
        <v>264</v>
      </c>
      <c r="AS37" t="s">
        <v>27</v>
      </c>
      <c r="AT37" t="s">
        <v>265</v>
      </c>
      <c r="AU37">
        <v>0.5</v>
      </c>
      <c r="AV37" s="157"/>
      <c r="AW37" s="188" t="s">
        <v>232</v>
      </c>
      <c r="AX37" s="188" t="s">
        <v>30</v>
      </c>
      <c r="AY37" s="189">
        <v>2060</v>
      </c>
      <c r="AZ37" s="188" t="s">
        <v>233</v>
      </c>
      <c r="BA37" s="188" t="s">
        <v>32</v>
      </c>
      <c r="BB37" s="188"/>
      <c r="BC37" s="188"/>
      <c r="BD37" s="188"/>
      <c r="BE37" s="191"/>
      <c r="BF37" s="43"/>
      <c r="ED37"/>
      <c r="EE37"/>
      <c r="EF37"/>
      <c r="EG37"/>
      <c r="EH37"/>
      <c r="EI37"/>
      <c r="EJ37"/>
      <c r="EK37"/>
    </row>
    <row r="38" spans="1:141" ht="15" customHeight="1" x14ac:dyDescent="0.25">
      <c r="A38" s="8"/>
      <c r="B38" s="4">
        <f t="shared" si="4"/>
        <v>29</v>
      </c>
      <c r="C38" s="199" t="s">
        <v>234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1"/>
      <c r="Q38" s="242">
        <f>IF($R$12="Yes",X38,0)</f>
        <v>0</v>
      </c>
      <c r="R38" s="242"/>
      <c r="S38" s="242"/>
      <c r="T38" s="242"/>
      <c r="U38" s="242"/>
      <c r="V38" s="17"/>
      <c r="W38" s="4">
        <f t="shared" si="5"/>
        <v>29</v>
      </c>
      <c r="X38" s="155" t="e">
        <f>IF($R$24="Yes",IF(+$R$9=1,$CN$7,0),0)</f>
        <v>#N/A</v>
      </c>
      <c r="AR38" t="s">
        <v>271</v>
      </c>
      <c r="AS38" t="s">
        <v>93</v>
      </c>
      <c r="AT38" t="s">
        <v>98</v>
      </c>
      <c r="AU38">
        <v>1</v>
      </c>
      <c r="AV38" s="157"/>
      <c r="AW38" s="188" t="s">
        <v>235</v>
      </c>
      <c r="AX38" s="188" t="s">
        <v>92</v>
      </c>
      <c r="AY38" s="189">
        <v>1300</v>
      </c>
      <c r="AZ38" s="188" t="s">
        <v>235</v>
      </c>
      <c r="BA38" s="188" t="s">
        <v>32</v>
      </c>
      <c r="BB38" s="188"/>
      <c r="BC38" s="188"/>
      <c r="BD38" s="188"/>
      <c r="BE38" s="191"/>
      <c r="BF38" s="43"/>
      <c r="BH38" s="53"/>
      <c r="BI38" s="37"/>
      <c r="BJ38" s="53"/>
      <c r="BK38" s="53"/>
      <c r="BL38" s="53"/>
      <c r="BM38" s="53"/>
      <c r="ED38"/>
      <c r="EE38"/>
      <c r="EF38"/>
      <c r="EG38"/>
      <c r="EH38"/>
      <c r="EI38"/>
      <c r="EJ38"/>
      <c r="EK38"/>
    </row>
    <row r="39" spans="1:141" ht="15" customHeight="1" x14ac:dyDescent="0.25">
      <c r="A39" s="8"/>
      <c r="B39" s="4">
        <f t="shared" si="4"/>
        <v>30</v>
      </c>
      <c r="C39" s="199" t="s">
        <v>236</v>
      </c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1"/>
      <c r="Q39" s="242">
        <f>IF($R$12="Yes",X39,0)</f>
        <v>0</v>
      </c>
      <c r="R39" s="242"/>
      <c r="S39" s="242"/>
      <c r="T39" s="242"/>
      <c r="U39" s="242"/>
      <c r="V39" s="17"/>
      <c r="W39" s="4">
        <f t="shared" si="5"/>
        <v>30</v>
      </c>
      <c r="X39" s="155" t="e">
        <f>IF($R$24="Yes",IF(+$R$9=1,$R$21*$CN$8,0),0)</f>
        <v>#N/A</v>
      </c>
      <c r="AR39" t="s">
        <v>275</v>
      </c>
      <c r="AS39" t="s">
        <v>93</v>
      </c>
      <c r="AT39" t="s">
        <v>28</v>
      </c>
      <c r="AU39">
        <v>1</v>
      </c>
      <c r="AV39" s="157"/>
      <c r="AW39" s="188" t="s">
        <v>237</v>
      </c>
      <c r="AX39" s="188" t="s">
        <v>85</v>
      </c>
      <c r="AY39" s="189">
        <v>7020</v>
      </c>
      <c r="AZ39" s="188" t="s">
        <v>238</v>
      </c>
      <c r="BA39" s="188" t="s">
        <v>32</v>
      </c>
      <c r="BB39" s="188" t="s">
        <v>239</v>
      </c>
      <c r="BC39" s="188" t="s">
        <v>32</v>
      </c>
      <c r="BD39" s="188"/>
      <c r="BE39" s="191"/>
      <c r="BF39" s="43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ED39"/>
      <c r="EE39"/>
      <c r="EF39"/>
      <c r="EG39"/>
      <c r="EH39"/>
      <c r="EI39"/>
      <c r="EJ39"/>
      <c r="EK39"/>
    </row>
    <row r="40" spans="1:141" ht="15" customHeight="1" x14ac:dyDescent="0.25">
      <c r="A40" s="8"/>
      <c r="B40" s="4">
        <f t="shared" si="4"/>
        <v>31</v>
      </c>
      <c r="C40" s="237" t="s">
        <v>240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9"/>
      <c r="Q40" s="218">
        <f>IF($R$12="Yes",X40,0)</f>
        <v>0</v>
      </c>
      <c r="R40" s="218"/>
      <c r="S40" s="218"/>
      <c r="T40" s="218"/>
      <c r="U40" s="218"/>
      <c r="V40" s="17"/>
      <c r="W40" s="4">
        <f t="shared" si="5"/>
        <v>31</v>
      </c>
      <c r="X40" s="170">
        <f>IF(LEFT($R$8,1)="S",0,(IF(LEFT($R$8,1)="R",0,IF(+$R$9&lt;1,$R$21*CN9,0))))</f>
        <v>0</v>
      </c>
      <c r="Y40" s="40"/>
      <c r="AR40" t="s">
        <v>278</v>
      </c>
      <c r="AS40" t="s">
        <v>148</v>
      </c>
      <c r="AT40" t="s">
        <v>28</v>
      </c>
      <c r="AU40">
        <v>1</v>
      </c>
      <c r="AV40" s="157"/>
      <c r="AW40" s="188" t="s">
        <v>242</v>
      </c>
      <c r="AX40" s="188" t="s">
        <v>30</v>
      </c>
      <c r="AY40" s="189">
        <v>2080</v>
      </c>
      <c r="AZ40" s="188" t="s">
        <v>243</v>
      </c>
      <c r="BA40" s="188" t="s">
        <v>32</v>
      </c>
      <c r="BB40" s="188" t="s">
        <v>244</v>
      </c>
      <c r="BC40" s="188" t="s">
        <v>32</v>
      </c>
      <c r="BD40" s="188" t="s">
        <v>245</v>
      </c>
      <c r="BE40" s="191" t="s">
        <v>32</v>
      </c>
      <c r="BF40" s="43"/>
      <c r="BY40"/>
      <c r="BZ40" s="91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ED40"/>
      <c r="EE40"/>
      <c r="EF40"/>
      <c r="EG40"/>
      <c r="EH40"/>
      <c r="EI40"/>
      <c r="EJ40"/>
      <c r="EK40"/>
    </row>
    <row r="41" spans="1:141" ht="15" customHeight="1" x14ac:dyDescent="0.25">
      <c r="A41" s="8"/>
      <c r="B41" s="4">
        <f t="shared" si="4"/>
        <v>32</v>
      </c>
      <c r="C41" s="225" t="s">
        <v>246</v>
      </c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7"/>
      <c r="Q41" s="218" t="e">
        <f>SUM(Q36:Q40)</f>
        <v>#N/A</v>
      </c>
      <c r="R41" s="218"/>
      <c r="S41" s="218"/>
      <c r="T41" s="218"/>
      <c r="U41" s="218"/>
      <c r="V41" s="17"/>
      <c r="W41" s="4">
        <f t="shared" si="5"/>
        <v>32</v>
      </c>
      <c r="X41" s="27"/>
      <c r="Y41" s="41"/>
      <c r="AR41" t="s">
        <v>283</v>
      </c>
      <c r="AS41" t="s">
        <v>54</v>
      </c>
      <c r="AT41" t="s">
        <v>28</v>
      </c>
      <c r="AU41">
        <v>1</v>
      </c>
      <c r="AV41" s="157"/>
      <c r="AW41" s="188" t="s">
        <v>248</v>
      </c>
      <c r="AX41" s="188" t="s">
        <v>30</v>
      </c>
      <c r="AY41" s="189">
        <v>2070</v>
      </c>
      <c r="AZ41" s="188" t="s">
        <v>248</v>
      </c>
      <c r="BA41" s="188" t="s">
        <v>56</v>
      </c>
      <c r="BB41" s="188"/>
      <c r="BC41" s="188"/>
      <c r="BD41" s="188"/>
      <c r="BE41" s="191"/>
      <c r="BF41" s="43"/>
      <c r="BY41"/>
      <c r="BZ41" s="9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ED41"/>
      <c r="EE41"/>
      <c r="EF41"/>
      <c r="EG41"/>
      <c r="EH41"/>
      <c r="EI41"/>
      <c r="EJ41"/>
      <c r="EK41"/>
    </row>
    <row r="42" spans="1:141" ht="15" customHeight="1" x14ac:dyDescent="0.25">
      <c r="A42" s="8"/>
      <c r="B42" s="4">
        <f t="shared" si="4"/>
        <v>33</v>
      </c>
      <c r="C42" s="232" t="s">
        <v>249</v>
      </c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33"/>
      <c r="V42"/>
      <c r="W42" s="4">
        <f t="shared" si="5"/>
        <v>33</v>
      </c>
      <c r="X42" s="44" t="e">
        <f>SUM(X32:X40)</f>
        <v>#N/A</v>
      </c>
      <c r="Y42" s="41"/>
      <c r="AR42" t="s">
        <v>288</v>
      </c>
      <c r="AS42" t="s">
        <v>51</v>
      </c>
      <c r="AT42" t="s">
        <v>28</v>
      </c>
      <c r="AU42">
        <v>1</v>
      </c>
      <c r="AV42" s="157"/>
      <c r="AW42" s="188" t="s">
        <v>251</v>
      </c>
      <c r="AX42" s="188" t="s">
        <v>216</v>
      </c>
      <c r="AY42" s="189">
        <v>5010</v>
      </c>
      <c r="AZ42" s="188" t="s">
        <v>252</v>
      </c>
      <c r="BA42" s="188" t="s">
        <v>32</v>
      </c>
      <c r="BB42" s="188"/>
      <c r="BC42" s="188"/>
      <c r="BD42" s="188"/>
      <c r="BE42" s="191"/>
      <c r="BF42" s="43"/>
      <c r="BY42"/>
      <c r="BZ42" s="91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ED42"/>
      <c r="EE42"/>
      <c r="EF42"/>
      <c r="EG42"/>
      <c r="EH42"/>
      <c r="EI42"/>
      <c r="EJ42"/>
      <c r="EK42"/>
    </row>
    <row r="43" spans="1:141" ht="15" customHeight="1" x14ac:dyDescent="0.25">
      <c r="A43" s="8"/>
      <c r="B43" s="4">
        <f t="shared" si="4"/>
        <v>34</v>
      </c>
      <c r="C43" s="229" t="s">
        <v>253</v>
      </c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1"/>
      <c r="V43"/>
      <c r="W43" s="4">
        <f>+B43</f>
        <v>34</v>
      </c>
      <c r="X43" s="44" t="e">
        <f>X42-(N41+Q41)</f>
        <v>#N/A</v>
      </c>
      <c r="AR43" t="s">
        <v>292</v>
      </c>
      <c r="AS43" t="s">
        <v>27</v>
      </c>
      <c r="AT43" t="s">
        <v>28</v>
      </c>
      <c r="AU43">
        <v>1</v>
      </c>
      <c r="AV43" s="157"/>
      <c r="AW43" s="188" t="s">
        <v>254</v>
      </c>
      <c r="AX43" s="188" t="s">
        <v>53</v>
      </c>
      <c r="AY43" s="189">
        <v>3035</v>
      </c>
      <c r="AZ43" s="188" t="s">
        <v>255</v>
      </c>
      <c r="BA43" s="188" t="s">
        <v>32</v>
      </c>
      <c r="BB43" s="188"/>
      <c r="BC43" s="188"/>
      <c r="BD43" s="188"/>
      <c r="BE43" s="191"/>
      <c r="BF43" s="43"/>
      <c r="BY43"/>
      <c r="BZ43" s="91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ED43"/>
      <c r="EE43"/>
      <c r="EF43"/>
      <c r="EG43"/>
      <c r="EH43"/>
      <c r="EI43"/>
      <c r="EJ43"/>
      <c r="EK43"/>
    </row>
    <row r="44" spans="1:141" ht="15" customHeight="1" x14ac:dyDescent="0.25">
      <c r="A44" s="8"/>
      <c r="AR44" t="s">
        <v>297</v>
      </c>
      <c r="AS44" t="s">
        <v>51</v>
      </c>
      <c r="AT44" t="s">
        <v>507</v>
      </c>
      <c r="AU44">
        <v>1</v>
      </c>
      <c r="AV44" s="157"/>
      <c r="AW44" s="188" t="s">
        <v>257</v>
      </c>
      <c r="AX44" s="188" t="s">
        <v>216</v>
      </c>
      <c r="AY44" s="189">
        <v>5020</v>
      </c>
      <c r="AZ44" s="188" t="s">
        <v>258</v>
      </c>
      <c r="BA44" s="188" t="s">
        <v>32</v>
      </c>
      <c r="BB44" s="188"/>
      <c r="BC44" s="188"/>
      <c r="BD44" s="188"/>
      <c r="BE44" s="191"/>
      <c r="BF44" s="43"/>
      <c r="BG44" s="42"/>
      <c r="BY44"/>
      <c r="BZ44" s="91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ED44"/>
      <c r="EE44"/>
      <c r="EF44"/>
      <c r="EG44"/>
      <c r="EH44"/>
      <c r="EI44"/>
      <c r="EJ44"/>
      <c r="EK44"/>
    </row>
    <row r="45" spans="1:141" ht="15" customHeight="1" x14ac:dyDescent="0.25">
      <c r="A45" s="8"/>
      <c r="B45" s="235" t="s">
        <v>259</v>
      </c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AR45" t="s">
        <v>300</v>
      </c>
      <c r="AS45" t="s">
        <v>184</v>
      </c>
      <c r="AT45" t="s">
        <v>28</v>
      </c>
      <c r="AU45">
        <v>0.75</v>
      </c>
      <c r="AV45" s="157"/>
      <c r="AW45" s="188" t="s">
        <v>261</v>
      </c>
      <c r="AX45" s="188" t="s">
        <v>262</v>
      </c>
      <c r="AY45" s="189">
        <v>6000</v>
      </c>
      <c r="AZ45" s="188" t="s">
        <v>263</v>
      </c>
      <c r="BA45" s="188" t="s">
        <v>32</v>
      </c>
      <c r="BB45" s="188"/>
      <c r="BC45" s="188"/>
      <c r="BD45" s="188"/>
      <c r="BE45" s="191"/>
      <c r="BF45" s="43"/>
      <c r="BY45"/>
      <c r="BZ45" s="91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ED45"/>
      <c r="EE45"/>
      <c r="EF45"/>
      <c r="EG45"/>
      <c r="EH45"/>
      <c r="EI45"/>
      <c r="EJ45"/>
      <c r="EK45"/>
    </row>
    <row r="46" spans="1:141" ht="15" customHeight="1" x14ac:dyDescent="0.25">
      <c r="A46" s="8"/>
      <c r="B46" s="42"/>
      <c r="C46" s="8"/>
      <c r="D46" s="8"/>
      <c r="E46" s="8"/>
      <c r="F46" s="8"/>
      <c r="G46" s="8"/>
      <c r="H46" s="8"/>
      <c r="I46" s="8"/>
      <c r="J46" s="8"/>
      <c r="K46"/>
      <c r="L46"/>
      <c r="M46"/>
      <c r="N46"/>
      <c r="O46"/>
      <c r="P46"/>
      <c r="Q46"/>
      <c r="R46"/>
      <c r="S46"/>
      <c r="T46"/>
      <c r="U46"/>
      <c r="V46"/>
      <c r="W46" s="42"/>
      <c r="X46"/>
      <c r="AR46" t="s">
        <v>1009</v>
      </c>
      <c r="AS46" t="s">
        <v>75</v>
      </c>
      <c r="AT46" t="s">
        <v>28</v>
      </c>
      <c r="AU46">
        <v>0.75</v>
      </c>
      <c r="AV46" s="157"/>
      <c r="AW46" s="188" t="s">
        <v>266</v>
      </c>
      <c r="AX46" s="188" t="s">
        <v>85</v>
      </c>
      <c r="AY46" s="189">
        <v>7040</v>
      </c>
      <c r="AZ46" s="188" t="s">
        <v>267</v>
      </c>
      <c r="BA46" s="188" t="s">
        <v>32</v>
      </c>
      <c r="BB46" s="188"/>
      <c r="BC46" s="188"/>
      <c r="BD46" s="188"/>
      <c r="BE46" s="191"/>
      <c r="BF46" s="43"/>
      <c r="BY46"/>
      <c r="BZ46" s="91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ED46"/>
      <c r="EE46"/>
      <c r="EF46"/>
      <c r="EG46"/>
      <c r="EH46"/>
      <c r="EI46"/>
      <c r="EJ46"/>
      <c r="EK46"/>
    </row>
    <row r="47" spans="1:141" ht="15" customHeight="1" x14ac:dyDescent="0.25">
      <c r="A47" s="8"/>
      <c r="B47" s="140" t="s">
        <v>268</v>
      </c>
      <c r="C47" s="8"/>
      <c r="D47" s="8"/>
      <c r="E47" s="141" t="s">
        <v>269</v>
      </c>
      <c r="F47" s="236" t="str">
        <f>O6</f>
        <v>Select Pastor's Name</v>
      </c>
      <c r="G47" s="236"/>
      <c r="H47" s="236"/>
      <c r="I47" s="236"/>
      <c r="J47" s="236"/>
      <c r="K47" s="23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45" t="s">
        <v>270</v>
      </c>
      <c r="X47" s="163"/>
      <c r="AR47" t="s">
        <v>305</v>
      </c>
      <c r="AS47" t="s">
        <v>51</v>
      </c>
      <c r="AT47" t="s">
        <v>28</v>
      </c>
      <c r="AU47">
        <v>1</v>
      </c>
      <c r="AV47" s="157"/>
      <c r="AW47" s="188" t="s">
        <v>272</v>
      </c>
      <c r="AX47" s="188" t="s">
        <v>85</v>
      </c>
      <c r="AY47" s="189">
        <v>7050</v>
      </c>
      <c r="AZ47" s="188" t="s">
        <v>273</v>
      </c>
      <c r="BA47" s="188" t="s">
        <v>32</v>
      </c>
      <c r="BB47" s="188"/>
      <c r="BC47" s="188"/>
      <c r="BD47" s="188"/>
      <c r="BE47" s="191"/>
      <c r="BF47" s="43"/>
      <c r="BY47"/>
      <c r="BZ47" s="91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ED47"/>
      <c r="EE47"/>
      <c r="EF47"/>
      <c r="EG47"/>
      <c r="EH47"/>
      <c r="EI47"/>
      <c r="EJ47"/>
      <c r="EK47"/>
    </row>
    <row r="48" spans="1:141" ht="15" customHeight="1" x14ac:dyDescent="0.25">
      <c r="A48" s="8"/>
      <c r="B48" s="168"/>
      <c r="C48" s="8"/>
      <c r="D48" s="8"/>
      <c r="E48" s="8"/>
      <c r="F48" s="8"/>
      <c r="G48" s="8"/>
      <c r="H48" s="8"/>
      <c r="I48" s="8"/>
      <c r="J48" s="8"/>
      <c r="K48"/>
      <c r="L48"/>
      <c r="M48"/>
      <c r="N48"/>
      <c r="O48" s="142" t="s">
        <v>274</v>
      </c>
      <c r="P48"/>
      <c r="Q48"/>
      <c r="R48"/>
      <c r="S48"/>
      <c r="T48"/>
      <c r="U48"/>
      <c r="V48"/>
      <c r="W48" s="45"/>
      <c r="X48"/>
      <c r="AR48" t="s">
        <v>1031</v>
      </c>
      <c r="AS48" t="s">
        <v>75</v>
      </c>
      <c r="AT48" t="s">
        <v>28</v>
      </c>
      <c r="AU48">
        <v>0.25</v>
      </c>
      <c r="AV48" s="157"/>
      <c r="AW48" s="188" t="s">
        <v>276</v>
      </c>
      <c r="AX48" s="188" t="s">
        <v>85</v>
      </c>
      <c r="AY48" s="189">
        <v>7060</v>
      </c>
      <c r="AZ48" s="188" t="s">
        <v>276</v>
      </c>
      <c r="BA48" s="188" t="s">
        <v>32</v>
      </c>
      <c r="BB48" s="188"/>
      <c r="BC48" s="188"/>
      <c r="BD48" s="188"/>
      <c r="BE48" s="191"/>
      <c r="BF48" s="43"/>
      <c r="BY48"/>
      <c r="BZ48" s="91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ED48"/>
      <c r="EE48"/>
      <c r="EF48"/>
      <c r="EG48"/>
      <c r="EH48"/>
      <c r="EI48"/>
      <c r="EJ48"/>
      <c r="EK48"/>
    </row>
    <row r="49" spans="1:141" ht="15" customHeight="1" x14ac:dyDescent="0.25">
      <c r="A49" s="8"/>
      <c r="B49" s="140" t="s">
        <v>277</v>
      </c>
      <c r="C49" s="8"/>
      <c r="D49" s="8"/>
      <c r="E49" s="8"/>
      <c r="F49" s="8"/>
      <c r="G49" s="8"/>
      <c r="H49" s="8"/>
      <c r="I49" s="8"/>
      <c r="J49" s="7"/>
      <c r="K49" s="234"/>
      <c r="L49" s="234"/>
      <c r="M49" s="234"/>
      <c r="N49" s="234"/>
      <c r="O49" s="11"/>
      <c r="P49" s="11"/>
      <c r="Q49" s="11"/>
      <c r="R49" s="11"/>
      <c r="S49" s="11"/>
      <c r="T49" s="11"/>
      <c r="U49" s="11"/>
      <c r="V49" s="11"/>
      <c r="W49" s="45" t="s">
        <v>270</v>
      </c>
      <c r="X49" s="163"/>
      <c r="AR49" t="s">
        <v>308</v>
      </c>
      <c r="AS49" t="s">
        <v>51</v>
      </c>
      <c r="AT49" t="s">
        <v>28</v>
      </c>
      <c r="AU49">
        <v>1</v>
      </c>
      <c r="AV49" s="157"/>
      <c r="AW49" s="188" t="s">
        <v>279</v>
      </c>
      <c r="AX49" s="188" t="s">
        <v>280</v>
      </c>
      <c r="AY49" s="189">
        <v>4010</v>
      </c>
      <c r="AZ49" s="188" t="s">
        <v>279</v>
      </c>
      <c r="BA49" s="188" t="s">
        <v>56</v>
      </c>
      <c r="BB49" s="188"/>
      <c r="BC49" s="188"/>
      <c r="BD49" s="188"/>
      <c r="BE49" s="191"/>
      <c r="BF49" s="43"/>
      <c r="BY49"/>
      <c r="BZ49" s="91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ED49"/>
      <c r="EE49"/>
      <c r="EF49"/>
      <c r="EG49"/>
      <c r="EH49"/>
      <c r="EI49"/>
      <c r="EJ49"/>
      <c r="EK49"/>
    </row>
    <row r="50" spans="1:141" ht="15" customHeight="1" x14ac:dyDescent="0.25">
      <c r="A50" s="8"/>
      <c r="B50" s="168"/>
      <c r="C50" s="8"/>
      <c r="D50" s="8"/>
      <c r="E50" s="8"/>
      <c r="F50" s="8"/>
      <c r="G50" s="8"/>
      <c r="H50" s="8"/>
      <c r="I50" s="8"/>
      <c r="J50" s="8"/>
      <c r="K50" s="142" t="s">
        <v>281</v>
      </c>
      <c r="L50"/>
      <c r="M50"/>
      <c r="N50"/>
      <c r="O50" s="142" t="s">
        <v>274</v>
      </c>
      <c r="P50"/>
      <c r="Q50" s="219" t="s">
        <v>168</v>
      </c>
      <c r="R50" s="219"/>
      <c r="S50" s="219"/>
      <c r="T50" s="219"/>
      <c r="U50" s="219"/>
      <c r="V50" s="219"/>
      <c r="X50"/>
      <c r="AR50" t="s">
        <v>310</v>
      </c>
      <c r="AS50" t="s">
        <v>184</v>
      </c>
      <c r="AT50" t="s">
        <v>28</v>
      </c>
      <c r="AU50">
        <v>0.5</v>
      </c>
      <c r="AV50" s="157"/>
      <c r="AW50" s="188" t="s">
        <v>282</v>
      </c>
      <c r="AX50" s="188" t="s">
        <v>280</v>
      </c>
      <c r="AY50" s="189">
        <v>4030</v>
      </c>
      <c r="AZ50" s="188" t="s">
        <v>282</v>
      </c>
      <c r="BA50" s="188" t="s">
        <v>32</v>
      </c>
      <c r="BB50" s="188"/>
      <c r="BC50" s="188"/>
      <c r="BD50" s="188"/>
      <c r="BE50" s="191"/>
      <c r="BF50" s="43"/>
      <c r="BY50"/>
      <c r="BZ50" s="91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ED50"/>
      <c r="EE50"/>
      <c r="EF50"/>
      <c r="EG50"/>
      <c r="EH50"/>
      <c r="EI50"/>
      <c r="EJ50"/>
      <c r="EK50"/>
    </row>
    <row r="51" spans="1:141" ht="15" customHeight="1" x14ac:dyDescent="0.25">
      <c r="A51" s="8"/>
      <c r="B51" s="168"/>
      <c r="C51" s="8"/>
      <c r="D51" s="8"/>
      <c r="E51" s="8"/>
      <c r="F51" s="8"/>
      <c r="G51" s="8"/>
      <c r="H51" s="8"/>
      <c r="I51" s="8"/>
      <c r="J51" s="8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AR51" t="s">
        <v>319</v>
      </c>
      <c r="AS51" t="s">
        <v>51</v>
      </c>
      <c r="AT51" t="s">
        <v>28</v>
      </c>
      <c r="AU51">
        <v>1</v>
      </c>
      <c r="AV51" s="157"/>
      <c r="AW51" s="188" t="s">
        <v>284</v>
      </c>
      <c r="AX51" s="188" t="s">
        <v>280</v>
      </c>
      <c r="AY51" s="189">
        <v>4020</v>
      </c>
      <c r="AZ51" s="188" t="s">
        <v>284</v>
      </c>
      <c r="BA51" s="188" t="s">
        <v>56</v>
      </c>
      <c r="BB51" s="188"/>
      <c r="BC51" s="188"/>
      <c r="BD51" s="188"/>
      <c r="BE51" s="191"/>
      <c r="BF51" s="43"/>
      <c r="BY51"/>
      <c r="BZ51" s="9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ED51"/>
      <c r="EE51"/>
      <c r="EF51"/>
      <c r="EG51"/>
      <c r="EH51"/>
      <c r="EI51"/>
      <c r="EJ51"/>
      <c r="EK51"/>
    </row>
    <row r="52" spans="1:141" ht="15" customHeight="1" x14ac:dyDescent="0.25">
      <c r="A52" s="8"/>
      <c r="B52" s="168" t="s">
        <v>285</v>
      </c>
      <c r="C52" s="8"/>
      <c r="D52" s="8"/>
      <c r="E52" s="8"/>
      <c r="F52" s="7"/>
      <c r="G52" s="234"/>
      <c r="H52" s="234"/>
      <c r="I52" s="234"/>
      <c r="J52" s="234"/>
      <c r="K52" s="234"/>
      <c r="L52" s="234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45" t="s">
        <v>270</v>
      </c>
      <c r="X52" s="163"/>
      <c r="AR52" t="s">
        <v>321</v>
      </c>
      <c r="AS52" t="s">
        <v>51</v>
      </c>
      <c r="AT52" t="s">
        <v>98</v>
      </c>
      <c r="AU52">
        <v>1</v>
      </c>
      <c r="AV52" s="157"/>
      <c r="AW52" s="188" t="s">
        <v>286</v>
      </c>
      <c r="AX52" s="188" t="s">
        <v>216</v>
      </c>
      <c r="AY52" s="189">
        <v>5030</v>
      </c>
      <c r="AZ52" s="188" t="s">
        <v>286</v>
      </c>
      <c r="BA52" s="188" t="s">
        <v>32</v>
      </c>
      <c r="BB52" s="188"/>
      <c r="BC52" s="188"/>
      <c r="BD52" s="188"/>
      <c r="BE52" s="191"/>
      <c r="BF52" s="43"/>
      <c r="BY52"/>
      <c r="BZ52" s="91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ED52"/>
      <c r="EE52"/>
      <c r="EF52"/>
      <c r="EG52"/>
      <c r="EH52"/>
      <c r="EI52"/>
      <c r="EJ52"/>
      <c r="EK52"/>
    </row>
    <row r="53" spans="1:141" ht="15" customHeight="1" x14ac:dyDescent="0.25">
      <c r="A53" s="228" t="s">
        <v>287</v>
      </c>
      <c r="B53" s="228"/>
      <c r="C53" s="8"/>
      <c r="D53" s="8"/>
      <c r="E53" s="8"/>
      <c r="F53" s="8"/>
      <c r="G53" s="142" t="s">
        <v>281</v>
      </c>
      <c r="H53" s="8"/>
      <c r="I53" s="8"/>
      <c r="J53" s="8"/>
      <c r="K53"/>
      <c r="L53"/>
      <c r="M53"/>
      <c r="N53"/>
      <c r="O53" s="142" t="s">
        <v>274</v>
      </c>
      <c r="P53"/>
      <c r="Q53"/>
      <c r="R53"/>
      <c r="S53"/>
      <c r="T53"/>
      <c r="U53"/>
      <c r="V53"/>
      <c r="W53" s="45"/>
      <c r="X53"/>
      <c r="AA53" s="149"/>
      <c r="AR53" t="s">
        <v>330</v>
      </c>
      <c r="AS53" t="s">
        <v>78</v>
      </c>
      <c r="AT53" t="s">
        <v>331</v>
      </c>
      <c r="AU53">
        <v>1</v>
      </c>
      <c r="AV53" s="157"/>
      <c r="AW53" s="188" t="s">
        <v>289</v>
      </c>
      <c r="AX53" s="188" t="s">
        <v>216</v>
      </c>
      <c r="AY53" s="189">
        <v>5040</v>
      </c>
      <c r="AZ53" s="188" t="s">
        <v>290</v>
      </c>
      <c r="BA53" s="188" t="s">
        <v>32</v>
      </c>
      <c r="BB53" s="188"/>
      <c r="BC53" s="188"/>
      <c r="BD53" s="188"/>
      <c r="BE53" s="191"/>
      <c r="BF53" s="43"/>
      <c r="BY53"/>
      <c r="BZ53" s="91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ED53"/>
      <c r="EE53"/>
      <c r="EF53"/>
      <c r="EG53"/>
      <c r="EH53"/>
      <c r="EI53"/>
      <c r="EJ53"/>
      <c r="EK53"/>
    </row>
    <row r="54" spans="1:141" ht="16.5" x14ac:dyDescent="0.25">
      <c r="A54" s="152" t="s">
        <v>291</v>
      </c>
      <c r="B54" s="224" t="s">
        <v>1028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AA54" s="149"/>
      <c r="AR54" t="s">
        <v>333</v>
      </c>
      <c r="AS54" t="s">
        <v>184</v>
      </c>
      <c r="AT54" t="s">
        <v>28</v>
      </c>
      <c r="AU54">
        <v>0.5</v>
      </c>
      <c r="AV54" s="157"/>
      <c r="AW54" s="188" t="s">
        <v>293</v>
      </c>
      <c r="AX54" s="188" t="s">
        <v>262</v>
      </c>
      <c r="AY54" s="189">
        <v>6010</v>
      </c>
      <c r="AZ54" s="188" t="s">
        <v>294</v>
      </c>
      <c r="BA54" s="188" t="s">
        <v>32</v>
      </c>
      <c r="BB54" s="188"/>
      <c r="BC54" s="188"/>
      <c r="BD54" s="188"/>
      <c r="BE54" s="191"/>
      <c r="BF54" s="122"/>
      <c r="BY54"/>
      <c r="BZ54" s="91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ED54"/>
      <c r="EE54"/>
      <c r="EF54"/>
      <c r="EG54"/>
      <c r="EH54"/>
      <c r="EI54"/>
      <c r="EJ54"/>
      <c r="EK54"/>
    </row>
    <row r="55" spans="1:141" ht="16.149999999999999" customHeight="1" x14ac:dyDescent="0.25">
      <c r="A55" s="152" t="s">
        <v>295</v>
      </c>
      <c r="B55" s="223" t="s">
        <v>296</v>
      </c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AA55" s="149"/>
      <c r="AR55" t="s">
        <v>1032</v>
      </c>
      <c r="AS55" t="s">
        <v>97</v>
      </c>
      <c r="AT55" t="s">
        <v>28</v>
      </c>
      <c r="AU55">
        <v>0.5</v>
      </c>
      <c r="AV55" s="157"/>
      <c r="AW55" s="188" t="s">
        <v>298</v>
      </c>
      <c r="AX55" s="188" t="s">
        <v>92</v>
      </c>
      <c r="AY55" s="189">
        <v>1310</v>
      </c>
      <c r="AZ55" s="188" t="s">
        <v>299</v>
      </c>
      <c r="BA55" s="188" t="s">
        <v>32</v>
      </c>
      <c r="BB55" s="188"/>
      <c r="BC55" s="188"/>
      <c r="BD55" s="188"/>
      <c r="BE55" s="191"/>
      <c r="BF55" s="43"/>
      <c r="BN55" s="42"/>
      <c r="BT55" s="42"/>
      <c r="BU55" s="54"/>
      <c r="BV55" s="54"/>
      <c r="BY55"/>
      <c r="BZ55" s="91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ED55"/>
      <c r="EE55"/>
      <c r="EF55"/>
      <c r="EG55"/>
      <c r="EH55"/>
      <c r="EI55"/>
      <c r="EJ55"/>
      <c r="EK55"/>
    </row>
    <row r="56" spans="1:141" s="42" customFormat="1" ht="15" customHeight="1" x14ac:dyDescent="0.25">
      <c r="A56" s="154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67"/>
      <c r="AA56" s="14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R56" t="s">
        <v>336</v>
      </c>
      <c r="AS56" t="s">
        <v>51</v>
      </c>
      <c r="AT56" t="s">
        <v>28</v>
      </c>
      <c r="AU56">
        <v>1</v>
      </c>
      <c r="AV56" s="157"/>
      <c r="AW56" s="188" t="s">
        <v>301</v>
      </c>
      <c r="AX56" s="188" t="s">
        <v>216</v>
      </c>
      <c r="AY56" s="189">
        <v>5050</v>
      </c>
      <c r="AZ56" s="188" t="s">
        <v>302</v>
      </c>
      <c r="BA56" s="188" t="s">
        <v>32</v>
      </c>
      <c r="BB56" s="188"/>
      <c r="BC56" s="188"/>
      <c r="BD56" s="188"/>
      <c r="BE56" s="191"/>
      <c r="BF56" s="43"/>
      <c r="BG56" s="28"/>
      <c r="BH56" s="30"/>
      <c r="BI56" s="28"/>
      <c r="BJ56" s="30"/>
      <c r="BK56" s="30"/>
      <c r="BL56" s="30"/>
      <c r="BM56" s="30"/>
      <c r="BN56" s="28"/>
      <c r="BT56" s="28"/>
      <c r="BU56" s="30"/>
      <c r="BV56" s="30"/>
      <c r="BW56" s="30"/>
      <c r="BX56" s="28"/>
      <c r="BY56"/>
      <c r="BZ56" s="91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ED56"/>
      <c r="EE56"/>
      <c r="EF56"/>
      <c r="EG56"/>
      <c r="EH56"/>
      <c r="EI56"/>
      <c r="EJ56"/>
      <c r="EK56"/>
    </row>
    <row r="57" spans="1:141" x14ac:dyDescent="0.25">
      <c r="A57" s="154" t="s">
        <v>303</v>
      </c>
      <c r="B57" s="223" t="s">
        <v>304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67"/>
      <c r="AR57" t="s">
        <v>340</v>
      </c>
      <c r="AS57" t="s">
        <v>51</v>
      </c>
      <c r="AT57" t="s">
        <v>28</v>
      </c>
      <c r="AU57">
        <v>1</v>
      </c>
      <c r="AV57" s="157"/>
      <c r="AW57" s="188" t="s">
        <v>306</v>
      </c>
      <c r="AX57" s="188" t="s">
        <v>216</v>
      </c>
      <c r="AY57" s="189">
        <v>5330</v>
      </c>
      <c r="AZ57" s="188" t="s">
        <v>307</v>
      </c>
      <c r="BA57" s="188" t="s">
        <v>32</v>
      </c>
      <c r="BB57" s="188"/>
      <c r="BC57" s="188"/>
      <c r="BD57" s="188"/>
      <c r="BE57" s="191"/>
      <c r="BF57" s="43"/>
      <c r="BW57" s="54"/>
      <c r="BX57" s="42"/>
      <c r="BY57"/>
      <c r="BZ57" s="91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ED57"/>
      <c r="EE57"/>
      <c r="EF57"/>
      <c r="EG57"/>
      <c r="EH57"/>
      <c r="EI57"/>
      <c r="EJ57"/>
      <c r="EK57"/>
    </row>
    <row r="58" spans="1:141" x14ac:dyDescent="0.25">
      <c r="A58" s="153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AR58" t="s">
        <v>343</v>
      </c>
      <c r="AS58" t="s">
        <v>148</v>
      </c>
      <c r="AT58" t="s">
        <v>28</v>
      </c>
      <c r="AU58">
        <v>1</v>
      </c>
      <c r="AV58" s="157"/>
      <c r="AW58" s="188" t="s">
        <v>309</v>
      </c>
      <c r="AX58" s="188" t="s">
        <v>216</v>
      </c>
      <c r="AY58" s="189">
        <v>5060</v>
      </c>
      <c r="AZ58" s="188" t="s">
        <v>309</v>
      </c>
      <c r="BA58" s="188" t="s">
        <v>32</v>
      </c>
      <c r="BB58" s="188"/>
      <c r="BC58" s="188"/>
      <c r="BD58" s="188"/>
      <c r="BE58" s="191"/>
      <c r="BF58" s="43"/>
      <c r="BH58" s="54"/>
      <c r="BI58" s="42"/>
      <c r="BJ58" s="54"/>
      <c r="BK58" s="54"/>
      <c r="BL58" s="54"/>
      <c r="BM58" s="54"/>
      <c r="BY58"/>
      <c r="BZ58" s="91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ED58"/>
      <c r="EE58"/>
      <c r="EF58"/>
      <c r="EG58"/>
      <c r="EH58"/>
      <c r="EI58"/>
      <c r="EJ58"/>
      <c r="EK58"/>
    </row>
    <row r="59" spans="1:141" ht="15.95" customHeight="1" x14ac:dyDescent="0.25">
      <c r="A59" s="8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AR59" t="s">
        <v>345</v>
      </c>
      <c r="AS59" t="s">
        <v>93</v>
      </c>
      <c r="AT59" t="s">
        <v>28</v>
      </c>
      <c r="AU59">
        <v>1</v>
      </c>
      <c r="AV59" s="157"/>
      <c r="AW59" s="188" t="s">
        <v>311</v>
      </c>
      <c r="AX59" s="188" t="s">
        <v>216</v>
      </c>
      <c r="AY59" s="189">
        <v>5070</v>
      </c>
      <c r="AZ59" s="188" t="s">
        <v>312</v>
      </c>
      <c r="BA59" s="188" t="s">
        <v>32</v>
      </c>
      <c r="BB59" s="188"/>
      <c r="BC59" s="188"/>
      <c r="BD59" s="188"/>
      <c r="BE59" s="191"/>
      <c r="BF59" s="43"/>
      <c r="BY59"/>
      <c r="BZ59" s="91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ED59"/>
      <c r="EE59"/>
      <c r="EF59"/>
      <c r="EG59"/>
      <c r="EH59"/>
      <c r="EI59"/>
      <c r="EJ59"/>
      <c r="EK59"/>
    </row>
    <row r="60" spans="1:141" ht="26.25" customHeight="1" x14ac:dyDescent="0.25">
      <c r="A60" s="8"/>
      <c r="B60" s="214" t="s">
        <v>313</v>
      </c>
      <c r="C60" s="214"/>
      <c r="D60" s="214"/>
      <c r="F60" s="213" t="s">
        <v>314</v>
      </c>
      <c r="G60" s="213"/>
      <c r="H60" s="213"/>
      <c r="I60" s="213"/>
      <c r="J60" s="137"/>
      <c r="K60" s="215" t="s">
        <v>315</v>
      </c>
      <c r="L60" s="216"/>
      <c r="M60" s="216"/>
      <c r="N60" s="216"/>
      <c r="O60" s="216"/>
      <c r="P60" s="216"/>
      <c r="Q60" s="217"/>
      <c r="R60" s="3"/>
      <c r="S60" s="220" t="s">
        <v>316</v>
      </c>
      <c r="T60" s="221"/>
      <c r="U60" s="221"/>
      <c r="V60" s="222"/>
      <c r="W60" s="12"/>
      <c r="X60" s="169" t="s">
        <v>317</v>
      </c>
      <c r="AR60" t="s">
        <v>348</v>
      </c>
      <c r="AS60" t="s">
        <v>51</v>
      </c>
      <c r="AT60" t="s">
        <v>28</v>
      </c>
      <c r="AU60">
        <v>1</v>
      </c>
      <c r="AV60" s="157"/>
      <c r="AW60" s="188" t="s">
        <v>318</v>
      </c>
      <c r="AX60" s="188" t="s">
        <v>30</v>
      </c>
      <c r="AY60" s="189">
        <v>2110</v>
      </c>
      <c r="AZ60" s="188" t="s">
        <v>318</v>
      </c>
      <c r="BA60" s="188" t="s">
        <v>32</v>
      </c>
      <c r="BB60" s="188"/>
      <c r="BC60" s="188"/>
      <c r="BD60" s="188"/>
      <c r="BE60" s="191"/>
      <c r="BF60" s="43"/>
      <c r="BY60"/>
      <c r="BZ60" s="91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ED60"/>
      <c r="EE60"/>
      <c r="EF60"/>
      <c r="EG60"/>
      <c r="EH60"/>
      <c r="EI60"/>
      <c r="EJ60"/>
      <c r="EK60"/>
    </row>
    <row r="61" spans="1:141" ht="15.95" customHeight="1" x14ac:dyDescent="0.25">
      <c r="B61" s="139"/>
      <c r="C61" s="138"/>
      <c r="D61" s="138"/>
      <c r="E61" s="138"/>
      <c r="G61" s="136"/>
      <c r="H61" s="136"/>
      <c r="I61" s="136"/>
      <c r="J61" s="136"/>
      <c r="AR61" t="s">
        <v>351</v>
      </c>
      <c r="AS61" t="s">
        <v>75</v>
      </c>
      <c r="AT61" t="s">
        <v>28</v>
      </c>
      <c r="AU61">
        <v>0.5</v>
      </c>
      <c r="AV61" s="157"/>
      <c r="AW61" s="188" t="s">
        <v>320</v>
      </c>
      <c r="AX61" s="188" t="s">
        <v>30</v>
      </c>
      <c r="AY61" s="189">
        <v>2120</v>
      </c>
      <c r="AZ61" s="188" t="s">
        <v>320</v>
      </c>
      <c r="BA61" s="188" t="s">
        <v>56</v>
      </c>
      <c r="BB61" s="188"/>
      <c r="BC61" s="188"/>
      <c r="BD61" s="188"/>
      <c r="BE61" s="191"/>
      <c r="BF61" s="43"/>
      <c r="BY61"/>
      <c r="BZ61" s="9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ED61"/>
      <c r="EE61"/>
      <c r="EF61"/>
      <c r="EG61"/>
      <c r="EH61"/>
      <c r="EI61"/>
      <c r="EJ61"/>
      <c r="EK61"/>
    </row>
    <row r="62" spans="1:141" ht="15.95" customHeight="1" x14ac:dyDescent="0.25">
      <c r="G62" s="118"/>
      <c r="H62" s="118"/>
      <c r="I62" s="118"/>
      <c r="J62" s="118"/>
      <c r="AR62" t="s">
        <v>1033</v>
      </c>
      <c r="AS62" t="s">
        <v>93</v>
      </c>
      <c r="AT62" t="s">
        <v>28</v>
      </c>
      <c r="AU62">
        <v>1</v>
      </c>
      <c r="AV62" s="157"/>
      <c r="AW62" s="188" t="s">
        <v>322</v>
      </c>
      <c r="AX62" s="188" t="s">
        <v>30</v>
      </c>
      <c r="AY62" s="189">
        <v>2130</v>
      </c>
      <c r="AZ62" s="188" t="s">
        <v>323</v>
      </c>
      <c r="BA62" s="188" t="s">
        <v>32</v>
      </c>
      <c r="BB62" s="188"/>
      <c r="BC62" s="188"/>
      <c r="BD62" s="188"/>
      <c r="BE62" s="191"/>
      <c r="BF62" s="43"/>
      <c r="BY62"/>
      <c r="BZ62" s="91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ED62"/>
      <c r="EE62"/>
      <c r="EF62"/>
      <c r="EG62"/>
      <c r="EH62"/>
      <c r="EI62"/>
      <c r="EJ62"/>
      <c r="EK62"/>
    </row>
    <row r="63" spans="1:141" ht="15.95" customHeight="1" x14ac:dyDescent="0.25">
      <c r="AR63" t="s">
        <v>1034</v>
      </c>
      <c r="AS63" t="s">
        <v>75</v>
      </c>
      <c r="AT63" t="s">
        <v>28</v>
      </c>
      <c r="AU63">
        <v>0.5</v>
      </c>
      <c r="AV63" s="157"/>
      <c r="AW63" s="188" t="s">
        <v>324</v>
      </c>
      <c r="AX63" s="188" t="s">
        <v>30</v>
      </c>
      <c r="AY63" s="189">
        <v>2140</v>
      </c>
      <c r="AZ63" s="188" t="s">
        <v>324</v>
      </c>
      <c r="BA63" s="188" t="s">
        <v>32</v>
      </c>
      <c r="BB63" s="188"/>
      <c r="BC63" s="188"/>
      <c r="BD63" s="188"/>
      <c r="BE63" s="191"/>
      <c r="BF63" s="43"/>
      <c r="BY63"/>
      <c r="BZ63" s="91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ED63"/>
      <c r="EE63"/>
      <c r="EF63"/>
      <c r="EG63"/>
      <c r="EH63"/>
      <c r="EI63"/>
      <c r="EJ63"/>
      <c r="EK63"/>
    </row>
    <row r="64" spans="1:141" ht="15.95" customHeight="1" x14ac:dyDescent="0.25">
      <c r="AR64" t="s">
        <v>354</v>
      </c>
      <c r="AS64" t="s">
        <v>93</v>
      </c>
      <c r="AT64" t="s">
        <v>28</v>
      </c>
      <c r="AU64">
        <v>1</v>
      </c>
      <c r="AV64" s="157"/>
      <c r="AW64" s="188" t="s">
        <v>325</v>
      </c>
      <c r="AX64" s="188" t="s">
        <v>30</v>
      </c>
      <c r="AY64" s="189">
        <v>2150</v>
      </c>
      <c r="AZ64" s="188" t="s">
        <v>325</v>
      </c>
      <c r="BA64" s="188" t="s">
        <v>32</v>
      </c>
      <c r="BB64" s="188"/>
      <c r="BC64" s="188"/>
      <c r="BD64" s="188"/>
      <c r="BE64" s="191"/>
      <c r="BF64" s="43"/>
      <c r="BY64"/>
      <c r="BZ64" s="91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ED64"/>
      <c r="EE64"/>
      <c r="EF64"/>
      <c r="EG64"/>
      <c r="EH64"/>
      <c r="EI64"/>
      <c r="EJ64"/>
      <c r="EK64"/>
    </row>
    <row r="65" spans="44:141" ht="15.95" customHeight="1" x14ac:dyDescent="0.25">
      <c r="AR65" t="s">
        <v>359</v>
      </c>
      <c r="AS65" t="s">
        <v>51</v>
      </c>
      <c r="AT65" t="s">
        <v>28</v>
      </c>
      <c r="AU65">
        <v>1</v>
      </c>
      <c r="AV65" s="157"/>
      <c r="AW65" s="188" t="s">
        <v>326</v>
      </c>
      <c r="AX65" s="188" t="s">
        <v>30</v>
      </c>
      <c r="AY65" s="189">
        <v>2160</v>
      </c>
      <c r="AZ65" s="188" t="s">
        <v>326</v>
      </c>
      <c r="BA65" s="188" t="s">
        <v>56</v>
      </c>
      <c r="BB65" s="188"/>
      <c r="BC65" s="188"/>
      <c r="BD65" s="188"/>
      <c r="BE65" s="191"/>
      <c r="BF65" s="43"/>
      <c r="BY65"/>
      <c r="BZ65" s="91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ED65"/>
      <c r="EE65"/>
      <c r="EF65"/>
      <c r="EG65"/>
      <c r="EH65"/>
      <c r="EI65"/>
      <c r="EJ65"/>
      <c r="EK65"/>
    </row>
    <row r="66" spans="44:141" ht="15.95" customHeight="1" x14ac:dyDescent="0.25">
      <c r="AR66" t="s">
        <v>362</v>
      </c>
      <c r="AS66" t="s">
        <v>51</v>
      </c>
      <c r="AT66" t="s">
        <v>28</v>
      </c>
      <c r="AU66">
        <v>1</v>
      </c>
      <c r="AV66" s="157"/>
      <c r="AW66" s="188" t="s">
        <v>327</v>
      </c>
      <c r="AX66" s="188" t="s">
        <v>30</v>
      </c>
      <c r="AY66" s="189">
        <v>2170</v>
      </c>
      <c r="AZ66" s="188" t="s">
        <v>327</v>
      </c>
      <c r="BA66" s="188" t="s">
        <v>32</v>
      </c>
      <c r="BB66" s="188"/>
      <c r="BC66" s="188"/>
      <c r="BD66" s="188"/>
      <c r="BE66" s="191"/>
      <c r="BF66" s="43"/>
      <c r="BY66"/>
      <c r="BZ66" s="91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ED66"/>
      <c r="EE66"/>
      <c r="EF66"/>
      <c r="EG66"/>
      <c r="EH66"/>
      <c r="EI66"/>
      <c r="EJ66"/>
      <c r="EK66"/>
    </row>
    <row r="67" spans="44:141" ht="15" customHeight="1" x14ac:dyDescent="0.25">
      <c r="AR67" t="s">
        <v>366</v>
      </c>
      <c r="AS67" t="s">
        <v>51</v>
      </c>
      <c r="AT67" t="s">
        <v>28</v>
      </c>
      <c r="AU67">
        <v>1</v>
      </c>
      <c r="AV67" s="157"/>
      <c r="AW67" s="188" t="s">
        <v>328</v>
      </c>
      <c r="AX67" s="188" t="s">
        <v>30</v>
      </c>
      <c r="AY67" s="189">
        <v>2180</v>
      </c>
      <c r="AZ67" s="188" t="s">
        <v>329</v>
      </c>
      <c r="BA67" s="188" t="s">
        <v>32</v>
      </c>
      <c r="BB67" s="188"/>
      <c r="BC67" s="188"/>
      <c r="BD67" s="188"/>
      <c r="BE67" s="191"/>
      <c r="BF67" s="43"/>
      <c r="BY67"/>
      <c r="BZ67" s="91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ED67"/>
      <c r="EE67"/>
      <c r="EF67"/>
      <c r="EG67"/>
      <c r="EH67"/>
      <c r="EI67"/>
      <c r="EJ67"/>
      <c r="EK67"/>
    </row>
    <row r="68" spans="44:141" ht="15" customHeight="1" x14ac:dyDescent="0.25">
      <c r="AR68" t="s">
        <v>369</v>
      </c>
      <c r="AS68" t="s">
        <v>93</v>
      </c>
      <c r="AT68" t="s">
        <v>28</v>
      </c>
      <c r="AU68">
        <v>1</v>
      </c>
      <c r="AV68" s="157"/>
      <c r="AW68" s="188" t="s">
        <v>332</v>
      </c>
      <c r="AX68" s="188" t="s">
        <v>30</v>
      </c>
      <c r="AY68" s="189">
        <v>2190</v>
      </c>
      <c r="AZ68" s="188" t="s">
        <v>332</v>
      </c>
      <c r="BA68" s="188" t="s">
        <v>32</v>
      </c>
      <c r="BB68" s="188"/>
      <c r="BC68" s="188"/>
      <c r="BD68" s="188"/>
      <c r="BE68" s="191"/>
      <c r="BF68" s="43"/>
      <c r="BY68"/>
      <c r="BZ68" s="91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ED68"/>
      <c r="EE68"/>
      <c r="EF68"/>
      <c r="EG68"/>
      <c r="EH68"/>
      <c r="EI68"/>
      <c r="EJ68"/>
      <c r="EK68"/>
    </row>
    <row r="69" spans="44:141" ht="15" customHeight="1" x14ac:dyDescent="0.25">
      <c r="AR69" t="s">
        <v>372</v>
      </c>
      <c r="AS69" t="s">
        <v>51</v>
      </c>
      <c r="AT69" t="s">
        <v>28</v>
      </c>
      <c r="AU69">
        <v>1</v>
      </c>
      <c r="AV69" s="157"/>
      <c r="AW69" s="188" t="s">
        <v>334</v>
      </c>
      <c r="AX69" s="188" t="s">
        <v>30</v>
      </c>
      <c r="AY69" s="189">
        <v>2200</v>
      </c>
      <c r="AZ69" s="188" t="s">
        <v>335</v>
      </c>
      <c r="BA69" s="188" t="s">
        <v>32</v>
      </c>
      <c r="BB69" s="188"/>
      <c r="BC69" s="188"/>
      <c r="BD69" s="188"/>
      <c r="BE69" s="191"/>
      <c r="BF69" s="43"/>
      <c r="BY69"/>
      <c r="BZ69" s="91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</row>
    <row r="70" spans="44:141" ht="15" customHeight="1" x14ac:dyDescent="0.25">
      <c r="AR70" t="s">
        <v>1035</v>
      </c>
      <c r="AS70" t="s">
        <v>184</v>
      </c>
      <c r="AT70" t="s">
        <v>185</v>
      </c>
      <c r="AU70">
        <v>1</v>
      </c>
      <c r="AV70" s="157"/>
      <c r="AW70" s="188" t="s">
        <v>337</v>
      </c>
      <c r="AX70" s="188" t="s">
        <v>30</v>
      </c>
      <c r="AY70" s="189">
        <v>2210</v>
      </c>
      <c r="AZ70" s="188" t="s">
        <v>338</v>
      </c>
      <c r="BA70" s="188" t="s">
        <v>32</v>
      </c>
      <c r="BB70" s="188" t="s">
        <v>339</v>
      </c>
      <c r="BC70" s="188" t="s">
        <v>56</v>
      </c>
      <c r="BD70" s="188"/>
      <c r="BE70" s="191"/>
      <c r="BF70" s="43"/>
      <c r="BY70"/>
      <c r="BZ70" s="91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</row>
    <row r="71" spans="44:141" ht="15" customHeight="1" x14ac:dyDescent="0.25">
      <c r="AR71" t="s">
        <v>375</v>
      </c>
      <c r="AS71" t="s">
        <v>93</v>
      </c>
      <c r="AT71" t="s">
        <v>28</v>
      </c>
      <c r="AU71">
        <v>1</v>
      </c>
      <c r="AV71" s="157"/>
      <c r="AW71" s="188" t="s">
        <v>341</v>
      </c>
      <c r="AX71" s="188" t="s">
        <v>53</v>
      </c>
      <c r="AY71" s="189">
        <v>3050</v>
      </c>
      <c r="AZ71" s="188" t="s">
        <v>342</v>
      </c>
      <c r="BA71" s="188" t="s">
        <v>32</v>
      </c>
      <c r="BB71" s="188"/>
      <c r="BC71" s="188"/>
      <c r="BD71" s="188"/>
      <c r="BE71" s="191"/>
      <c r="BF71" s="43"/>
      <c r="BY71"/>
      <c r="BZ71" s="9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</row>
    <row r="72" spans="44:141" ht="15" customHeight="1" x14ac:dyDescent="0.25">
      <c r="AR72" t="s">
        <v>378</v>
      </c>
      <c r="AS72" t="s">
        <v>78</v>
      </c>
      <c r="AT72" t="s">
        <v>28</v>
      </c>
      <c r="AU72">
        <v>1</v>
      </c>
      <c r="AV72" s="157"/>
      <c r="AW72" s="188" t="s">
        <v>344</v>
      </c>
      <c r="AX72" s="188" t="s">
        <v>92</v>
      </c>
      <c r="AY72" s="189">
        <v>1320</v>
      </c>
      <c r="AZ72" s="188" t="s">
        <v>344</v>
      </c>
      <c r="BA72" s="188" t="s">
        <v>32</v>
      </c>
      <c r="BB72" s="188"/>
      <c r="BC72" s="188"/>
      <c r="BD72" s="188"/>
      <c r="BE72" s="191"/>
      <c r="BF72" s="43"/>
      <c r="BY72"/>
      <c r="BZ72" s="91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</row>
    <row r="73" spans="44:141" ht="15" customHeight="1" x14ac:dyDescent="0.25">
      <c r="AR73" t="s">
        <v>381</v>
      </c>
      <c r="AS73" t="s">
        <v>75</v>
      </c>
      <c r="AT73" t="s">
        <v>28</v>
      </c>
      <c r="AU73">
        <v>0.25</v>
      </c>
      <c r="AV73" s="157"/>
      <c r="AW73" s="188" t="s">
        <v>346</v>
      </c>
      <c r="AX73" s="188" t="s">
        <v>216</v>
      </c>
      <c r="AY73" s="189">
        <v>5080</v>
      </c>
      <c r="AZ73" s="188" t="s">
        <v>346</v>
      </c>
      <c r="BA73" s="188" t="s">
        <v>32</v>
      </c>
      <c r="BB73" s="188"/>
      <c r="BC73" s="188"/>
      <c r="BD73" s="188"/>
      <c r="BE73" s="191"/>
      <c r="BF73" s="43"/>
      <c r="BY73"/>
      <c r="BZ73" s="91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</row>
    <row r="74" spans="44:141" ht="15" customHeight="1" x14ac:dyDescent="0.25">
      <c r="AR74" t="s">
        <v>385</v>
      </c>
      <c r="AS74" t="s">
        <v>93</v>
      </c>
      <c r="AT74" t="s">
        <v>98</v>
      </c>
      <c r="AU74">
        <v>1</v>
      </c>
      <c r="AV74" s="157"/>
      <c r="AW74" s="188" t="s">
        <v>347</v>
      </c>
      <c r="AX74" s="188" t="s">
        <v>92</v>
      </c>
      <c r="AY74" s="189">
        <v>1330</v>
      </c>
      <c r="AZ74" s="188" t="s">
        <v>347</v>
      </c>
      <c r="BA74" s="188" t="s">
        <v>32</v>
      </c>
      <c r="BB74" s="188"/>
      <c r="BC74" s="188"/>
      <c r="BD74" s="188"/>
      <c r="BE74" s="191"/>
      <c r="BF74" s="43"/>
      <c r="BY74"/>
      <c r="BZ74" s="91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44:141" ht="15" customHeight="1" x14ac:dyDescent="0.25">
      <c r="AR75" t="s">
        <v>388</v>
      </c>
      <c r="AS75" t="s">
        <v>51</v>
      </c>
      <c r="AT75" t="s">
        <v>28</v>
      </c>
      <c r="AU75">
        <v>1</v>
      </c>
      <c r="AV75" s="157"/>
      <c r="AW75" s="188" t="s">
        <v>349</v>
      </c>
      <c r="AX75" s="188" t="s">
        <v>262</v>
      </c>
      <c r="AY75" s="189">
        <v>6020</v>
      </c>
      <c r="AZ75" s="188" t="s">
        <v>350</v>
      </c>
      <c r="BA75" s="188" t="s">
        <v>32</v>
      </c>
      <c r="BB75" s="188"/>
      <c r="BC75" s="188"/>
      <c r="BD75" s="188"/>
      <c r="BE75" s="191"/>
      <c r="BF75" s="43"/>
      <c r="BY75"/>
      <c r="BZ75" s="91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</row>
    <row r="76" spans="44:141" ht="15" customHeight="1" x14ac:dyDescent="0.25">
      <c r="AR76" t="s">
        <v>395</v>
      </c>
      <c r="AS76" t="s">
        <v>148</v>
      </c>
      <c r="AT76" t="s">
        <v>98</v>
      </c>
      <c r="AU76">
        <v>1</v>
      </c>
      <c r="AV76" s="157"/>
      <c r="AW76" s="188" t="s">
        <v>353</v>
      </c>
      <c r="AX76" s="188" t="s">
        <v>53</v>
      </c>
      <c r="AY76" s="189">
        <v>3060</v>
      </c>
      <c r="AZ76" s="188" t="s">
        <v>353</v>
      </c>
      <c r="BA76" s="188" t="s">
        <v>32</v>
      </c>
      <c r="BB76" s="188"/>
      <c r="BC76" s="188"/>
      <c r="BD76" s="188"/>
      <c r="BE76" s="191"/>
      <c r="BF76" s="43"/>
      <c r="BY76"/>
      <c r="BZ76" s="91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</row>
    <row r="77" spans="44:141" ht="15" customHeight="1" x14ac:dyDescent="0.25">
      <c r="AR77" t="s">
        <v>399</v>
      </c>
      <c r="AS77" t="s">
        <v>93</v>
      </c>
      <c r="AT77" t="s">
        <v>28</v>
      </c>
      <c r="AU77">
        <v>1</v>
      </c>
      <c r="AV77" s="157"/>
      <c r="AW77" s="188" t="s">
        <v>355</v>
      </c>
      <c r="AX77" s="188" t="s">
        <v>53</v>
      </c>
      <c r="AY77" s="189">
        <v>3070</v>
      </c>
      <c r="AZ77" s="188" t="s">
        <v>355</v>
      </c>
      <c r="BA77" s="188" t="s">
        <v>32</v>
      </c>
      <c r="BB77" s="188"/>
      <c r="BC77" s="188"/>
      <c r="BD77" s="188"/>
      <c r="BE77" s="191"/>
      <c r="BF77" s="43"/>
      <c r="BY77"/>
      <c r="BZ77" s="91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</row>
    <row r="78" spans="44:141" ht="15" customHeight="1" x14ac:dyDescent="0.25">
      <c r="AR78" t="s">
        <v>1036</v>
      </c>
      <c r="AS78" t="s">
        <v>75</v>
      </c>
      <c r="AT78" t="s">
        <v>28</v>
      </c>
      <c r="AU78">
        <v>0.5</v>
      </c>
      <c r="AV78" s="157"/>
      <c r="AW78" s="188" t="s">
        <v>356</v>
      </c>
      <c r="AX78" s="188" t="s">
        <v>216</v>
      </c>
      <c r="AY78" s="189">
        <v>5100</v>
      </c>
      <c r="AZ78" s="188" t="s">
        <v>356</v>
      </c>
      <c r="BA78" s="188" t="s">
        <v>32</v>
      </c>
      <c r="BB78" s="188"/>
      <c r="BC78" s="188"/>
      <c r="BD78" s="188"/>
      <c r="BE78" s="191"/>
      <c r="BF78" s="43"/>
      <c r="BY78"/>
      <c r="BZ78" s="91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</row>
    <row r="79" spans="44:141" ht="15" customHeight="1" x14ac:dyDescent="0.25">
      <c r="AR79" t="s">
        <v>402</v>
      </c>
      <c r="AS79" t="s">
        <v>51</v>
      </c>
      <c r="AT79" t="s">
        <v>28</v>
      </c>
      <c r="AU79">
        <v>1</v>
      </c>
      <c r="AV79" s="157"/>
      <c r="AW79" s="188" t="s">
        <v>357</v>
      </c>
      <c r="AX79" s="188" t="s">
        <v>262</v>
      </c>
      <c r="AY79" s="189">
        <v>6030</v>
      </c>
      <c r="AZ79" s="188" t="s">
        <v>358</v>
      </c>
      <c r="BA79" s="188" t="s">
        <v>32</v>
      </c>
      <c r="BB79" s="188"/>
      <c r="BC79" s="188"/>
      <c r="BD79" s="188"/>
      <c r="BE79" s="191"/>
      <c r="BF79" s="43"/>
      <c r="BY79"/>
      <c r="BZ79" s="91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</row>
    <row r="80" spans="44:141" ht="15" customHeight="1" x14ac:dyDescent="0.25">
      <c r="AR80" t="s">
        <v>404</v>
      </c>
      <c r="AS80" t="s">
        <v>93</v>
      </c>
      <c r="AT80" t="s">
        <v>28</v>
      </c>
      <c r="AU80">
        <v>1</v>
      </c>
      <c r="AV80" s="157"/>
      <c r="AW80" s="188" t="s">
        <v>360</v>
      </c>
      <c r="AX80" s="188" t="s">
        <v>92</v>
      </c>
      <c r="AY80" s="189">
        <v>1400</v>
      </c>
      <c r="AZ80" s="188" t="s">
        <v>360</v>
      </c>
      <c r="BA80" s="188" t="s">
        <v>32</v>
      </c>
      <c r="BB80" s="188"/>
      <c r="BC80" s="188"/>
      <c r="BD80" s="188"/>
      <c r="BE80" s="191"/>
      <c r="BF80" s="43"/>
      <c r="BY80"/>
      <c r="BZ80" s="91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</row>
    <row r="81" spans="44:111" ht="15" customHeight="1" x14ac:dyDescent="0.25">
      <c r="AR81" t="s">
        <v>407</v>
      </c>
      <c r="AS81" t="s">
        <v>93</v>
      </c>
      <c r="AT81" t="s">
        <v>28</v>
      </c>
      <c r="AU81">
        <v>1</v>
      </c>
      <c r="AV81" s="157"/>
      <c r="AW81" s="188" t="s">
        <v>361</v>
      </c>
      <c r="AX81" s="188" t="s">
        <v>216</v>
      </c>
      <c r="AY81" s="189">
        <v>5120</v>
      </c>
      <c r="AZ81" s="188" t="s">
        <v>361</v>
      </c>
      <c r="BA81" s="188" t="s">
        <v>56</v>
      </c>
      <c r="BB81" s="188"/>
      <c r="BC81" s="188"/>
      <c r="BD81" s="188"/>
      <c r="BE81" s="191"/>
      <c r="BF81" s="43"/>
      <c r="BY81"/>
      <c r="BZ81" s="9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</row>
    <row r="82" spans="44:111" ht="15" customHeight="1" x14ac:dyDescent="0.25">
      <c r="AR82" t="s">
        <v>410</v>
      </c>
      <c r="AS82" t="s">
        <v>148</v>
      </c>
      <c r="AT82" t="s">
        <v>98</v>
      </c>
      <c r="AU82">
        <v>1</v>
      </c>
      <c r="AV82" s="157"/>
      <c r="AW82" s="188" t="s">
        <v>363</v>
      </c>
      <c r="AX82" s="188" t="s">
        <v>53</v>
      </c>
      <c r="AY82" s="189">
        <v>3080</v>
      </c>
      <c r="AZ82" s="188" t="s">
        <v>364</v>
      </c>
      <c r="BA82" s="188" t="s">
        <v>32</v>
      </c>
      <c r="BB82" s="188" t="s">
        <v>365</v>
      </c>
      <c r="BC82" s="188" t="s">
        <v>32</v>
      </c>
      <c r="BD82" s="188"/>
      <c r="BE82" s="191"/>
      <c r="BF82" s="43"/>
      <c r="BY82"/>
      <c r="BZ82" s="91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</row>
    <row r="83" spans="44:111" ht="15" customHeight="1" x14ac:dyDescent="0.25">
      <c r="AR83" t="s">
        <v>413</v>
      </c>
      <c r="AS83" t="s">
        <v>51</v>
      </c>
      <c r="AT83" t="s">
        <v>28</v>
      </c>
      <c r="AU83">
        <v>1</v>
      </c>
      <c r="AV83" s="157"/>
      <c r="AW83" s="188" t="s">
        <v>367</v>
      </c>
      <c r="AX83" s="188" t="s">
        <v>85</v>
      </c>
      <c r="AY83" s="189">
        <v>7110</v>
      </c>
      <c r="AZ83" s="188" t="s">
        <v>368</v>
      </c>
      <c r="BA83" s="188" t="s">
        <v>56</v>
      </c>
      <c r="BB83" s="188"/>
      <c r="BC83" s="188"/>
      <c r="BD83" s="188"/>
      <c r="BE83" s="191"/>
      <c r="BF83" s="43"/>
      <c r="BY83"/>
      <c r="BZ83" s="91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</row>
    <row r="84" spans="44:111" ht="15" customHeight="1" x14ac:dyDescent="0.25">
      <c r="AR84" t="s">
        <v>416</v>
      </c>
      <c r="AS84" t="s">
        <v>51</v>
      </c>
      <c r="AT84" t="s">
        <v>28</v>
      </c>
      <c r="AU84">
        <v>1</v>
      </c>
      <c r="AV84" s="157"/>
      <c r="AW84" s="188" t="s">
        <v>370</v>
      </c>
      <c r="AX84" s="188" t="s">
        <v>85</v>
      </c>
      <c r="AY84" s="189">
        <v>7100</v>
      </c>
      <c r="AZ84" s="188" t="s">
        <v>371</v>
      </c>
      <c r="BA84" s="188" t="s">
        <v>32</v>
      </c>
      <c r="BB84" s="188"/>
      <c r="BC84" s="188"/>
      <c r="BD84" s="188"/>
      <c r="BE84" s="191"/>
      <c r="BF84" s="43"/>
      <c r="BY84"/>
      <c r="BZ84" s="91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</row>
    <row r="85" spans="44:111" ht="15" customHeight="1" x14ac:dyDescent="0.25">
      <c r="AR85" t="s">
        <v>420</v>
      </c>
      <c r="AS85" t="s">
        <v>51</v>
      </c>
      <c r="AT85" t="s">
        <v>28</v>
      </c>
      <c r="AU85">
        <v>1</v>
      </c>
      <c r="AV85" s="157"/>
      <c r="AW85" s="188" t="s">
        <v>373</v>
      </c>
      <c r="AX85" s="188" t="s">
        <v>262</v>
      </c>
      <c r="AY85" s="189">
        <v>6040</v>
      </c>
      <c r="AZ85" s="188" t="s">
        <v>374</v>
      </c>
      <c r="BA85" s="188" t="s">
        <v>32</v>
      </c>
      <c r="BB85" s="188"/>
      <c r="BC85" s="188"/>
      <c r="BD85" s="188"/>
      <c r="BE85" s="191"/>
      <c r="BF85" s="43"/>
      <c r="BY85"/>
      <c r="BZ85" s="91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</row>
    <row r="86" spans="44:111" ht="15" customHeight="1" x14ac:dyDescent="0.25">
      <c r="AR86" t="s">
        <v>423</v>
      </c>
      <c r="AS86" t="s">
        <v>75</v>
      </c>
      <c r="AT86" t="s">
        <v>28</v>
      </c>
      <c r="AU86">
        <v>0.75</v>
      </c>
      <c r="AV86" s="157"/>
      <c r="AW86" s="188" t="s">
        <v>376</v>
      </c>
      <c r="AX86" s="188" t="s">
        <v>53</v>
      </c>
      <c r="AY86" s="189">
        <v>3100</v>
      </c>
      <c r="AZ86" s="188" t="s">
        <v>377</v>
      </c>
      <c r="BA86" s="188" t="s">
        <v>32</v>
      </c>
      <c r="BB86" s="188"/>
      <c r="BC86" s="188"/>
      <c r="BD86" s="188"/>
      <c r="BE86" s="191"/>
      <c r="BF86" s="43"/>
      <c r="BY86"/>
      <c r="BZ86" s="91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</row>
    <row r="87" spans="44:111" ht="15" customHeight="1" x14ac:dyDescent="0.25">
      <c r="AR87" t="s">
        <v>427</v>
      </c>
      <c r="AS87" t="s">
        <v>93</v>
      </c>
      <c r="AT87" t="s">
        <v>28</v>
      </c>
      <c r="AU87">
        <v>1</v>
      </c>
      <c r="AV87" s="157"/>
      <c r="AW87" s="188" t="s">
        <v>379</v>
      </c>
      <c r="AX87" s="188" t="s">
        <v>262</v>
      </c>
      <c r="AY87" s="189">
        <v>6050</v>
      </c>
      <c r="AZ87" s="188" t="s">
        <v>380</v>
      </c>
      <c r="BA87" s="188" t="s">
        <v>32</v>
      </c>
      <c r="BB87" s="188"/>
      <c r="BC87" s="188"/>
      <c r="BD87" s="188"/>
      <c r="BE87" s="191"/>
      <c r="BF87" s="43"/>
      <c r="BY87"/>
      <c r="BZ87" s="91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</row>
    <row r="88" spans="44:111" ht="15" customHeight="1" x14ac:dyDescent="0.25">
      <c r="AR88" t="s">
        <v>431</v>
      </c>
      <c r="AS88" t="s">
        <v>75</v>
      </c>
      <c r="AT88" t="s">
        <v>28</v>
      </c>
      <c r="AU88">
        <v>0.75</v>
      </c>
      <c r="AV88" s="157"/>
      <c r="AW88" t="s">
        <v>382</v>
      </c>
      <c r="AX88" s="188" t="s">
        <v>262</v>
      </c>
      <c r="AY88" s="189">
        <v>6060</v>
      </c>
      <c r="AZ88" s="188" t="s">
        <v>383</v>
      </c>
      <c r="BA88" s="188" t="s">
        <v>56</v>
      </c>
      <c r="BB88" t="s">
        <v>384</v>
      </c>
      <c r="BC88" s="188" t="s">
        <v>56</v>
      </c>
      <c r="BD88" s="188"/>
      <c r="BE88" s="191"/>
      <c r="BF88" s="43"/>
      <c r="BY88"/>
      <c r="BZ88" s="91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</row>
    <row r="89" spans="44:111" ht="15" customHeight="1" x14ac:dyDescent="0.25">
      <c r="AR89" t="s">
        <v>434</v>
      </c>
      <c r="AS89" t="s">
        <v>78</v>
      </c>
      <c r="AT89" t="s">
        <v>98</v>
      </c>
      <c r="AU89">
        <v>1</v>
      </c>
      <c r="AV89" s="157"/>
      <c r="AW89" s="188" t="s">
        <v>386</v>
      </c>
      <c r="AX89" s="188" t="s">
        <v>280</v>
      </c>
      <c r="AY89" s="189">
        <v>4040</v>
      </c>
      <c r="AZ89" s="188" t="s">
        <v>387</v>
      </c>
      <c r="BA89" s="188" t="s">
        <v>32</v>
      </c>
      <c r="BB89" s="188"/>
      <c r="BC89" s="188"/>
      <c r="BD89" s="188"/>
      <c r="BE89" s="191"/>
      <c r="BF89" s="43"/>
      <c r="BY89"/>
      <c r="BZ89" s="91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</row>
    <row r="90" spans="44:111" ht="15" customHeight="1" x14ac:dyDescent="0.25">
      <c r="AR90" t="s">
        <v>436</v>
      </c>
      <c r="AS90" t="s">
        <v>51</v>
      </c>
      <c r="AT90" t="s">
        <v>28</v>
      </c>
      <c r="AU90">
        <v>1</v>
      </c>
      <c r="AV90" s="157"/>
      <c r="AW90" s="188" t="s">
        <v>389</v>
      </c>
      <c r="AX90" s="188" t="s">
        <v>280</v>
      </c>
      <c r="AY90" s="189">
        <v>4050</v>
      </c>
      <c r="AZ90" s="188" t="s">
        <v>390</v>
      </c>
      <c r="BA90" s="188" t="s">
        <v>56</v>
      </c>
      <c r="BB90" s="188" t="s">
        <v>391</v>
      </c>
      <c r="BC90" s="188" t="s">
        <v>56</v>
      </c>
      <c r="BD90" s="188"/>
      <c r="BE90" s="191"/>
      <c r="BF90" s="43"/>
      <c r="BY90"/>
      <c r="BZ90" s="91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44:111" ht="15" customHeight="1" x14ac:dyDescent="0.25">
      <c r="AR91" t="s">
        <v>440</v>
      </c>
      <c r="AS91" t="s">
        <v>51</v>
      </c>
      <c r="AT91" t="s">
        <v>28</v>
      </c>
      <c r="AU91">
        <v>1</v>
      </c>
      <c r="AV91" s="157"/>
      <c r="AW91" s="188" t="s">
        <v>392</v>
      </c>
      <c r="AX91" s="188" t="s">
        <v>92</v>
      </c>
      <c r="AY91" s="189">
        <v>1340</v>
      </c>
      <c r="AZ91" s="188" t="s">
        <v>393</v>
      </c>
      <c r="BA91" s="188" t="s">
        <v>32</v>
      </c>
      <c r="BB91" s="188"/>
      <c r="BC91" s="188"/>
      <c r="BD91" s="188"/>
      <c r="BE91" s="191"/>
      <c r="BF91" s="43"/>
      <c r="BY91"/>
      <c r="BZ91" s="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</row>
    <row r="92" spans="44:111" ht="15" customHeight="1" x14ac:dyDescent="0.25">
      <c r="AR92" t="s">
        <v>443</v>
      </c>
      <c r="AS92" t="s">
        <v>51</v>
      </c>
      <c r="AT92" t="s">
        <v>28</v>
      </c>
      <c r="AU92">
        <v>1</v>
      </c>
      <c r="AV92" s="157"/>
      <c r="AW92" s="188" t="s">
        <v>394</v>
      </c>
      <c r="AX92" s="188" t="s">
        <v>92</v>
      </c>
      <c r="AY92" s="189">
        <v>1350</v>
      </c>
      <c r="AZ92" s="188" t="s">
        <v>394</v>
      </c>
      <c r="BA92" s="188" t="s">
        <v>32</v>
      </c>
      <c r="BB92" s="188"/>
      <c r="BC92" s="188"/>
      <c r="BD92" s="188"/>
      <c r="BE92" s="191"/>
      <c r="BF92" s="43"/>
      <c r="BY92"/>
      <c r="BZ92" s="91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</row>
    <row r="93" spans="44:111" ht="15" customHeight="1" x14ac:dyDescent="0.25">
      <c r="AR93" t="s">
        <v>451</v>
      </c>
      <c r="AS93" t="s">
        <v>75</v>
      </c>
      <c r="AT93" t="s">
        <v>28</v>
      </c>
      <c r="AU93">
        <v>0.5</v>
      </c>
      <c r="AV93" s="157"/>
      <c r="AW93" s="188" t="s">
        <v>396</v>
      </c>
      <c r="AX93" s="188" t="s">
        <v>53</v>
      </c>
      <c r="AY93" s="189">
        <v>3110</v>
      </c>
      <c r="AZ93" s="188" t="s">
        <v>397</v>
      </c>
      <c r="BA93" s="188" t="s">
        <v>32</v>
      </c>
      <c r="BB93" s="188" t="s">
        <v>398</v>
      </c>
      <c r="BC93" s="188" t="s">
        <v>32</v>
      </c>
      <c r="BD93" s="188"/>
      <c r="BE93" s="191"/>
      <c r="BF93" s="43"/>
      <c r="BY93"/>
      <c r="BZ93" s="91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</row>
    <row r="94" spans="44:111" ht="15" customHeight="1" x14ac:dyDescent="0.25">
      <c r="AR94" t="s">
        <v>457</v>
      </c>
      <c r="AS94" t="s">
        <v>51</v>
      </c>
      <c r="AT94" t="s">
        <v>28</v>
      </c>
      <c r="AU94">
        <v>1</v>
      </c>
      <c r="AV94" s="157"/>
      <c r="AW94" s="188" t="s">
        <v>400</v>
      </c>
      <c r="AX94" s="188" t="s">
        <v>216</v>
      </c>
      <c r="AY94" s="189">
        <v>5130</v>
      </c>
      <c r="AZ94" s="188" t="s">
        <v>401</v>
      </c>
      <c r="BA94" s="188" t="s">
        <v>32</v>
      </c>
      <c r="BB94" s="188"/>
      <c r="BC94" s="188"/>
      <c r="BD94" s="188"/>
      <c r="BE94" s="191"/>
      <c r="BF94" s="43"/>
      <c r="BY94"/>
      <c r="BZ94" s="91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</row>
    <row r="95" spans="44:111" ht="15" customHeight="1" x14ac:dyDescent="0.25">
      <c r="AR95" t="s">
        <v>460</v>
      </c>
      <c r="AS95" t="s">
        <v>51</v>
      </c>
      <c r="AT95" t="s">
        <v>28</v>
      </c>
      <c r="AU95">
        <v>1</v>
      </c>
      <c r="AV95" s="157"/>
      <c r="AW95" s="188" t="s">
        <v>403</v>
      </c>
      <c r="AX95" s="188" t="s">
        <v>280</v>
      </c>
      <c r="AY95" s="189">
        <v>4070</v>
      </c>
      <c r="AZ95" s="188" t="s">
        <v>403</v>
      </c>
      <c r="BA95" s="188" t="s">
        <v>56</v>
      </c>
      <c r="BB95" s="188"/>
      <c r="BC95" s="188"/>
      <c r="BD95" s="188"/>
      <c r="BE95" s="191"/>
      <c r="BF95" s="43"/>
      <c r="BY95"/>
      <c r="BZ95" s="91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</row>
    <row r="96" spans="44:111" ht="15" customHeight="1" x14ac:dyDescent="0.25">
      <c r="AR96" t="s">
        <v>464</v>
      </c>
      <c r="AS96" t="s">
        <v>75</v>
      </c>
      <c r="AT96" t="s">
        <v>98</v>
      </c>
      <c r="AU96">
        <v>0.75</v>
      </c>
      <c r="AV96" s="157"/>
      <c r="AW96" s="188" t="s">
        <v>405</v>
      </c>
      <c r="AX96" s="188" t="s">
        <v>280</v>
      </c>
      <c r="AY96" s="189">
        <v>4080</v>
      </c>
      <c r="AZ96" s="188" t="s">
        <v>406</v>
      </c>
      <c r="BA96" s="188" t="s">
        <v>32</v>
      </c>
      <c r="BB96" s="188"/>
      <c r="BC96" s="188"/>
      <c r="BD96" s="188"/>
      <c r="BE96" s="191"/>
      <c r="BF96" s="43"/>
      <c r="BY96"/>
      <c r="BZ96" s="91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</row>
    <row r="97" spans="44:111" ht="15" customHeight="1" x14ac:dyDescent="0.25">
      <c r="AR97" t="s">
        <v>1011</v>
      </c>
      <c r="AS97" t="s">
        <v>75</v>
      </c>
      <c r="AT97" t="s">
        <v>98</v>
      </c>
      <c r="AU97">
        <v>0.25</v>
      </c>
      <c r="AV97" s="157"/>
      <c r="AW97" s="188" t="s">
        <v>408</v>
      </c>
      <c r="AX97" s="188" t="s">
        <v>53</v>
      </c>
      <c r="AY97" s="189">
        <v>3120</v>
      </c>
      <c r="AZ97" s="188" t="s">
        <v>409</v>
      </c>
      <c r="BA97" s="188" t="s">
        <v>32</v>
      </c>
      <c r="BB97" s="188"/>
      <c r="BC97" s="188"/>
      <c r="BD97" s="188"/>
      <c r="BE97" s="191"/>
      <c r="BF97" s="43"/>
      <c r="BY97"/>
      <c r="BZ97" s="91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</row>
    <row r="98" spans="44:111" ht="15" customHeight="1" x14ac:dyDescent="0.25">
      <c r="AR98" t="s">
        <v>468</v>
      </c>
      <c r="AS98" t="s">
        <v>51</v>
      </c>
      <c r="AT98" t="s">
        <v>28</v>
      </c>
      <c r="AU98">
        <v>1</v>
      </c>
      <c r="AV98" s="157"/>
      <c r="AW98" s="188" t="s">
        <v>411</v>
      </c>
      <c r="AX98" s="188" t="s">
        <v>53</v>
      </c>
      <c r="AY98" s="189">
        <v>3130</v>
      </c>
      <c r="AZ98" s="188" t="s">
        <v>412</v>
      </c>
      <c r="BA98" s="188" t="s">
        <v>32</v>
      </c>
      <c r="BB98" s="188"/>
      <c r="BC98" s="188"/>
      <c r="BD98" s="188"/>
      <c r="BE98" s="191"/>
      <c r="BF98" s="43"/>
      <c r="BY98"/>
      <c r="BZ98" s="91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</row>
    <row r="99" spans="44:111" ht="15" customHeight="1" x14ac:dyDescent="0.25">
      <c r="AR99" t="s">
        <v>1037</v>
      </c>
      <c r="AS99" t="s">
        <v>75</v>
      </c>
      <c r="AT99" t="s">
        <v>28</v>
      </c>
      <c r="AU99">
        <v>0.5</v>
      </c>
      <c r="AV99" s="157"/>
      <c r="AW99" s="188" t="s">
        <v>414</v>
      </c>
      <c r="AX99" s="188" t="s">
        <v>53</v>
      </c>
      <c r="AY99" s="189">
        <v>3140</v>
      </c>
      <c r="AZ99" s="188" t="s">
        <v>415</v>
      </c>
      <c r="BA99" s="188" t="s">
        <v>32</v>
      </c>
      <c r="BB99" s="188"/>
      <c r="BC99" s="188"/>
      <c r="BD99" s="188"/>
      <c r="BE99" s="191"/>
      <c r="BF99" s="43"/>
      <c r="BY99"/>
      <c r="BZ99" s="91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</row>
    <row r="100" spans="44:111" ht="15" customHeight="1" x14ac:dyDescent="0.25">
      <c r="AR100" t="s">
        <v>1038</v>
      </c>
      <c r="AS100" t="s">
        <v>75</v>
      </c>
      <c r="AT100" t="s">
        <v>28</v>
      </c>
      <c r="AU100">
        <v>0.25</v>
      </c>
      <c r="AV100" s="157"/>
      <c r="AW100" s="188" t="s">
        <v>417</v>
      </c>
      <c r="AX100" s="188" t="s">
        <v>53</v>
      </c>
      <c r="AY100" s="189">
        <v>3160</v>
      </c>
      <c r="AZ100" s="188" t="s">
        <v>418</v>
      </c>
      <c r="BA100" s="188" t="s">
        <v>32</v>
      </c>
      <c r="BB100" s="188" t="s">
        <v>419</v>
      </c>
      <c r="BC100" s="188" t="s">
        <v>32</v>
      </c>
      <c r="BD100" s="188"/>
      <c r="BE100" s="191"/>
      <c r="BF100" s="43"/>
      <c r="BY100"/>
      <c r="BZ100" s="91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</row>
    <row r="101" spans="44:111" ht="15" customHeight="1" x14ac:dyDescent="0.25">
      <c r="AR101" t="s">
        <v>471</v>
      </c>
      <c r="AS101" t="s">
        <v>51</v>
      </c>
      <c r="AT101" t="s">
        <v>28</v>
      </c>
      <c r="AU101">
        <v>1</v>
      </c>
      <c r="AV101" s="157"/>
      <c r="AW101" s="188" t="s">
        <v>1024</v>
      </c>
      <c r="AX101" s="188" t="s">
        <v>85</v>
      </c>
      <c r="AY101" s="189">
        <v>7120</v>
      </c>
      <c r="AZ101" s="188" t="s">
        <v>421</v>
      </c>
      <c r="BA101" s="188" t="s">
        <v>32</v>
      </c>
      <c r="BB101" s="188" t="s">
        <v>352</v>
      </c>
      <c r="BC101" s="188" t="s">
        <v>32</v>
      </c>
      <c r="BD101" s="188"/>
      <c r="BE101" s="191"/>
      <c r="BF101" s="43"/>
      <c r="BY101"/>
      <c r="BZ101" s="9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</row>
    <row r="102" spans="44:111" ht="15" customHeight="1" x14ac:dyDescent="0.25">
      <c r="AR102" t="s">
        <v>474</v>
      </c>
      <c r="AS102" t="s">
        <v>93</v>
      </c>
      <c r="AT102" t="s">
        <v>28</v>
      </c>
      <c r="AU102">
        <v>1</v>
      </c>
      <c r="AV102" s="157"/>
      <c r="AW102" s="188" t="s">
        <v>422</v>
      </c>
      <c r="AX102" s="188" t="s">
        <v>53</v>
      </c>
      <c r="AY102" s="189">
        <v>3170</v>
      </c>
      <c r="AZ102" s="188" t="s">
        <v>422</v>
      </c>
      <c r="BA102" s="188" t="s">
        <v>32</v>
      </c>
      <c r="BB102" s="188"/>
      <c r="BC102" s="188"/>
      <c r="BD102" s="188"/>
      <c r="BE102" s="191"/>
      <c r="BF102" s="43"/>
      <c r="BY102"/>
      <c r="BZ102" s="91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</row>
    <row r="103" spans="44:111" ht="15" customHeight="1" x14ac:dyDescent="0.25">
      <c r="AR103" t="s">
        <v>476</v>
      </c>
      <c r="AS103" t="s">
        <v>123</v>
      </c>
      <c r="AT103" t="s">
        <v>28</v>
      </c>
      <c r="AU103">
        <v>1</v>
      </c>
      <c r="AV103" s="157"/>
      <c r="AW103" s="188" t="s">
        <v>424</v>
      </c>
      <c r="AX103" s="188" t="s">
        <v>53</v>
      </c>
      <c r="AY103" s="189">
        <v>3180</v>
      </c>
      <c r="AZ103" s="188" t="s">
        <v>424</v>
      </c>
      <c r="BA103" s="188" t="s">
        <v>56</v>
      </c>
      <c r="BB103" s="188"/>
      <c r="BC103" s="188"/>
      <c r="BD103" s="188"/>
      <c r="BE103" s="191"/>
      <c r="BF103" s="43"/>
      <c r="BY103"/>
      <c r="BZ103" s="91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</row>
    <row r="104" spans="44:111" ht="15" customHeight="1" x14ac:dyDescent="0.25">
      <c r="AR104" t="s">
        <v>483</v>
      </c>
      <c r="AS104" t="s">
        <v>51</v>
      </c>
      <c r="AT104" t="s">
        <v>28</v>
      </c>
      <c r="AU104">
        <v>1</v>
      </c>
      <c r="AV104" s="157"/>
      <c r="AW104" s="188" t="s">
        <v>425</v>
      </c>
      <c r="AX104" s="188" t="s">
        <v>280</v>
      </c>
      <c r="AY104" s="189">
        <v>4090</v>
      </c>
      <c r="AZ104" s="188" t="s">
        <v>426</v>
      </c>
      <c r="BA104" s="188" t="s">
        <v>56</v>
      </c>
      <c r="BB104" s="188"/>
      <c r="BC104" s="188"/>
      <c r="BD104" s="188"/>
      <c r="BE104" s="191"/>
      <c r="BF104" s="43"/>
      <c r="BY104"/>
      <c r="BZ104" s="91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</row>
    <row r="105" spans="44:111" ht="15" customHeight="1" x14ac:dyDescent="0.25">
      <c r="AR105" t="s">
        <v>485</v>
      </c>
      <c r="AS105" t="s">
        <v>51</v>
      </c>
      <c r="AT105" t="s">
        <v>98</v>
      </c>
      <c r="AU105">
        <v>1</v>
      </c>
      <c r="AV105" s="157"/>
      <c r="AW105" s="188" t="s">
        <v>428</v>
      </c>
      <c r="AX105" s="188" t="s">
        <v>30</v>
      </c>
      <c r="AY105" s="189">
        <v>2230</v>
      </c>
      <c r="AZ105" s="188" t="s">
        <v>429</v>
      </c>
      <c r="BA105" s="188" t="s">
        <v>32</v>
      </c>
      <c r="BB105" s="188" t="s">
        <v>430</v>
      </c>
      <c r="BC105" s="188" t="s">
        <v>32</v>
      </c>
      <c r="BD105" s="188"/>
      <c r="BE105" s="191"/>
      <c r="BF105" s="43"/>
      <c r="BY105"/>
      <c r="BZ105" s="91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</row>
    <row r="106" spans="44:111" ht="15" customHeight="1" x14ac:dyDescent="0.25">
      <c r="AR106" t="s">
        <v>488</v>
      </c>
      <c r="AS106" t="s">
        <v>51</v>
      </c>
      <c r="AT106" t="s">
        <v>28</v>
      </c>
      <c r="AU106">
        <v>1</v>
      </c>
      <c r="AV106" s="157"/>
      <c r="AW106" s="188" t="s">
        <v>432</v>
      </c>
      <c r="AX106" s="188" t="s">
        <v>30</v>
      </c>
      <c r="AY106" s="189">
        <v>2240</v>
      </c>
      <c r="AZ106" s="188" t="s">
        <v>433</v>
      </c>
      <c r="BA106" s="188" t="s">
        <v>32</v>
      </c>
      <c r="BB106" s="188"/>
      <c r="BC106" s="188"/>
      <c r="BD106" s="188"/>
      <c r="BE106" s="191"/>
      <c r="BF106" s="43"/>
      <c r="BY106"/>
      <c r="BZ106" s="91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</row>
    <row r="107" spans="44:111" ht="15" customHeight="1" x14ac:dyDescent="0.25">
      <c r="AR107" t="s">
        <v>1039</v>
      </c>
      <c r="AS107" t="s">
        <v>184</v>
      </c>
      <c r="AT107" t="s">
        <v>28</v>
      </c>
      <c r="AU107">
        <v>0.25</v>
      </c>
      <c r="AV107" s="157"/>
      <c r="AW107" s="188" t="s">
        <v>435</v>
      </c>
      <c r="AX107" s="188" t="s">
        <v>53</v>
      </c>
      <c r="AY107" s="189">
        <v>3200</v>
      </c>
      <c r="AZ107" s="188" t="s">
        <v>435</v>
      </c>
      <c r="BA107" s="188" t="s">
        <v>32</v>
      </c>
      <c r="BB107" s="188"/>
      <c r="BC107" s="188"/>
      <c r="BD107" s="188"/>
      <c r="BE107" s="191"/>
      <c r="BF107" s="43"/>
      <c r="BY107"/>
      <c r="BZ107" s="91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</row>
    <row r="108" spans="44:111" ht="15" customHeight="1" x14ac:dyDescent="0.25">
      <c r="AR108" t="s">
        <v>492</v>
      </c>
      <c r="AS108" t="s">
        <v>51</v>
      </c>
      <c r="AT108" t="s">
        <v>28</v>
      </c>
      <c r="AU108">
        <v>1</v>
      </c>
      <c r="AV108" s="157"/>
      <c r="AW108" s="188" t="s">
        <v>437</v>
      </c>
      <c r="AX108" s="188" t="s">
        <v>53</v>
      </c>
      <c r="AY108" s="189">
        <v>3210</v>
      </c>
      <c r="AZ108" s="188" t="s">
        <v>438</v>
      </c>
      <c r="BA108" s="188" t="s">
        <v>32</v>
      </c>
      <c r="BB108" s="188" t="s">
        <v>439</v>
      </c>
      <c r="BC108" s="188" t="s">
        <v>32</v>
      </c>
      <c r="BD108" s="188"/>
      <c r="BE108" s="191"/>
      <c r="BF108" s="43"/>
      <c r="BY108"/>
      <c r="BZ108" s="91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44:111" ht="15" customHeight="1" x14ac:dyDescent="0.25">
      <c r="AR109" t="s">
        <v>495</v>
      </c>
      <c r="AS109" t="s">
        <v>75</v>
      </c>
      <c r="AT109" t="s">
        <v>28</v>
      </c>
      <c r="AU109">
        <v>0.5</v>
      </c>
      <c r="AV109" s="157"/>
      <c r="AW109" s="188" t="s">
        <v>441</v>
      </c>
      <c r="AX109" s="188" t="s">
        <v>262</v>
      </c>
      <c r="AY109" s="189">
        <v>6070</v>
      </c>
      <c r="AZ109" s="188" t="s">
        <v>442</v>
      </c>
      <c r="BA109" s="188" t="s">
        <v>32</v>
      </c>
      <c r="BB109" s="188"/>
      <c r="BC109" s="188"/>
      <c r="BD109" s="188"/>
      <c r="BE109" s="191"/>
      <c r="BF109" s="43"/>
      <c r="BY109"/>
      <c r="BZ109" s="91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</row>
    <row r="110" spans="44:111" ht="15" customHeight="1" x14ac:dyDescent="0.25">
      <c r="AR110" t="s">
        <v>1040</v>
      </c>
      <c r="AS110" t="s">
        <v>93</v>
      </c>
      <c r="AT110" t="s">
        <v>28</v>
      </c>
      <c r="AU110">
        <v>1</v>
      </c>
      <c r="AV110" s="157"/>
      <c r="AW110" s="188" t="s">
        <v>444</v>
      </c>
      <c r="AX110" s="188" t="s">
        <v>262</v>
      </c>
      <c r="AY110" s="189">
        <v>6080</v>
      </c>
      <c r="AZ110" s="188" t="s">
        <v>444</v>
      </c>
      <c r="BA110" s="188" t="s">
        <v>56</v>
      </c>
      <c r="BB110" s="188"/>
      <c r="BC110" s="188"/>
      <c r="BD110" s="188"/>
      <c r="BE110" s="191"/>
      <c r="BF110" s="43"/>
      <c r="BY110"/>
      <c r="BZ110" s="91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</row>
    <row r="111" spans="44:111" ht="15" customHeight="1" x14ac:dyDescent="0.25">
      <c r="AR111" t="s">
        <v>1041</v>
      </c>
      <c r="AS111" t="s">
        <v>123</v>
      </c>
      <c r="AT111" t="s">
        <v>28</v>
      </c>
      <c r="AU111">
        <v>1</v>
      </c>
      <c r="AV111" s="157"/>
      <c r="AW111" s="188" t="s">
        <v>445</v>
      </c>
      <c r="AX111" s="188" t="s">
        <v>216</v>
      </c>
      <c r="AY111" s="189">
        <v>5150</v>
      </c>
      <c r="AZ111" s="188" t="s">
        <v>446</v>
      </c>
      <c r="BA111" s="188" t="s">
        <v>32</v>
      </c>
      <c r="BB111" s="188"/>
      <c r="BC111" s="188"/>
      <c r="BD111" s="188"/>
      <c r="BE111" s="191"/>
      <c r="BF111" s="43"/>
      <c r="BY111"/>
      <c r="BZ111" s="9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</row>
    <row r="112" spans="44:111" ht="15" customHeight="1" x14ac:dyDescent="0.25">
      <c r="AR112" t="s">
        <v>499</v>
      </c>
      <c r="AS112" t="s">
        <v>51</v>
      </c>
      <c r="AT112" t="s">
        <v>28</v>
      </c>
      <c r="AU112">
        <v>1</v>
      </c>
      <c r="AV112" s="157"/>
      <c r="AW112" s="188" t="s">
        <v>447</v>
      </c>
      <c r="AX112" s="188" t="s">
        <v>30</v>
      </c>
      <c r="AY112" s="189">
        <v>2250</v>
      </c>
      <c r="AZ112" s="188" t="s">
        <v>448</v>
      </c>
      <c r="BA112" s="188" t="s">
        <v>32</v>
      </c>
      <c r="BB112" s="188" t="s">
        <v>449</v>
      </c>
      <c r="BC112" s="188" t="s">
        <v>32</v>
      </c>
      <c r="BD112" s="188" t="s">
        <v>450</v>
      </c>
      <c r="BE112" s="191" t="s">
        <v>32</v>
      </c>
      <c r="BF112" s="43"/>
      <c r="BY112"/>
      <c r="BZ112" s="91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</row>
    <row r="113" spans="44:111" ht="15" customHeight="1" x14ac:dyDescent="0.25">
      <c r="AR113" t="s">
        <v>501</v>
      </c>
      <c r="AS113" t="s">
        <v>93</v>
      </c>
      <c r="AT113" t="s">
        <v>28</v>
      </c>
      <c r="AU113">
        <v>1</v>
      </c>
      <c r="AV113" s="157"/>
      <c r="AW113" s="188" t="s">
        <v>452</v>
      </c>
      <c r="AX113" s="188" t="s">
        <v>53</v>
      </c>
      <c r="AY113" s="189">
        <v>3230</v>
      </c>
      <c r="AZ113" s="188" t="s">
        <v>453</v>
      </c>
      <c r="BA113" s="188" t="s">
        <v>32</v>
      </c>
      <c r="BB113" s="188" t="s">
        <v>454</v>
      </c>
      <c r="BC113" s="188" t="s">
        <v>32</v>
      </c>
      <c r="BD113" s="188"/>
      <c r="BE113" s="191"/>
      <c r="BF113" s="43"/>
      <c r="BY113"/>
      <c r="BZ113" s="91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</row>
    <row r="114" spans="44:111" ht="15" customHeight="1" x14ac:dyDescent="0.25">
      <c r="AR114" t="s">
        <v>504</v>
      </c>
      <c r="AS114" t="s">
        <v>148</v>
      </c>
      <c r="AT114" t="s">
        <v>28</v>
      </c>
      <c r="AU114">
        <v>1</v>
      </c>
      <c r="AV114" s="157"/>
      <c r="AW114" s="188" t="s">
        <v>455</v>
      </c>
      <c r="AX114" s="188" t="s">
        <v>30</v>
      </c>
      <c r="AY114" s="189">
        <v>2260</v>
      </c>
      <c r="AZ114" s="188" t="s">
        <v>456</v>
      </c>
      <c r="BA114" s="188" t="s">
        <v>32</v>
      </c>
      <c r="BB114" s="188"/>
      <c r="BC114" s="188"/>
      <c r="BD114" s="188"/>
      <c r="BE114" s="191"/>
      <c r="BF114" s="43"/>
      <c r="BY114"/>
      <c r="BZ114" s="91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</row>
    <row r="115" spans="44:111" ht="15" customHeight="1" x14ac:dyDescent="0.25">
      <c r="AR115" t="s">
        <v>506</v>
      </c>
      <c r="AS115" t="s">
        <v>51</v>
      </c>
      <c r="AT115" t="s">
        <v>507</v>
      </c>
      <c r="AU115">
        <v>1</v>
      </c>
      <c r="AV115" s="157"/>
      <c r="AW115" s="188" t="s">
        <v>458</v>
      </c>
      <c r="AX115" s="188" t="s">
        <v>85</v>
      </c>
      <c r="AY115" s="189">
        <v>7130</v>
      </c>
      <c r="AZ115" s="188" t="s">
        <v>459</v>
      </c>
      <c r="BA115" s="188" t="s">
        <v>32</v>
      </c>
      <c r="BB115" s="188"/>
      <c r="BC115" s="188"/>
      <c r="BD115" s="188"/>
      <c r="BE115" s="191"/>
      <c r="BF115" s="43"/>
      <c r="BY115"/>
      <c r="BZ115" s="91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</row>
    <row r="116" spans="44:111" ht="15" customHeight="1" x14ac:dyDescent="0.25">
      <c r="AR116" t="s">
        <v>510</v>
      </c>
      <c r="AS116" t="s">
        <v>51</v>
      </c>
      <c r="AT116" t="s">
        <v>28</v>
      </c>
      <c r="AU116">
        <v>1</v>
      </c>
      <c r="AV116" s="157"/>
      <c r="AW116" s="188" t="s">
        <v>461</v>
      </c>
      <c r="AX116" s="188" t="s">
        <v>30</v>
      </c>
      <c r="AY116" s="189">
        <v>2270</v>
      </c>
      <c r="AZ116" s="188" t="s">
        <v>461</v>
      </c>
      <c r="BA116" s="188" t="s">
        <v>32</v>
      </c>
      <c r="BB116" s="188"/>
      <c r="BC116" s="188"/>
      <c r="BD116" s="188"/>
      <c r="BE116" s="191"/>
      <c r="BF116" s="43"/>
      <c r="BY116"/>
      <c r="BZ116" s="91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</row>
    <row r="117" spans="44:111" ht="15" customHeight="1" x14ac:dyDescent="0.25">
      <c r="AR117" t="s">
        <v>1042</v>
      </c>
      <c r="AS117" t="s">
        <v>75</v>
      </c>
      <c r="AT117" t="s">
        <v>28</v>
      </c>
      <c r="AU117">
        <v>0.25</v>
      </c>
      <c r="AV117" s="157"/>
      <c r="AW117" s="188" t="s">
        <v>462</v>
      </c>
      <c r="AX117" s="188" t="s">
        <v>30</v>
      </c>
      <c r="AY117" s="189">
        <v>2280</v>
      </c>
      <c r="AZ117" s="188" t="s">
        <v>463</v>
      </c>
      <c r="BA117" s="188" t="s">
        <v>32</v>
      </c>
      <c r="BB117" s="188"/>
      <c r="BC117" s="188"/>
      <c r="BD117" s="188"/>
      <c r="BE117" s="191"/>
      <c r="BF117" s="43"/>
      <c r="BY117"/>
      <c r="BZ117" s="91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</row>
    <row r="118" spans="44:111" ht="15" customHeight="1" x14ac:dyDescent="0.25">
      <c r="AR118" t="s">
        <v>512</v>
      </c>
      <c r="AS118" t="s">
        <v>75</v>
      </c>
      <c r="AT118" t="s">
        <v>98</v>
      </c>
      <c r="AU118">
        <v>0.5</v>
      </c>
      <c r="AV118" s="157"/>
      <c r="AW118" s="188" t="s">
        <v>465</v>
      </c>
      <c r="AX118" s="188" t="s">
        <v>53</v>
      </c>
      <c r="AY118" s="189">
        <v>3190</v>
      </c>
      <c r="AZ118" s="188" t="s">
        <v>466</v>
      </c>
      <c r="BA118" s="188" t="s">
        <v>32</v>
      </c>
      <c r="BB118" s="188" t="s">
        <v>467</v>
      </c>
      <c r="BC118" s="188" t="s">
        <v>32</v>
      </c>
      <c r="BD118" s="188"/>
      <c r="BE118" s="191"/>
      <c r="BF118" s="43"/>
      <c r="BY118"/>
      <c r="BZ118" s="91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</row>
    <row r="119" spans="44:111" ht="15" customHeight="1" x14ac:dyDescent="0.25">
      <c r="AR119" t="s">
        <v>515</v>
      </c>
      <c r="AS119" t="s">
        <v>93</v>
      </c>
      <c r="AT119" t="s">
        <v>98</v>
      </c>
      <c r="AU119">
        <v>1</v>
      </c>
      <c r="AV119" s="157"/>
      <c r="AW119" s="188" t="s">
        <v>469</v>
      </c>
      <c r="AX119" s="188" t="s">
        <v>53</v>
      </c>
      <c r="AY119" s="189">
        <v>3250</v>
      </c>
      <c r="AZ119" s="188" t="s">
        <v>470</v>
      </c>
      <c r="BA119" s="188" t="s">
        <v>32</v>
      </c>
      <c r="BB119" s="188"/>
      <c r="BC119" s="188"/>
      <c r="BD119" s="188"/>
      <c r="BE119" s="191"/>
      <c r="BF119" s="43"/>
      <c r="BY119"/>
      <c r="BZ119" s="91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</row>
    <row r="120" spans="44:111" ht="15" customHeight="1" x14ac:dyDescent="0.25">
      <c r="AR120" t="s">
        <v>517</v>
      </c>
      <c r="AS120" t="s">
        <v>51</v>
      </c>
      <c r="AT120" t="s">
        <v>28</v>
      </c>
      <c r="AU120">
        <v>1</v>
      </c>
      <c r="AV120" s="157"/>
      <c r="AW120" s="188" t="s">
        <v>472</v>
      </c>
      <c r="AX120" s="188" t="s">
        <v>216</v>
      </c>
      <c r="AY120" s="189">
        <v>5160</v>
      </c>
      <c r="AZ120" s="188" t="s">
        <v>473</v>
      </c>
      <c r="BA120" s="188" t="s">
        <v>32</v>
      </c>
      <c r="BB120" s="188"/>
      <c r="BC120" s="188"/>
      <c r="BD120" s="188"/>
      <c r="BE120" s="191"/>
      <c r="BF120" s="43"/>
      <c r="BY120"/>
      <c r="BZ120" s="91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</row>
    <row r="121" spans="44:111" ht="15" customHeight="1" x14ac:dyDescent="0.25">
      <c r="AR121" t="s">
        <v>1043</v>
      </c>
      <c r="AS121" t="s">
        <v>75</v>
      </c>
      <c r="AT121" t="s">
        <v>28</v>
      </c>
      <c r="AU121">
        <v>0.25</v>
      </c>
      <c r="AV121" s="157"/>
      <c r="AW121" s="188" t="s">
        <v>475</v>
      </c>
      <c r="AX121" s="188" t="s">
        <v>216</v>
      </c>
      <c r="AY121" s="189">
        <v>5165</v>
      </c>
      <c r="AZ121" s="188" t="s">
        <v>475</v>
      </c>
      <c r="BA121" s="188" t="s">
        <v>32</v>
      </c>
      <c r="BB121" s="188"/>
      <c r="BC121" s="188"/>
      <c r="BD121" s="188"/>
      <c r="BE121" s="191"/>
      <c r="BF121" s="43"/>
      <c r="BY121"/>
      <c r="BZ121" s="9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</row>
    <row r="122" spans="44:111" ht="15" customHeight="1" x14ac:dyDescent="0.25">
      <c r="AR122" t="s">
        <v>519</v>
      </c>
      <c r="AS122" t="s">
        <v>184</v>
      </c>
      <c r="AT122" t="s">
        <v>28</v>
      </c>
      <c r="AU122">
        <v>0.5</v>
      </c>
      <c r="AV122" s="157"/>
      <c r="AW122" s="188" t="s">
        <v>477</v>
      </c>
      <c r="AX122" s="188" t="s">
        <v>53</v>
      </c>
      <c r="AY122" s="189">
        <v>3280</v>
      </c>
      <c r="AZ122" s="188" t="s">
        <v>478</v>
      </c>
      <c r="BA122" s="188" t="s">
        <v>32</v>
      </c>
      <c r="BB122" s="188" t="s">
        <v>479</v>
      </c>
      <c r="BC122" s="188" t="s">
        <v>32</v>
      </c>
      <c r="BD122" s="188"/>
      <c r="BE122" s="191"/>
      <c r="BF122" s="43"/>
      <c r="BY122"/>
      <c r="BZ122" s="91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</row>
    <row r="123" spans="44:111" ht="15" customHeight="1" x14ac:dyDescent="0.25">
      <c r="AR123" t="s">
        <v>522</v>
      </c>
      <c r="AS123" t="s">
        <v>75</v>
      </c>
      <c r="AT123" t="s">
        <v>28</v>
      </c>
      <c r="AU123">
        <v>0.5</v>
      </c>
      <c r="AV123" s="157"/>
      <c r="AW123" s="188" t="s">
        <v>480</v>
      </c>
      <c r="AX123" s="188" t="s">
        <v>53</v>
      </c>
      <c r="AY123" s="189">
        <v>3560</v>
      </c>
      <c r="AZ123" s="188" t="s">
        <v>481</v>
      </c>
      <c r="BA123" s="188" t="s">
        <v>32</v>
      </c>
      <c r="BB123" s="188" t="s">
        <v>482</v>
      </c>
      <c r="BC123" s="188" t="s">
        <v>32</v>
      </c>
      <c r="BD123" s="188"/>
      <c r="BE123" s="191"/>
      <c r="BF123" s="43"/>
      <c r="BY123"/>
      <c r="BZ123" s="91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</row>
    <row r="124" spans="44:111" ht="15" customHeight="1" x14ac:dyDescent="0.25">
      <c r="AR124" t="s">
        <v>1044</v>
      </c>
      <c r="AS124" t="s">
        <v>129</v>
      </c>
      <c r="AT124" t="s">
        <v>28</v>
      </c>
      <c r="AU124">
        <v>1</v>
      </c>
      <c r="AV124" s="157"/>
      <c r="AW124" s="188" t="s">
        <v>484</v>
      </c>
      <c r="AX124" s="188" t="s">
        <v>280</v>
      </c>
      <c r="AY124" s="189">
        <v>4100</v>
      </c>
      <c r="AZ124" s="188" t="s">
        <v>484</v>
      </c>
      <c r="BA124" s="188" t="s">
        <v>56</v>
      </c>
      <c r="BB124" s="188"/>
      <c r="BC124" s="188"/>
      <c r="BD124" s="188"/>
      <c r="BE124" s="191"/>
      <c r="BF124" s="43"/>
      <c r="BY124"/>
      <c r="BZ124" s="91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</row>
    <row r="125" spans="44:111" ht="15" customHeight="1" x14ac:dyDescent="0.25">
      <c r="AR125" t="s">
        <v>1045</v>
      </c>
      <c r="AS125" t="s">
        <v>51</v>
      </c>
      <c r="AT125" t="s">
        <v>1010</v>
      </c>
      <c r="AU125">
        <v>1</v>
      </c>
      <c r="AV125" s="157"/>
      <c r="AW125" s="188" t="s">
        <v>486</v>
      </c>
      <c r="AX125" s="188" t="s">
        <v>280</v>
      </c>
      <c r="AY125" s="189">
        <v>4110</v>
      </c>
      <c r="AZ125" s="188" t="s">
        <v>487</v>
      </c>
      <c r="BA125" s="188" t="s">
        <v>32</v>
      </c>
      <c r="BB125" s="188"/>
      <c r="BC125" s="188"/>
      <c r="BD125" s="188"/>
      <c r="BE125" s="191"/>
      <c r="BF125" s="43"/>
      <c r="BY125"/>
      <c r="BZ125" s="91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</row>
    <row r="126" spans="44:111" ht="15" customHeight="1" x14ac:dyDescent="0.25">
      <c r="AR126" t="s">
        <v>525</v>
      </c>
      <c r="AS126" t="s">
        <v>75</v>
      </c>
      <c r="AT126" t="s">
        <v>28</v>
      </c>
      <c r="AU126">
        <v>0.75</v>
      </c>
      <c r="AV126" s="157"/>
      <c r="AW126" s="188" t="s">
        <v>489</v>
      </c>
      <c r="AX126" s="188" t="s">
        <v>280</v>
      </c>
      <c r="AY126" s="189">
        <v>4120</v>
      </c>
      <c r="AZ126" s="188" t="s">
        <v>489</v>
      </c>
      <c r="BA126" s="188" t="s">
        <v>32</v>
      </c>
      <c r="BB126" s="188"/>
      <c r="BC126" s="188"/>
      <c r="BD126" s="188"/>
      <c r="BE126" s="191"/>
      <c r="BF126" s="43"/>
      <c r="BY126"/>
      <c r="BZ126" s="91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</row>
    <row r="127" spans="44:111" ht="15" customHeight="1" x14ac:dyDescent="0.25">
      <c r="AR127" t="s">
        <v>1012</v>
      </c>
      <c r="AS127" t="s">
        <v>51</v>
      </c>
      <c r="AT127" t="s">
        <v>28</v>
      </c>
      <c r="AU127">
        <v>1</v>
      </c>
      <c r="AV127" s="157"/>
      <c r="AW127" s="188" t="s">
        <v>490</v>
      </c>
      <c r="AX127" s="188" t="s">
        <v>280</v>
      </c>
      <c r="AY127" s="189">
        <v>4130</v>
      </c>
      <c r="AZ127" s="188" t="s">
        <v>491</v>
      </c>
      <c r="BA127" s="188" t="s">
        <v>32</v>
      </c>
      <c r="BB127" s="188"/>
      <c r="BC127" s="188"/>
      <c r="BD127" s="188"/>
      <c r="BE127" s="191"/>
      <c r="BF127" s="43"/>
      <c r="BY127"/>
      <c r="BZ127" s="91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</row>
    <row r="128" spans="44:111" ht="15" customHeight="1" x14ac:dyDescent="0.25">
      <c r="AR128" t="s">
        <v>527</v>
      </c>
      <c r="AS128" t="s">
        <v>51</v>
      </c>
      <c r="AT128" t="s">
        <v>28</v>
      </c>
      <c r="AU128">
        <v>1</v>
      </c>
      <c r="AV128" s="157"/>
      <c r="AW128" s="188" t="s">
        <v>493</v>
      </c>
      <c r="AX128" s="188" t="s">
        <v>216</v>
      </c>
      <c r="AY128" s="189">
        <v>5170</v>
      </c>
      <c r="AZ128" s="188" t="s">
        <v>494</v>
      </c>
      <c r="BA128" s="188" t="s">
        <v>32</v>
      </c>
      <c r="BB128" s="188"/>
      <c r="BC128" s="188"/>
      <c r="BD128" s="188"/>
      <c r="BE128" s="191"/>
      <c r="BF128" s="43"/>
      <c r="BY128"/>
      <c r="BZ128" s="91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</row>
    <row r="129" spans="44:111" ht="15" customHeight="1" x14ac:dyDescent="0.25">
      <c r="AR129" t="s">
        <v>531</v>
      </c>
      <c r="AS129" t="s">
        <v>51</v>
      </c>
      <c r="AT129" t="s">
        <v>28</v>
      </c>
      <c r="AU129">
        <v>1</v>
      </c>
      <c r="AV129" s="157"/>
      <c r="AW129" s="188" t="s">
        <v>496</v>
      </c>
      <c r="AX129" s="188" t="s">
        <v>53</v>
      </c>
      <c r="AY129" s="189">
        <v>3290</v>
      </c>
      <c r="AZ129" s="188" t="s">
        <v>497</v>
      </c>
      <c r="BA129" s="188" t="s">
        <v>32</v>
      </c>
      <c r="BB129" s="188" t="s">
        <v>498</v>
      </c>
      <c r="BC129" s="188" t="s">
        <v>32</v>
      </c>
      <c r="BD129" s="188"/>
      <c r="BE129" s="191"/>
      <c r="BF129" s="43"/>
      <c r="BY129"/>
      <c r="BZ129" s="91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</row>
    <row r="130" spans="44:111" ht="15" customHeight="1" x14ac:dyDescent="0.25">
      <c r="AR130" t="s">
        <v>537</v>
      </c>
      <c r="AS130" t="s">
        <v>51</v>
      </c>
      <c r="AT130" t="s">
        <v>507</v>
      </c>
      <c r="AU130">
        <v>1</v>
      </c>
      <c r="AV130" s="157"/>
      <c r="AW130" s="188" t="s">
        <v>500</v>
      </c>
      <c r="AX130" s="188" t="s">
        <v>53</v>
      </c>
      <c r="AY130" s="189">
        <v>3300</v>
      </c>
      <c r="AZ130" s="188" t="s">
        <v>500</v>
      </c>
      <c r="BA130" s="188" t="s">
        <v>32</v>
      </c>
      <c r="BB130" s="188"/>
      <c r="BC130" s="188"/>
      <c r="BD130" s="188"/>
      <c r="BE130" s="191"/>
      <c r="BF130" s="43"/>
      <c r="BY130"/>
      <c r="BZ130" s="91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</row>
    <row r="131" spans="44:111" ht="15" customHeight="1" x14ac:dyDescent="0.25">
      <c r="AR131" t="s">
        <v>540</v>
      </c>
      <c r="AS131" t="s">
        <v>27</v>
      </c>
      <c r="AT131" t="s">
        <v>265</v>
      </c>
      <c r="AU131">
        <v>0.5</v>
      </c>
      <c r="AV131" s="157"/>
      <c r="AW131" s="188" t="s">
        <v>502</v>
      </c>
      <c r="AX131" s="188" t="s">
        <v>262</v>
      </c>
      <c r="AY131" s="189">
        <v>6090</v>
      </c>
      <c r="AZ131" s="188" t="s">
        <v>503</v>
      </c>
      <c r="BA131" s="188" t="s">
        <v>32</v>
      </c>
      <c r="BB131" s="188"/>
      <c r="BC131" s="188"/>
      <c r="BD131" s="188"/>
      <c r="BE131" s="191"/>
      <c r="BF131" s="43"/>
      <c r="BY131"/>
      <c r="BZ131" s="9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</row>
    <row r="132" spans="44:111" ht="15" customHeight="1" x14ac:dyDescent="0.25">
      <c r="AR132" t="s">
        <v>542</v>
      </c>
      <c r="AS132" t="s">
        <v>51</v>
      </c>
      <c r="AT132" t="s">
        <v>28</v>
      </c>
      <c r="AU132">
        <v>1</v>
      </c>
      <c r="AV132" s="157"/>
      <c r="AW132" s="188" t="s">
        <v>505</v>
      </c>
      <c r="AX132" s="188" t="s">
        <v>85</v>
      </c>
      <c r="AY132" s="189">
        <v>7140</v>
      </c>
      <c r="AZ132" s="188" t="s">
        <v>505</v>
      </c>
      <c r="BA132" s="188" t="s">
        <v>32</v>
      </c>
      <c r="BB132" s="188"/>
      <c r="BC132" s="188"/>
      <c r="BD132" s="188"/>
      <c r="BE132" s="191"/>
      <c r="BF132" s="43"/>
      <c r="BY132"/>
      <c r="BZ132" s="91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</row>
    <row r="133" spans="44:111" ht="15" customHeight="1" x14ac:dyDescent="0.25">
      <c r="AR133" t="s">
        <v>1046</v>
      </c>
      <c r="AS133" t="s">
        <v>75</v>
      </c>
      <c r="AT133" t="s">
        <v>28</v>
      </c>
      <c r="AU133">
        <v>0.5</v>
      </c>
      <c r="AV133" s="157"/>
      <c r="AW133" s="188" t="s">
        <v>508</v>
      </c>
      <c r="AX133" s="188" t="s">
        <v>216</v>
      </c>
      <c r="AY133" s="189">
        <v>5180</v>
      </c>
      <c r="AZ133" s="188" t="s">
        <v>509</v>
      </c>
      <c r="BA133" s="188" t="s">
        <v>32</v>
      </c>
      <c r="BB133" s="188"/>
      <c r="BC133" s="188"/>
      <c r="BD133" s="188"/>
      <c r="BE133" s="191"/>
      <c r="BF133" s="43"/>
      <c r="BY133"/>
      <c r="BZ133" s="91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</row>
    <row r="134" spans="44:111" ht="15" customHeight="1" x14ac:dyDescent="0.25">
      <c r="AR134" t="s">
        <v>547</v>
      </c>
      <c r="AS134" t="s">
        <v>118</v>
      </c>
      <c r="AT134" t="s">
        <v>98</v>
      </c>
      <c r="AU134">
        <v>0.75</v>
      </c>
      <c r="AV134" s="157"/>
      <c r="AW134" t="s">
        <v>511</v>
      </c>
      <c r="AX134" s="188" t="s">
        <v>262</v>
      </c>
      <c r="AY134" s="189">
        <v>6015</v>
      </c>
      <c r="AZ134" t="s">
        <v>511</v>
      </c>
      <c r="BA134" s="188" t="s">
        <v>32</v>
      </c>
      <c r="BB134" s="188"/>
      <c r="BC134" s="188"/>
      <c r="BD134" s="188"/>
      <c r="BE134" s="191"/>
      <c r="BF134" s="43"/>
      <c r="BY134"/>
      <c r="BZ134" s="91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</row>
    <row r="135" spans="44:111" ht="15" customHeight="1" x14ac:dyDescent="0.25">
      <c r="AR135" t="s">
        <v>549</v>
      </c>
      <c r="AS135" t="s">
        <v>51</v>
      </c>
      <c r="AT135" t="s">
        <v>98</v>
      </c>
      <c r="AU135">
        <v>1</v>
      </c>
      <c r="AV135" s="157"/>
      <c r="AW135" s="188" t="s">
        <v>513</v>
      </c>
      <c r="AX135" s="188" t="s">
        <v>216</v>
      </c>
      <c r="AY135" s="189">
        <v>5190</v>
      </c>
      <c r="AZ135" s="188" t="s">
        <v>514</v>
      </c>
      <c r="BA135" s="188" t="s">
        <v>32</v>
      </c>
      <c r="BB135" s="188"/>
      <c r="BC135" s="188"/>
      <c r="BD135" s="188"/>
      <c r="BE135" s="191"/>
      <c r="BF135" s="43"/>
      <c r="BY135"/>
      <c r="BZ135" s="91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</row>
    <row r="136" spans="44:111" ht="15" customHeight="1" x14ac:dyDescent="0.25">
      <c r="AR136" t="s">
        <v>552</v>
      </c>
      <c r="AS136" t="s">
        <v>93</v>
      </c>
      <c r="AT136" t="s">
        <v>98</v>
      </c>
      <c r="AU136">
        <v>1</v>
      </c>
      <c r="AV136" s="157"/>
      <c r="AW136" s="188" t="s">
        <v>516</v>
      </c>
      <c r="AX136" s="188" t="s">
        <v>53</v>
      </c>
      <c r="AY136" s="189">
        <v>3340</v>
      </c>
      <c r="AZ136" s="188" t="s">
        <v>516</v>
      </c>
      <c r="BA136" s="188" t="s">
        <v>32</v>
      </c>
      <c r="BB136" s="188"/>
      <c r="BC136" s="188"/>
      <c r="BD136" s="188"/>
      <c r="BE136" s="191"/>
      <c r="BF136" s="43"/>
      <c r="BY136"/>
      <c r="BZ136" s="91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</row>
    <row r="137" spans="44:111" ht="15" customHeight="1" x14ac:dyDescent="0.25">
      <c r="AR137" t="s">
        <v>555</v>
      </c>
      <c r="AS137" t="s">
        <v>51</v>
      </c>
      <c r="AT137" t="s">
        <v>28</v>
      </c>
      <c r="AU137">
        <v>1</v>
      </c>
      <c r="AV137" s="157"/>
      <c r="AW137" s="188" t="s">
        <v>518</v>
      </c>
      <c r="AX137" s="188" t="s">
        <v>53</v>
      </c>
      <c r="AY137" s="189">
        <v>3350</v>
      </c>
      <c r="AZ137" s="188" t="s">
        <v>518</v>
      </c>
      <c r="BA137" s="188" t="s">
        <v>32</v>
      </c>
      <c r="BB137" s="188"/>
      <c r="BC137" s="188"/>
      <c r="BD137" s="188"/>
      <c r="BE137" s="191"/>
      <c r="BF137" s="43"/>
      <c r="BY137"/>
      <c r="BZ137" s="91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</row>
    <row r="138" spans="44:111" ht="15" customHeight="1" x14ac:dyDescent="0.25">
      <c r="AR138" t="s">
        <v>559</v>
      </c>
      <c r="AS138" t="s">
        <v>51</v>
      </c>
      <c r="AT138" t="s">
        <v>28</v>
      </c>
      <c r="AU138">
        <v>1</v>
      </c>
      <c r="AV138" s="157"/>
      <c r="AW138" s="188" t="s">
        <v>520</v>
      </c>
      <c r="AX138" s="188" t="s">
        <v>30</v>
      </c>
      <c r="AY138" s="189">
        <v>2300</v>
      </c>
      <c r="AZ138" s="188" t="s">
        <v>521</v>
      </c>
      <c r="BA138" s="188" t="s">
        <v>32</v>
      </c>
      <c r="BB138" s="188"/>
      <c r="BC138" s="188"/>
      <c r="BD138" s="188"/>
      <c r="BE138" s="191"/>
      <c r="BF138" s="43"/>
      <c r="BY138"/>
      <c r="BZ138" s="91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</row>
    <row r="139" spans="44:111" ht="15" customHeight="1" x14ac:dyDescent="0.25">
      <c r="AR139" t="s">
        <v>564</v>
      </c>
      <c r="AS139" t="s">
        <v>51</v>
      </c>
      <c r="AT139" t="s">
        <v>28</v>
      </c>
      <c r="AU139">
        <v>1</v>
      </c>
      <c r="AV139" s="157"/>
      <c r="AW139" s="188" t="s">
        <v>523</v>
      </c>
      <c r="AX139" s="188" t="s">
        <v>85</v>
      </c>
      <c r="AY139" s="189">
        <v>7150</v>
      </c>
      <c r="AZ139" s="188" t="s">
        <v>524</v>
      </c>
      <c r="BA139" s="188" t="s">
        <v>32</v>
      </c>
      <c r="BB139" s="188"/>
      <c r="BC139" s="188"/>
      <c r="BD139" s="188"/>
      <c r="BE139" s="191"/>
      <c r="BF139" s="43"/>
      <c r="BY139"/>
      <c r="BZ139" s="91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</row>
    <row r="140" spans="44:111" ht="15" customHeight="1" x14ac:dyDescent="0.25">
      <c r="AR140" t="s">
        <v>566</v>
      </c>
      <c r="AS140" t="s">
        <v>156</v>
      </c>
      <c r="AT140" t="s">
        <v>28</v>
      </c>
      <c r="AU140">
        <v>0.5</v>
      </c>
      <c r="AV140" s="157"/>
      <c r="AW140" s="188" t="s">
        <v>526</v>
      </c>
      <c r="AX140" s="188" t="s">
        <v>262</v>
      </c>
      <c r="AY140" s="189">
        <v>6400</v>
      </c>
      <c r="AZ140" s="188" t="s">
        <v>526</v>
      </c>
      <c r="BA140" s="188" t="s">
        <v>32</v>
      </c>
      <c r="BB140" s="188"/>
      <c r="BC140" s="188"/>
      <c r="BD140" s="188"/>
      <c r="BE140" s="191"/>
      <c r="BF140" s="43"/>
      <c r="BY140"/>
      <c r="BZ140" s="91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</row>
    <row r="141" spans="44:111" ht="15" customHeight="1" x14ac:dyDescent="0.25">
      <c r="AR141" t="s">
        <v>1047</v>
      </c>
      <c r="AS141" t="s">
        <v>93</v>
      </c>
      <c r="AT141" t="s">
        <v>98</v>
      </c>
      <c r="AU141">
        <v>0.75</v>
      </c>
      <c r="AV141" s="157"/>
      <c r="AW141" s="188" t="s">
        <v>528</v>
      </c>
      <c r="AX141" s="188" t="s">
        <v>216</v>
      </c>
      <c r="AY141" s="189">
        <v>5200</v>
      </c>
      <c r="AZ141" s="188" t="s">
        <v>529</v>
      </c>
      <c r="BA141" s="188" t="s">
        <v>32</v>
      </c>
      <c r="BB141" s="188"/>
      <c r="BC141" s="188"/>
      <c r="BD141" s="188"/>
      <c r="BE141" s="191"/>
      <c r="BF141" s="43"/>
      <c r="BY141"/>
      <c r="BZ141" s="9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</row>
    <row r="142" spans="44:111" ht="15" customHeight="1" x14ac:dyDescent="0.25">
      <c r="AR142" t="s">
        <v>573</v>
      </c>
      <c r="AS142" t="s">
        <v>51</v>
      </c>
      <c r="AT142" t="s">
        <v>28</v>
      </c>
      <c r="AU142">
        <v>1</v>
      </c>
      <c r="AV142" s="157"/>
      <c r="AW142" s="188" t="s">
        <v>530</v>
      </c>
      <c r="AX142" s="188" t="s">
        <v>262</v>
      </c>
      <c r="AY142" s="189">
        <v>6100</v>
      </c>
      <c r="AZ142" s="188" t="s">
        <v>530</v>
      </c>
      <c r="BA142" s="188" t="s">
        <v>32</v>
      </c>
      <c r="BB142" s="188"/>
      <c r="BC142" s="188"/>
      <c r="BD142" s="188"/>
      <c r="BE142" s="191"/>
      <c r="BF142" s="43"/>
      <c r="BY142"/>
      <c r="BZ142" s="91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</row>
    <row r="143" spans="44:111" ht="15" customHeight="1" x14ac:dyDescent="0.25">
      <c r="AR143" t="s">
        <v>576</v>
      </c>
      <c r="AS143" t="s">
        <v>75</v>
      </c>
      <c r="AT143" t="s">
        <v>98</v>
      </c>
      <c r="AU143">
        <v>0.75</v>
      </c>
      <c r="AV143" s="157"/>
      <c r="AW143" s="188" t="s">
        <v>532</v>
      </c>
      <c r="AX143" s="188" t="s">
        <v>85</v>
      </c>
      <c r="AY143" s="189">
        <v>7160</v>
      </c>
      <c r="AZ143" s="188" t="s">
        <v>533</v>
      </c>
      <c r="BA143" s="188" t="s">
        <v>32</v>
      </c>
      <c r="BB143" s="188" t="s">
        <v>534</v>
      </c>
      <c r="BC143" s="188" t="s">
        <v>32</v>
      </c>
      <c r="BD143" s="188"/>
      <c r="BE143" s="191"/>
      <c r="BF143" s="43"/>
      <c r="BY143"/>
      <c r="BZ143" s="91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</row>
    <row r="144" spans="44:111" ht="15" customHeight="1" x14ac:dyDescent="0.25">
      <c r="AR144" t="s">
        <v>578</v>
      </c>
      <c r="AS144" t="s">
        <v>51</v>
      </c>
      <c r="AT144" t="s">
        <v>28</v>
      </c>
      <c r="AU144">
        <v>1</v>
      </c>
      <c r="AV144" s="157"/>
      <c r="AW144" s="188" t="s">
        <v>535</v>
      </c>
      <c r="AX144" s="188" t="s">
        <v>30</v>
      </c>
      <c r="AY144" s="189">
        <v>2310</v>
      </c>
      <c r="AZ144" s="188" t="s">
        <v>536</v>
      </c>
      <c r="BA144" s="188" t="s">
        <v>32</v>
      </c>
      <c r="BB144" s="188"/>
      <c r="BC144" s="188"/>
      <c r="BD144" s="188"/>
      <c r="BE144" s="191"/>
      <c r="BF144" s="43"/>
      <c r="BY144"/>
      <c r="BZ144" s="91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</row>
    <row r="145" spans="44:111" ht="15" customHeight="1" x14ac:dyDescent="0.25">
      <c r="AR145" t="s">
        <v>580</v>
      </c>
      <c r="AS145" t="s">
        <v>93</v>
      </c>
      <c r="AT145" t="s">
        <v>28</v>
      </c>
      <c r="AU145">
        <v>1</v>
      </c>
      <c r="AV145" s="157"/>
      <c r="AW145" s="188" t="s">
        <v>538</v>
      </c>
      <c r="AX145" s="188" t="s">
        <v>92</v>
      </c>
      <c r="AY145" s="189">
        <v>1370</v>
      </c>
      <c r="AZ145" s="188" t="s">
        <v>539</v>
      </c>
      <c r="BA145" s="188" t="s">
        <v>32</v>
      </c>
      <c r="BB145" s="188"/>
      <c r="BC145" s="188"/>
      <c r="BD145" s="188"/>
      <c r="BE145" s="191"/>
      <c r="BF145" s="43"/>
      <c r="BY145"/>
      <c r="BZ145" s="91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</row>
    <row r="146" spans="44:111" ht="15" customHeight="1" x14ac:dyDescent="0.25">
      <c r="AR146" t="s">
        <v>1048</v>
      </c>
      <c r="AS146" t="s">
        <v>184</v>
      </c>
      <c r="AT146" t="s">
        <v>28</v>
      </c>
      <c r="AU146">
        <v>0.25</v>
      </c>
      <c r="AV146" s="157"/>
      <c r="AW146" s="188" t="s">
        <v>541</v>
      </c>
      <c r="AX146" s="188" t="s">
        <v>216</v>
      </c>
      <c r="AY146" s="189">
        <v>5210</v>
      </c>
      <c r="AZ146" s="188" t="s">
        <v>541</v>
      </c>
      <c r="BA146" s="188" t="s">
        <v>32</v>
      </c>
      <c r="BB146" s="188"/>
      <c r="BC146" s="188"/>
      <c r="BD146" s="188"/>
      <c r="BE146" s="191"/>
      <c r="BF146" s="43"/>
      <c r="BY146"/>
      <c r="BZ146" s="91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</row>
    <row r="147" spans="44:111" ht="15" customHeight="1" x14ac:dyDescent="0.25">
      <c r="AR147" t="s">
        <v>583</v>
      </c>
      <c r="AS147" t="s">
        <v>51</v>
      </c>
      <c r="AT147" t="s">
        <v>28</v>
      </c>
      <c r="AU147">
        <v>0.75</v>
      </c>
      <c r="AV147" s="157"/>
      <c r="AW147" s="188" t="s">
        <v>543</v>
      </c>
      <c r="AX147" s="188" t="s">
        <v>216</v>
      </c>
      <c r="AY147" s="189">
        <v>5220</v>
      </c>
      <c r="AZ147" s="188" t="s">
        <v>544</v>
      </c>
      <c r="BA147" s="188" t="s">
        <v>32</v>
      </c>
      <c r="BB147" s="188"/>
      <c r="BC147" s="188"/>
      <c r="BD147" s="188"/>
      <c r="BE147" s="191"/>
      <c r="BF147" s="43"/>
      <c r="BY147"/>
      <c r="BZ147" s="91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</row>
    <row r="148" spans="44:111" ht="15" customHeight="1" x14ac:dyDescent="0.25">
      <c r="AR148" t="s">
        <v>588</v>
      </c>
      <c r="AS148" t="s">
        <v>78</v>
      </c>
      <c r="AT148" t="s">
        <v>98</v>
      </c>
      <c r="AU148">
        <v>1</v>
      </c>
      <c r="AV148" s="157"/>
      <c r="AW148" s="188" t="s">
        <v>545</v>
      </c>
      <c r="AX148" s="188" t="s">
        <v>216</v>
      </c>
      <c r="AY148" s="189">
        <v>5230</v>
      </c>
      <c r="AZ148" s="188" t="s">
        <v>546</v>
      </c>
      <c r="BA148" s="188" t="s">
        <v>32</v>
      </c>
      <c r="BB148" s="188"/>
      <c r="BC148" s="188"/>
      <c r="BD148" s="188"/>
      <c r="BE148" s="191"/>
      <c r="BF148" s="43"/>
      <c r="BY148"/>
      <c r="BZ148" s="91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</row>
    <row r="149" spans="44:111" ht="15" customHeight="1" x14ac:dyDescent="0.25">
      <c r="AR149" t="s">
        <v>595</v>
      </c>
      <c r="AS149" t="s">
        <v>51</v>
      </c>
      <c r="AT149" t="s">
        <v>98</v>
      </c>
      <c r="AU149">
        <v>1</v>
      </c>
      <c r="AV149" s="157"/>
      <c r="AW149" s="188" t="s">
        <v>548</v>
      </c>
      <c r="AX149" s="188" t="s">
        <v>53</v>
      </c>
      <c r="AY149" s="189">
        <v>3360</v>
      </c>
      <c r="AZ149" s="188" t="s">
        <v>548</v>
      </c>
      <c r="BA149" s="188" t="s">
        <v>32</v>
      </c>
      <c r="BB149" s="188"/>
      <c r="BC149" s="188"/>
      <c r="BD149" s="188"/>
      <c r="BE149" s="191"/>
      <c r="BF149" s="43"/>
      <c r="BY149"/>
      <c r="BZ149" s="91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</row>
    <row r="150" spans="44:111" ht="15" customHeight="1" x14ac:dyDescent="0.25">
      <c r="AR150" t="s">
        <v>598</v>
      </c>
      <c r="AS150" t="s">
        <v>75</v>
      </c>
      <c r="AT150" t="s">
        <v>28</v>
      </c>
      <c r="AU150">
        <v>0.25</v>
      </c>
      <c r="AV150" s="157"/>
      <c r="AW150" s="188" t="s">
        <v>550</v>
      </c>
      <c r="AX150" s="188" t="s">
        <v>30</v>
      </c>
      <c r="AY150" s="189">
        <v>2350</v>
      </c>
      <c r="AZ150" s="188" t="s">
        <v>551</v>
      </c>
      <c r="BA150" s="188" t="s">
        <v>32</v>
      </c>
      <c r="BB150" s="188"/>
      <c r="BC150" s="188"/>
      <c r="BD150" s="188"/>
      <c r="BE150" s="191"/>
      <c r="BF150" s="43"/>
      <c r="BY150"/>
      <c r="BZ150" s="91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</row>
    <row r="151" spans="44:111" ht="15" customHeight="1" x14ac:dyDescent="0.25">
      <c r="AR151" t="s">
        <v>1049</v>
      </c>
      <c r="AS151" t="s">
        <v>156</v>
      </c>
      <c r="AT151" t="s">
        <v>28</v>
      </c>
      <c r="AU151">
        <v>0.75</v>
      </c>
      <c r="AV151" s="157"/>
      <c r="AW151" s="188" t="s">
        <v>553</v>
      </c>
      <c r="AX151" s="188" t="s">
        <v>216</v>
      </c>
      <c r="AY151" s="189">
        <v>5240</v>
      </c>
      <c r="AZ151" s="188" t="s">
        <v>554</v>
      </c>
      <c r="BA151" s="188" t="s">
        <v>32</v>
      </c>
      <c r="BB151" s="188"/>
      <c r="BC151" s="188"/>
      <c r="BD151" s="188"/>
      <c r="BE151" s="191"/>
      <c r="BF151" s="43"/>
      <c r="BY151"/>
      <c r="BZ151" s="9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</row>
    <row r="152" spans="44:111" ht="15" customHeight="1" x14ac:dyDescent="0.25">
      <c r="AR152" t="s">
        <v>1050</v>
      </c>
      <c r="AS152" t="s">
        <v>93</v>
      </c>
      <c r="AT152" t="s">
        <v>28</v>
      </c>
      <c r="AU152">
        <v>1</v>
      </c>
      <c r="AV152" s="157"/>
      <c r="AW152" s="188" t="s">
        <v>556</v>
      </c>
      <c r="AX152" s="188" t="s">
        <v>280</v>
      </c>
      <c r="AY152" s="189">
        <v>4140</v>
      </c>
      <c r="AZ152" s="188" t="s">
        <v>557</v>
      </c>
      <c r="BA152" s="188" t="s">
        <v>558</v>
      </c>
      <c r="BB152" s="188"/>
      <c r="BC152" s="188"/>
      <c r="BD152" s="188"/>
      <c r="BE152" s="191"/>
      <c r="BF152" s="43"/>
      <c r="BY152"/>
      <c r="BZ152" s="91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</row>
    <row r="153" spans="44:111" ht="15" customHeight="1" x14ac:dyDescent="0.25">
      <c r="AR153" t="s">
        <v>1013</v>
      </c>
      <c r="AS153" t="s">
        <v>93</v>
      </c>
      <c r="AT153" t="s">
        <v>98</v>
      </c>
      <c r="AU153">
        <v>1</v>
      </c>
      <c r="AV153" s="157"/>
      <c r="AW153" s="188" t="s">
        <v>560</v>
      </c>
      <c r="AX153" s="188" t="s">
        <v>280</v>
      </c>
      <c r="AY153" s="189">
        <v>4150</v>
      </c>
      <c r="AZ153" s="188" t="s">
        <v>561</v>
      </c>
      <c r="BA153" s="188" t="s">
        <v>56</v>
      </c>
      <c r="BB153" s="188"/>
      <c r="BC153" s="188"/>
      <c r="BD153" s="188"/>
      <c r="BE153" s="191"/>
      <c r="BF153" s="43"/>
      <c r="BY153"/>
      <c r="BZ153" s="91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</row>
    <row r="154" spans="44:111" ht="15" customHeight="1" x14ac:dyDescent="0.25">
      <c r="AR154" t="s">
        <v>602</v>
      </c>
      <c r="AS154" t="s">
        <v>78</v>
      </c>
      <c r="AT154" t="s">
        <v>28</v>
      </c>
      <c r="AU154">
        <v>1</v>
      </c>
      <c r="AV154" s="157"/>
      <c r="AW154" s="188" t="s">
        <v>562</v>
      </c>
      <c r="AX154" s="188" t="s">
        <v>53</v>
      </c>
      <c r="AY154" s="189">
        <v>3370</v>
      </c>
      <c r="AZ154" s="188" t="s">
        <v>563</v>
      </c>
      <c r="BA154" s="188" t="s">
        <v>32</v>
      </c>
      <c r="BB154" s="188"/>
      <c r="BC154" s="188"/>
      <c r="BD154" s="188"/>
      <c r="BE154" s="191"/>
      <c r="BF154" s="43"/>
      <c r="BY154"/>
      <c r="BZ154" s="91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</row>
    <row r="155" spans="44:111" ht="15" customHeight="1" x14ac:dyDescent="0.25">
      <c r="AR155" t="s">
        <v>604</v>
      </c>
      <c r="AS155" t="s">
        <v>51</v>
      </c>
      <c r="AT155" t="s">
        <v>28</v>
      </c>
      <c r="AU155">
        <v>1</v>
      </c>
      <c r="AV155" s="157"/>
      <c r="AW155" s="188" t="s">
        <v>565</v>
      </c>
      <c r="AX155" s="188" t="s">
        <v>262</v>
      </c>
      <c r="AY155" s="189">
        <v>6110</v>
      </c>
      <c r="AZ155" s="188" t="s">
        <v>565</v>
      </c>
      <c r="BA155" s="188" t="s">
        <v>32</v>
      </c>
      <c r="BB155" s="188"/>
      <c r="BC155" s="188"/>
      <c r="BD155" s="188"/>
      <c r="BE155" s="191"/>
      <c r="BF155" s="43"/>
      <c r="BY155"/>
      <c r="BZ155" s="91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</row>
    <row r="156" spans="44:111" ht="15" customHeight="1" x14ac:dyDescent="0.25">
      <c r="AR156" t="s">
        <v>611</v>
      </c>
      <c r="AS156" t="s">
        <v>51</v>
      </c>
      <c r="AT156" t="s">
        <v>612</v>
      </c>
      <c r="AU156">
        <v>1</v>
      </c>
      <c r="AV156" s="157"/>
      <c r="AW156" s="188" t="s">
        <v>567</v>
      </c>
      <c r="AX156" s="188" t="s">
        <v>53</v>
      </c>
      <c r="AY156" s="189">
        <v>3380</v>
      </c>
      <c r="AZ156" s="188" t="s">
        <v>568</v>
      </c>
      <c r="BA156" s="188" t="s">
        <v>32</v>
      </c>
      <c r="BB156" s="188"/>
      <c r="BC156" s="188"/>
      <c r="BD156" s="188"/>
      <c r="BE156" s="191"/>
      <c r="BF156" s="43"/>
      <c r="BY156"/>
      <c r="BZ156" s="91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</row>
    <row r="157" spans="44:111" ht="15" customHeight="1" x14ac:dyDescent="0.25">
      <c r="AR157" t="s">
        <v>618</v>
      </c>
      <c r="AS157" t="s">
        <v>93</v>
      </c>
      <c r="AT157" t="s">
        <v>28</v>
      </c>
      <c r="AU157">
        <v>1</v>
      </c>
      <c r="AV157" s="157"/>
      <c r="AW157" s="188" t="s">
        <v>569</v>
      </c>
      <c r="AX157" s="188" t="s">
        <v>216</v>
      </c>
      <c r="AY157" s="189">
        <v>5250</v>
      </c>
      <c r="AZ157" s="188" t="s">
        <v>570</v>
      </c>
      <c r="BA157" s="188" t="s">
        <v>32</v>
      </c>
      <c r="BB157" s="188"/>
      <c r="BC157" s="188"/>
      <c r="BD157" s="188"/>
      <c r="BE157" s="191"/>
      <c r="BF157" s="43"/>
      <c r="BY157"/>
      <c r="BZ157" s="91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</row>
    <row r="158" spans="44:111" ht="15" customHeight="1" x14ac:dyDescent="0.25">
      <c r="AR158" t="s">
        <v>1051</v>
      </c>
      <c r="AS158" t="s">
        <v>75</v>
      </c>
      <c r="AT158" t="s">
        <v>185</v>
      </c>
      <c r="AU158">
        <v>0.75</v>
      </c>
      <c r="AV158" s="157"/>
      <c r="AW158" s="188" t="s">
        <v>571</v>
      </c>
      <c r="AX158" s="188" t="s">
        <v>92</v>
      </c>
      <c r="AY158" s="189">
        <v>1380</v>
      </c>
      <c r="AZ158" s="188" t="s">
        <v>572</v>
      </c>
      <c r="BA158" s="188" t="s">
        <v>32</v>
      </c>
      <c r="BB158" s="188"/>
      <c r="BC158" s="188"/>
      <c r="BD158" s="188"/>
      <c r="BE158" s="191"/>
      <c r="BF158" s="43"/>
      <c r="BY158"/>
      <c r="BZ158" s="91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</row>
    <row r="159" spans="44:111" ht="15" customHeight="1" x14ac:dyDescent="0.25">
      <c r="AR159" t="s">
        <v>623</v>
      </c>
      <c r="AS159" t="s">
        <v>93</v>
      </c>
      <c r="AT159" t="s">
        <v>28</v>
      </c>
      <c r="AU159">
        <v>1</v>
      </c>
      <c r="AV159" s="157"/>
      <c r="AW159" s="188" t="s">
        <v>574</v>
      </c>
      <c r="AX159" s="188" t="s">
        <v>262</v>
      </c>
      <c r="AY159" s="189">
        <v>6130</v>
      </c>
      <c r="AZ159" s="188" t="s">
        <v>575</v>
      </c>
      <c r="BA159" s="188" t="s">
        <v>32</v>
      </c>
      <c r="BB159" s="188"/>
      <c r="BC159" s="188"/>
      <c r="BD159" s="188"/>
      <c r="BE159" s="191"/>
      <c r="BF159" s="43"/>
      <c r="BY159"/>
      <c r="BZ159" s="91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</row>
    <row r="160" spans="44:111" ht="15" customHeight="1" x14ac:dyDescent="0.25">
      <c r="AR160" t="s">
        <v>626</v>
      </c>
      <c r="AS160" t="s">
        <v>93</v>
      </c>
      <c r="AT160" t="s">
        <v>28</v>
      </c>
      <c r="AU160">
        <v>1</v>
      </c>
      <c r="AV160" s="157"/>
      <c r="AW160" s="188" t="s">
        <v>577</v>
      </c>
      <c r="AX160" s="188" t="s">
        <v>262</v>
      </c>
      <c r="AY160" s="189">
        <v>6140</v>
      </c>
      <c r="AZ160" s="188" t="s">
        <v>577</v>
      </c>
      <c r="BA160" s="188" t="s">
        <v>56</v>
      </c>
      <c r="BB160" s="188"/>
      <c r="BC160" s="188"/>
      <c r="BD160" s="188"/>
      <c r="BE160" s="191"/>
      <c r="BF160" s="43"/>
      <c r="BY160"/>
      <c r="BZ160" s="91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</row>
    <row r="161" spans="44:111" ht="15" customHeight="1" x14ac:dyDescent="0.25">
      <c r="AR161" t="s">
        <v>628</v>
      </c>
      <c r="AS161" t="s">
        <v>93</v>
      </c>
      <c r="AT161" t="s">
        <v>98</v>
      </c>
      <c r="AU161">
        <v>1</v>
      </c>
      <c r="AV161" s="157"/>
      <c r="AW161" s="188" t="s">
        <v>579</v>
      </c>
      <c r="AX161" s="188" t="s">
        <v>216</v>
      </c>
      <c r="AY161" s="189">
        <v>5260</v>
      </c>
      <c r="AZ161" s="188" t="s">
        <v>579</v>
      </c>
      <c r="BA161" s="188" t="s">
        <v>32</v>
      </c>
      <c r="BB161" s="188"/>
      <c r="BC161" s="188"/>
      <c r="BD161" s="188"/>
      <c r="BE161" s="191"/>
      <c r="BF161" s="43"/>
      <c r="BY161"/>
      <c r="BZ161" s="9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</row>
    <row r="162" spans="44:111" ht="15" customHeight="1" x14ac:dyDescent="0.25">
      <c r="AR162" t="s">
        <v>631</v>
      </c>
      <c r="AS162" t="s">
        <v>97</v>
      </c>
      <c r="AT162" t="s">
        <v>28</v>
      </c>
      <c r="AU162">
        <v>0.25</v>
      </c>
      <c r="AV162" s="157"/>
      <c r="AW162" s="188" t="s">
        <v>581</v>
      </c>
      <c r="AX162" s="188" t="s">
        <v>92</v>
      </c>
      <c r="AY162" s="189">
        <v>1390</v>
      </c>
      <c r="AZ162" s="188" t="s">
        <v>582</v>
      </c>
      <c r="BA162" s="188" t="s">
        <v>32</v>
      </c>
      <c r="BB162" s="188"/>
      <c r="BC162" s="188"/>
      <c r="BD162" s="188"/>
      <c r="BE162" s="191"/>
      <c r="BF162" s="43"/>
      <c r="BY162"/>
      <c r="BZ162" s="91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</row>
    <row r="163" spans="44:111" ht="15" customHeight="1" x14ac:dyDescent="0.25">
      <c r="AR163" t="s">
        <v>636</v>
      </c>
      <c r="AS163" t="s">
        <v>51</v>
      </c>
      <c r="AT163" t="s">
        <v>98</v>
      </c>
      <c r="AU163">
        <v>1</v>
      </c>
      <c r="AV163" s="157"/>
      <c r="AW163" s="188" t="s">
        <v>584</v>
      </c>
      <c r="AX163" s="188" t="s">
        <v>216</v>
      </c>
      <c r="AY163" s="189">
        <v>5270</v>
      </c>
      <c r="AZ163" s="188" t="s">
        <v>585</v>
      </c>
      <c r="BA163" s="188" t="s">
        <v>32</v>
      </c>
      <c r="BB163" s="188"/>
      <c r="BC163" s="188"/>
      <c r="BD163" s="188"/>
      <c r="BE163" s="191"/>
      <c r="BF163" s="43"/>
      <c r="BY163"/>
      <c r="BZ163" s="91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</row>
    <row r="164" spans="44:111" ht="15" customHeight="1" x14ac:dyDescent="0.25">
      <c r="AR164" t="s">
        <v>638</v>
      </c>
      <c r="AS164" t="s">
        <v>51</v>
      </c>
      <c r="AT164" t="s">
        <v>98</v>
      </c>
      <c r="AU164">
        <v>1</v>
      </c>
      <c r="AV164" s="157"/>
      <c r="AW164" s="188" t="s">
        <v>586</v>
      </c>
      <c r="AX164" s="188" t="s">
        <v>53</v>
      </c>
      <c r="AY164" s="189">
        <v>3390</v>
      </c>
      <c r="AZ164" s="188" t="s">
        <v>587</v>
      </c>
      <c r="BA164" s="188" t="s">
        <v>32</v>
      </c>
      <c r="BB164" s="188"/>
      <c r="BC164" s="188"/>
      <c r="BD164" s="188"/>
      <c r="BE164" s="191"/>
      <c r="BF164" s="43"/>
      <c r="BY164"/>
      <c r="BZ164" s="91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</row>
    <row r="165" spans="44:111" ht="15" customHeight="1" x14ac:dyDescent="0.25">
      <c r="AR165" t="s">
        <v>1052</v>
      </c>
      <c r="AS165" t="s">
        <v>75</v>
      </c>
      <c r="AT165" t="s">
        <v>28</v>
      </c>
      <c r="AU165">
        <v>0.5</v>
      </c>
      <c r="AV165" s="157"/>
      <c r="AW165" s="188" t="s">
        <v>589</v>
      </c>
      <c r="AX165" s="188" t="s">
        <v>53</v>
      </c>
      <c r="AY165" s="189">
        <v>3090</v>
      </c>
      <c r="AZ165" s="188" t="s">
        <v>590</v>
      </c>
      <c r="BA165" s="188" t="s">
        <v>32</v>
      </c>
      <c r="BB165" s="188" t="s">
        <v>591</v>
      </c>
      <c r="BC165" s="188" t="s">
        <v>32</v>
      </c>
      <c r="BD165" s="188"/>
      <c r="BE165" s="191"/>
      <c r="BF165" s="43"/>
      <c r="BY165"/>
      <c r="BZ165" s="91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</row>
    <row r="166" spans="44:111" ht="15" customHeight="1" x14ac:dyDescent="0.25">
      <c r="AR166" t="s">
        <v>642</v>
      </c>
      <c r="AS166" t="s">
        <v>184</v>
      </c>
      <c r="AT166" t="s">
        <v>189</v>
      </c>
      <c r="AU166">
        <v>0.25</v>
      </c>
      <c r="AV166" s="157"/>
      <c r="AW166" s="188" t="s">
        <v>592</v>
      </c>
      <c r="AX166" s="188" t="s">
        <v>92</v>
      </c>
      <c r="AY166" s="189">
        <v>1410</v>
      </c>
      <c r="AZ166" s="188" t="s">
        <v>593</v>
      </c>
      <c r="BA166" s="188" t="s">
        <v>32</v>
      </c>
      <c r="BB166" s="188" t="s">
        <v>594</v>
      </c>
      <c r="BC166" s="188" t="s">
        <v>32</v>
      </c>
      <c r="BD166" s="188"/>
      <c r="BE166" s="191"/>
      <c r="BF166" s="43"/>
      <c r="BY166"/>
      <c r="BZ166" s="91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</row>
    <row r="167" spans="44:111" ht="15" customHeight="1" x14ac:dyDescent="0.25">
      <c r="AR167" t="s">
        <v>645</v>
      </c>
      <c r="AS167" t="s">
        <v>75</v>
      </c>
      <c r="AT167" t="s">
        <v>28</v>
      </c>
      <c r="AU167">
        <v>0.5</v>
      </c>
      <c r="AV167" s="157"/>
      <c r="AW167" s="188" t="s">
        <v>596</v>
      </c>
      <c r="AX167" s="188" t="s">
        <v>53</v>
      </c>
      <c r="AY167" s="189">
        <v>3420</v>
      </c>
      <c r="AZ167" s="188" t="s">
        <v>597</v>
      </c>
      <c r="BA167" s="188" t="s">
        <v>32</v>
      </c>
      <c r="BB167" s="188"/>
      <c r="BC167" s="188"/>
      <c r="BD167" s="188"/>
      <c r="BE167" s="191"/>
      <c r="BF167" s="43"/>
      <c r="BY167"/>
      <c r="BZ167" s="91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</row>
    <row r="168" spans="44:111" ht="15" customHeight="1" x14ac:dyDescent="0.25">
      <c r="AR168" t="s">
        <v>648</v>
      </c>
      <c r="AS168" t="s">
        <v>123</v>
      </c>
      <c r="AT168" t="s">
        <v>28</v>
      </c>
      <c r="AU168">
        <v>1</v>
      </c>
      <c r="AV168" s="157"/>
      <c r="AW168" s="188" t="s">
        <v>599</v>
      </c>
      <c r="AX168" s="188" t="s">
        <v>53</v>
      </c>
      <c r="AY168" s="189">
        <v>3430</v>
      </c>
      <c r="AZ168" s="188" t="s">
        <v>600</v>
      </c>
      <c r="BA168" s="188" t="s">
        <v>32</v>
      </c>
      <c r="BB168" s="188"/>
      <c r="BC168" s="188"/>
      <c r="BD168" s="188"/>
      <c r="BE168" s="191"/>
      <c r="BF168" s="43"/>
      <c r="BY168"/>
      <c r="BZ168" s="91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</row>
    <row r="169" spans="44:111" ht="15" customHeight="1" x14ac:dyDescent="0.25">
      <c r="AR169" t="s">
        <v>652</v>
      </c>
      <c r="AS169" t="s">
        <v>51</v>
      </c>
      <c r="AT169" t="s">
        <v>98</v>
      </c>
      <c r="AU169">
        <v>1</v>
      </c>
      <c r="AV169" s="157"/>
      <c r="AW169" s="188" t="s">
        <v>601</v>
      </c>
      <c r="AX169" s="188" t="s">
        <v>262</v>
      </c>
      <c r="AY169" s="189">
        <v>6150</v>
      </c>
      <c r="AZ169" s="188" t="s">
        <v>601</v>
      </c>
      <c r="BA169" s="188" t="s">
        <v>32</v>
      </c>
      <c r="BB169" s="188"/>
      <c r="BC169" s="188"/>
      <c r="BD169" s="188"/>
      <c r="BE169" s="191"/>
      <c r="BF169" s="43"/>
      <c r="BY169"/>
      <c r="BZ169" s="91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</row>
    <row r="170" spans="44:111" ht="15" customHeight="1" x14ac:dyDescent="0.25">
      <c r="AR170" t="s">
        <v>1053</v>
      </c>
      <c r="AS170" t="s">
        <v>75</v>
      </c>
      <c r="AT170" t="s">
        <v>28</v>
      </c>
      <c r="AU170">
        <v>0.5</v>
      </c>
      <c r="AV170" s="157"/>
      <c r="AW170" s="188" t="s">
        <v>603</v>
      </c>
      <c r="AX170" s="188" t="s">
        <v>53</v>
      </c>
      <c r="AY170" s="189">
        <v>3440</v>
      </c>
      <c r="AZ170" s="188" t="s">
        <v>603</v>
      </c>
      <c r="BA170" s="188" t="s">
        <v>32</v>
      </c>
      <c r="BB170" s="188"/>
      <c r="BC170" s="188"/>
      <c r="BD170" s="188"/>
      <c r="BE170" s="191"/>
      <c r="BF170" s="43"/>
      <c r="BY170"/>
      <c r="BZ170" s="91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</row>
    <row r="171" spans="44:111" ht="15" customHeight="1" x14ac:dyDescent="0.25">
      <c r="AR171" t="s">
        <v>656</v>
      </c>
      <c r="AS171" t="s">
        <v>93</v>
      </c>
      <c r="AT171" t="s">
        <v>28</v>
      </c>
      <c r="AU171">
        <v>1</v>
      </c>
      <c r="AV171" s="157"/>
      <c r="AW171" s="188" t="s">
        <v>605</v>
      </c>
      <c r="AX171" s="188" t="s">
        <v>92</v>
      </c>
      <c r="AY171" s="189">
        <v>1420</v>
      </c>
      <c r="AZ171" s="188" t="s">
        <v>606</v>
      </c>
      <c r="BA171" s="188" t="s">
        <v>32</v>
      </c>
      <c r="BB171" s="188"/>
      <c r="BC171" s="188"/>
      <c r="BD171" s="188"/>
      <c r="BE171" s="191"/>
      <c r="BF171" s="43"/>
      <c r="BY171"/>
      <c r="BZ171" s="9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</row>
    <row r="172" spans="44:111" ht="15" customHeight="1" x14ac:dyDescent="0.25">
      <c r="AR172" t="s">
        <v>658</v>
      </c>
      <c r="AS172" t="s">
        <v>93</v>
      </c>
      <c r="AT172" t="s">
        <v>28</v>
      </c>
      <c r="AU172">
        <v>1</v>
      </c>
      <c r="AV172" s="157"/>
      <c r="AW172" s="188" t="s">
        <v>607</v>
      </c>
      <c r="AX172" s="188" t="s">
        <v>53</v>
      </c>
      <c r="AY172" s="189">
        <v>3450</v>
      </c>
      <c r="AZ172" s="188" t="s">
        <v>608</v>
      </c>
      <c r="BA172" s="188" t="s">
        <v>32</v>
      </c>
      <c r="BB172" s="188"/>
      <c r="BC172" s="188"/>
      <c r="BD172" s="188"/>
      <c r="BE172" s="191"/>
      <c r="BF172" s="43"/>
      <c r="BY172"/>
      <c r="BZ172" s="91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</row>
    <row r="173" spans="44:111" ht="15" customHeight="1" x14ac:dyDescent="0.25">
      <c r="AR173" t="s">
        <v>660</v>
      </c>
      <c r="AS173" t="s">
        <v>148</v>
      </c>
      <c r="AT173" t="s">
        <v>28</v>
      </c>
      <c r="AU173">
        <v>1</v>
      </c>
      <c r="AV173" s="157"/>
      <c r="AW173" s="188" t="s">
        <v>609</v>
      </c>
      <c r="AX173" s="188" t="s">
        <v>216</v>
      </c>
      <c r="AY173" s="189">
        <v>5280</v>
      </c>
      <c r="AZ173" s="188" t="s">
        <v>610</v>
      </c>
      <c r="BA173" s="188" t="s">
        <v>32</v>
      </c>
      <c r="BB173" s="188"/>
      <c r="BC173" s="188"/>
      <c r="BD173" s="188"/>
      <c r="BE173" s="191"/>
      <c r="BF173" s="43"/>
      <c r="BY173"/>
      <c r="BZ173" s="91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</row>
    <row r="174" spans="44:111" ht="15" customHeight="1" x14ac:dyDescent="0.25">
      <c r="AR174" t="s">
        <v>663</v>
      </c>
      <c r="AS174" t="s">
        <v>51</v>
      </c>
      <c r="AT174" t="s">
        <v>28</v>
      </c>
      <c r="AU174">
        <v>1</v>
      </c>
      <c r="AV174" s="157"/>
      <c r="AW174" s="188" t="s">
        <v>613</v>
      </c>
      <c r="AX174" s="188" t="s">
        <v>53</v>
      </c>
      <c r="AY174" s="189">
        <v>3460</v>
      </c>
      <c r="AZ174" s="188" t="s">
        <v>613</v>
      </c>
      <c r="BA174" s="188" t="s">
        <v>32</v>
      </c>
      <c r="BB174" s="188"/>
      <c r="BC174" s="188"/>
      <c r="BD174" s="188"/>
      <c r="BE174" s="191"/>
      <c r="BF174" s="43"/>
      <c r="BY174"/>
      <c r="BZ174" s="91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</row>
    <row r="175" spans="44:111" ht="15" customHeight="1" x14ac:dyDescent="0.25">
      <c r="AR175" t="s">
        <v>1054</v>
      </c>
      <c r="AS175" t="s">
        <v>123</v>
      </c>
      <c r="AT175" t="s">
        <v>98</v>
      </c>
      <c r="AU175">
        <v>0.5</v>
      </c>
      <c r="AV175" s="157"/>
      <c r="AW175" s="188" t="s">
        <v>614</v>
      </c>
      <c r="AX175" s="188" t="s">
        <v>85</v>
      </c>
      <c r="AY175" s="189">
        <v>7180</v>
      </c>
      <c r="AZ175" s="188" t="s">
        <v>615</v>
      </c>
      <c r="BA175" s="188" t="s">
        <v>32</v>
      </c>
      <c r="BB175" s="188"/>
      <c r="BC175" s="188"/>
      <c r="BD175" s="188"/>
      <c r="BE175" s="191"/>
      <c r="BF175" s="43"/>
      <c r="BY175"/>
      <c r="BZ175" s="91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</row>
    <row r="176" spans="44:111" ht="15" customHeight="1" x14ac:dyDescent="0.25">
      <c r="AR176" t="s">
        <v>666</v>
      </c>
      <c r="AS176" t="s">
        <v>93</v>
      </c>
      <c r="AT176" t="s">
        <v>98</v>
      </c>
      <c r="AU176">
        <v>1</v>
      </c>
      <c r="AV176" s="157"/>
      <c r="AW176" s="188" t="s">
        <v>616</v>
      </c>
      <c r="AX176" s="188" t="s">
        <v>280</v>
      </c>
      <c r="AY176" s="189">
        <v>4180</v>
      </c>
      <c r="AZ176" s="188" t="s">
        <v>617</v>
      </c>
      <c r="BA176" s="188" t="s">
        <v>56</v>
      </c>
      <c r="BB176" s="188"/>
      <c r="BC176" s="188"/>
      <c r="BD176" s="188"/>
      <c r="BE176" s="191"/>
      <c r="BF176" s="43"/>
      <c r="BY176"/>
      <c r="BZ176" s="91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</row>
    <row r="177" spans="44:111" ht="15" customHeight="1" x14ac:dyDescent="0.25">
      <c r="AR177" t="s">
        <v>1055</v>
      </c>
      <c r="AS177" t="s">
        <v>184</v>
      </c>
      <c r="AT177" t="s">
        <v>1056</v>
      </c>
      <c r="AU177">
        <v>0.25</v>
      </c>
      <c r="AV177" s="157"/>
      <c r="AW177" s="188" t="s">
        <v>619</v>
      </c>
      <c r="AX177" s="188" t="s">
        <v>280</v>
      </c>
      <c r="AY177" s="189">
        <v>4190</v>
      </c>
      <c r="AZ177" s="188" t="s">
        <v>620</v>
      </c>
      <c r="BA177" s="188" t="s">
        <v>32</v>
      </c>
      <c r="BB177" s="188"/>
      <c r="BC177" s="188"/>
      <c r="BD177" s="188"/>
      <c r="BE177" s="191"/>
      <c r="BF177" s="43"/>
      <c r="BY177"/>
      <c r="BZ177" s="91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</row>
    <row r="178" spans="44:111" ht="15" customHeight="1" x14ac:dyDescent="0.25">
      <c r="AR178" t="s">
        <v>672</v>
      </c>
      <c r="AS178" t="s">
        <v>51</v>
      </c>
      <c r="AT178" t="s">
        <v>1057</v>
      </c>
      <c r="AU178">
        <v>1</v>
      </c>
      <c r="AV178" s="157"/>
      <c r="AW178" s="188" t="s">
        <v>621</v>
      </c>
      <c r="AX178" s="188" t="s">
        <v>280</v>
      </c>
      <c r="AY178" s="189">
        <v>4200</v>
      </c>
      <c r="AZ178" s="188" t="s">
        <v>622</v>
      </c>
      <c r="BA178" s="188" t="s">
        <v>32</v>
      </c>
      <c r="BB178" s="188"/>
      <c r="BC178" s="188"/>
      <c r="BD178" s="188"/>
      <c r="BE178" s="191"/>
      <c r="BF178" s="43"/>
      <c r="BY178"/>
      <c r="BZ178" s="91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</row>
    <row r="179" spans="44:111" ht="15" customHeight="1" x14ac:dyDescent="0.25">
      <c r="AR179" t="s">
        <v>675</v>
      </c>
      <c r="AS179" t="s">
        <v>51</v>
      </c>
      <c r="AT179" t="s">
        <v>1057</v>
      </c>
      <c r="AU179">
        <v>1</v>
      </c>
      <c r="AV179" s="157"/>
      <c r="AW179" s="188" t="s">
        <v>624</v>
      </c>
      <c r="AX179" s="188" t="s">
        <v>216</v>
      </c>
      <c r="AY179" s="189">
        <v>5290</v>
      </c>
      <c r="AZ179" s="188" t="s">
        <v>625</v>
      </c>
      <c r="BA179" s="188" t="s">
        <v>32</v>
      </c>
      <c r="BB179" s="188"/>
      <c r="BC179" s="188"/>
      <c r="BD179" s="188"/>
      <c r="BE179" s="191"/>
      <c r="BF179" s="43"/>
      <c r="BY179"/>
      <c r="BZ179" s="91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</row>
    <row r="180" spans="44:111" ht="15" customHeight="1" x14ac:dyDescent="0.25">
      <c r="AR180" t="s">
        <v>1058</v>
      </c>
      <c r="AS180" t="s">
        <v>75</v>
      </c>
      <c r="AT180" t="s">
        <v>28</v>
      </c>
      <c r="AU180">
        <v>0.5</v>
      </c>
      <c r="AV180" s="157"/>
      <c r="AW180" s="188" t="s">
        <v>627</v>
      </c>
      <c r="AX180" s="188" t="s">
        <v>85</v>
      </c>
      <c r="AY180" s="189">
        <v>7200</v>
      </c>
      <c r="AZ180" s="188" t="s">
        <v>627</v>
      </c>
      <c r="BA180" s="188" t="s">
        <v>32</v>
      </c>
      <c r="BB180" s="188"/>
      <c r="BC180" s="188"/>
      <c r="BD180" s="188"/>
      <c r="BE180" s="191"/>
      <c r="BF180" s="43"/>
      <c r="BY180"/>
      <c r="BZ180" s="91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</row>
    <row r="181" spans="44:111" ht="15" customHeight="1" x14ac:dyDescent="0.25">
      <c r="AR181" t="s">
        <v>679</v>
      </c>
      <c r="AS181" t="s">
        <v>51</v>
      </c>
      <c r="AT181" t="s">
        <v>28</v>
      </c>
      <c r="AU181">
        <v>1</v>
      </c>
      <c r="AV181" s="157"/>
      <c r="AW181" s="188" t="s">
        <v>629</v>
      </c>
      <c r="AX181" s="188" t="s">
        <v>85</v>
      </c>
      <c r="AY181" s="189">
        <v>7210</v>
      </c>
      <c r="AZ181" s="188" t="s">
        <v>630</v>
      </c>
      <c r="BA181" s="188" t="s">
        <v>32</v>
      </c>
      <c r="BB181" s="188"/>
      <c r="BC181" s="188"/>
      <c r="BD181" s="188"/>
      <c r="BE181" s="191"/>
      <c r="BF181" s="43"/>
      <c r="BY181"/>
      <c r="BZ181" s="9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</row>
    <row r="182" spans="44:111" ht="15" customHeight="1" x14ac:dyDescent="0.25">
      <c r="AR182" t="s">
        <v>1014</v>
      </c>
      <c r="AS182" t="s">
        <v>142</v>
      </c>
      <c r="AT182" t="s">
        <v>98</v>
      </c>
      <c r="AU182">
        <v>1</v>
      </c>
      <c r="AV182" s="157"/>
      <c r="AW182" s="188" t="s">
        <v>632</v>
      </c>
      <c r="AX182" s="188" t="s">
        <v>280</v>
      </c>
      <c r="AY182" s="189">
        <v>4230</v>
      </c>
      <c r="AZ182" s="188" t="s">
        <v>633</v>
      </c>
      <c r="BA182" s="188" t="s">
        <v>32</v>
      </c>
      <c r="BB182" s="188" t="s">
        <v>634</v>
      </c>
      <c r="BC182" s="188" t="s">
        <v>32</v>
      </c>
      <c r="BD182" s="188"/>
      <c r="BE182" s="191"/>
      <c r="BF182" s="43"/>
      <c r="BY182"/>
      <c r="BZ182" s="91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</row>
    <row r="183" spans="44:111" ht="15" customHeight="1" x14ac:dyDescent="0.25">
      <c r="AR183" t="s">
        <v>682</v>
      </c>
      <c r="AS183" t="s">
        <v>93</v>
      </c>
      <c r="AT183" t="s">
        <v>28</v>
      </c>
      <c r="AU183">
        <v>1</v>
      </c>
      <c r="AV183" s="157"/>
      <c r="AW183" s="188" t="s">
        <v>635</v>
      </c>
      <c r="AX183" s="188" t="s">
        <v>280</v>
      </c>
      <c r="AY183" s="189">
        <v>4220</v>
      </c>
      <c r="AZ183" s="188" t="s">
        <v>635</v>
      </c>
      <c r="BA183" s="188" t="s">
        <v>56</v>
      </c>
      <c r="BB183" s="188"/>
      <c r="BC183" s="188"/>
      <c r="BD183" s="188"/>
      <c r="BE183" s="191"/>
      <c r="BF183" s="43"/>
      <c r="BY183"/>
      <c r="BZ183" s="91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</row>
    <row r="184" spans="44:111" ht="15" customHeight="1" x14ac:dyDescent="0.25">
      <c r="AR184" t="s">
        <v>684</v>
      </c>
      <c r="AS184" t="s">
        <v>93</v>
      </c>
      <c r="AT184" t="s">
        <v>28</v>
      </c>
      <c r="AU184">
        <v>1</v>
      </c>
      <c r="AV184" s="157"/>
      <c r="AW184" s="188" t="s">
        <v>637</v>
      </c>
      <c r="AX184" s="188" t="s">
        <v>85</v>
      </c>
      <c r="AY184" s="189">
        <v>7220</v>
      </c>
      <c r="AZ184" s="188" t="s">
        <v>637</v>
      </c>
      <c r="BA184" s="188" t="s">
        <v>32</v>
      </c>
      <c r="BB184" s="188"/>
      <c r="BC184" s="188"/>
      <c r="BD184" s="188"/>
      <c r="BE184" s="191"/>
      <c r="BF184" s="43"/>
      <c r="BY184"/>
      <c r="BZ184" s="91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</row>
    <row r="185" spans="44:111" ht="15" customHeight="1" x14ac:dyDescent="0.25">
      <c r="AR185" t="s">
        <v>686</v>
      </c>
      <c r="AS185" t="s">
        <v>78</v>
      </c>
      <c r="AT185" t="s">
        <v>687</v>
      </c>
      <c r="AU185">
        <v>0.75</v>
      </c>
      <c r="AV185" s="157"/>
      <c r="AW185" s="188" t="s">
        <v>639</v>
      </c>
      <c r="AX185" s="188" t="s">
        <v>85</v>
      </c>
      <c r="AY185" s="189">
        <v>7230</v>
      </c>
      <c r="AZ185" s="188" t="s">
        <v>640</v>
      </c>
      <c r="BA185" s="188" t="s">
        <v>32</v>
      </c>
      <c r="BB185" s="188"/>
      <c r="BC185" s="188"/>
      <c r="BD185" s="188"/>
      <c r="BE185" s="191"/>
      <c r="BF185" s="43"/>
      <c r="BY185"/>
      <c r="BZ185" s="91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</row>
    <row r="186" spans="44:111" ht="15" customHeight="1" x14ac:dyDescent="0.25">
      <c r="AR186" t="s">
        <v>690</v>
      </c>
      <c r="AS186" t="s">
        <v>93</v>
      </c>
      <c r="AT186" t="s">
        <v>28</v>
      </c>
      <c r="AU186">
        <v>1</v>
      </c>
      <c r="AV186" s="157"/>
      <c r="AW186" s="188" t="s">
        <v>641</v>
      </c>
      <c r="AX186" s="188" t="s">
        <v>280</v>
      </c>
      <c r="AY186" s="189">
        <v>4240</v>
      </c>
      <c r="AZ186" s="188" t="s">
        <v>641</v>
      </c>
      <c r="BA186" s="188" t="s">
        <v>56</v>
      </c>
      <c r="BB186" s="188"/>
      <c r="BC186" s="188"/>
      <c r="BD186" s="188"/>
      <c r="BE186" s="191"/>
      <c r="BF186" s="43"/>
      <c r="BY186"/>
      <c r="BZ186" s="91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</row>
    <row r="187" spans="44:111" ht="15" customHeight="1" x14ac:dyDescent="0.25">
      <c r="AR187" t="s">
        <v>1015</v>
      </c>
      <c r="AS187" t="s">
        <v>75</v>
      </c>
      <c r="AT187" t="s">
        <v>28</v>
      </c>
      <c r="AU187">
        <v>0.5</v>
      </c>
      <c r="AV187" s="157"/>
      <c r="AW187" s="188" t="s">
        <v>643</v>
      </c>
      <c r="AX187" s="188" t="s">
        <v>280</v>
      </c>
      <c r="AY187" s="189">
        <v>4250</v>
      </c>
      <c r="AZ187" s="188" t="s">
        <v>644</v>
      </c>
      <c r="BA187" s="188" t="s">
        <v>32</v>
      </c>
      <c r="BB187" s="188"/>
      <c r="BC187" s="188"/>
      <c r="BD187" s="188"/>
      <c r="BE187" s="191"/>
      <c r="BF187" s="43"/>
      <c r="BY187"/>
      <c r="BZ187" s="91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</row>
    <row r="188" spans="44:111" ht="15" customHeight="1" x14ac:dyDescent="0.25">
      <c r="AR188" t="s">
        <v>1059</v>
      </c>
      <c r="AS188" t="s">
        <v>136</v>
      </c>
      <c r="AT188" t="s">
        <v>28</v>
      </c>
      <c r="AU188">
        <v>0.5</v>
      </c>
      <c r="AV188" s="157"/>
      <c r="AW188" s="188" t="s">
        <v>646</v>
      </c>
      <c r="AX188" s="188" t="s">
        <v>216</v>
      </c>
      <c r="AY188" s="189">
        <v>5300</v>
      </c>
      <c r="AZ188" s="188" t="s">
        <v>647</v>
      </c>
      <c r="BA188" s="188" t="s">
        <v>32</v>
      </c>
      <c r="BB188" s="188"/>
      <c r="BC188" s="188"/>
      <c r="BD188" s="188"/>
      <c r="BE188" s="191"/>
      <c r="BF188" s="43"/>
      <c r="BY188"/>
      <c r="BZ188" s="91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</row>
    <row r="189" spans="44:111" ht="15" customHeight="1" x14ac:dyDescent="0.25">
      <c r="AR189" t="s">
        <v>696</v>
      </c>
      <c r="AS189" t="s">
        <v>51</v>
      </c>
      <c r="AT189" t="s">
        <v>28</v>
      </c>
      <c r="AU189">
        <v>1</v>
      </c>
      <c r="AV189" s="157"/>
      <c r="AW189" s="188" t="s">
        <v>649</v>
      </c>
      <c r="AX189" s="188" t="s">
        <v>53</v>
      </c>
      <c r="AY189" s="189">
        <v>3470</v>
      </c>
      <c r="AZ189" s="188" t="s">
        <v>650</v>
      </c>
      <c r="BA189" s="188" t="s">
        <v>32</v>
      </c>
      <c r="BB189" s="188" t="s">
        <v>651</v>
      </c>
      <c r="BC189" s="188" t="s">
        <v>32</v>
      </c>
      <c r="BD189" s="188"/>
      <c r="BE189" s="191"/>
      <c r="BF189" s="43"/>
      <c r="BY189"/>
      <c r="BZ189" s="91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</row>
    <row r="190" spans="44:111" ht="15" customHeight="1" x14ac:dyDescent="0.25">
      <c r="AR190" t="s">
        <v>1060</v>
      </c>
      <c r="AS190" t="s">
        <v>142</v>
      </c>
      <c r="AT190" t="s">
        <v>98</v>
      </c>
      <c r="AU190">
        <v>1</v>
      </c>
      <c r="AV190" s="157"/>
      <c r="AW190" s="188" t="s">
        <v>653</v>
      </c>
      <c r="AX190" s="188" t="s">
        <v>216</v>
      </c>
      <c r="AY190" s="189">
        <v>5310</v>
      </c>
      <c r="AZ190" s="188" t="s">
        <v>654</v>
      </c>
      <c r="BA190" s="188" t="s">
        <v>32</v>
      </c>
      <c r="BB190" s="188"/>
      <c r="BC190" s="188"/>
      <c r="BD190" s="188"/>
      <c r="BE190" s="191"/>
      <c r="BF190" s="43"/>
      <c r="BY190"/>
      <c r="BZ190" s="91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</row>
    <row r="191" spans="44:111" ht="15" customHeight="1" x14ac:dyDescent="0.25">
      <c r="AR191" t="s">
        <v>703</v>
      </c>
      <c r="AS191" t="s">
        <v>51</v>
      </c>
      <c r="AT191" t="s">
        <v>28</v>
      </c>
      <c r="AU191">
        <v>1</v>
      </c>
      <c r="AV191" s="157"/>
      <c r="AW191" s="188" t="s">
        <v>655</v>
      </c>
      <c r="AX191" s="188" t="s">
        <v>216</v>
      </c>
      <c r="AY191" s="189">
        <v>5320</v>
      </c>
      <c r="AZ191" s="188" t="s">
        <v>655</v>
      </c>
      <c r="BA191" s="188" t="s">
        <v>32</v>
      </c>
      <c r="BB191" s="188"/>
      <c r="BC191" s="188"/>
      <c r="BD191" s="188"/>
      <c r="BE191" s="191"/>
      <c r="BF191" s="43"/>
      <c r="BY191"/>
      <c r="BZ191" s="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</row>
    <row r="192" spans="44:111" ht="15" customHeight="1" x14ac:dyDescent="0.25">
      <c r="AR192" t="s">
        <v>711</v>
      </c>
      <c r="AS192" t="s">
        <v>93</v>
      </c>
      <c r="AT192" t="s">
        <v>98</v>
      </c>
      <c r="AU192">
        <v>1</v>
      </c>
      <c r="AV192" s="157"/>
      <c r="AW192" s="188" t="s">
        <v>657</v>
      </c>
      <c r="AX192" s="188" t="s">
        <v>53</v>
      </c>
      <c r="AY192" s="189">
        <v>3500</v>
      </c>
      <c r="AZ192" s="188" t="s">
        <v>657</v>
      </c>
      <c r="BA192" s="188" t="s">
        <v>32</v>
      </c>
      <c r="BB192" s="188"/>
      <c r="BC192" s="188"/>
      <c r="BD192" s="188"/>
      <c r="BE192" s="191"/>
      <c r="BF192" s="43"/>
      <c r="BY192"/>
      <c r="BZ192" s="91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</row>
    <row r="193" spans="44:111" ht="15" customHeight="1" x14ac:dyDescent="0.25">
      <c r="AR193" t="s">
        <v>716</v>
      </c>
      <c r="AS193" t="s">
        <v>93</v>
      </c>
      <c r="AT193" t="s">
        <v>98</v>
      </c>
      <c r="AU193">
        <v>1</v>
      </c>
      <c r="AV193" s="157"/>
      <c r="AW193" s="188" t="s">
        <v>659</v>
      </c>
      <c r="AX193" s="188" t="s">
        <v>262</v>
      </c>
      <c r="AY193" s="189">
        <v>6355</v>
      </c>
      <c r="AZ193" s="188" t="s">
        <v>659</v>
      </c>
      <c r="BA193" s="188" t="s">
        <v>56</v>
      </c>
      <c r="BB193" s="188"/>
      <c r="BC193" s="188"/>
      <c r="BD193" s="188"/>
      <c r="BE193" s="191"/>
      <c r="BF193" s="43"/>
      <c r="BY193"/>
      <c r="BZ193" s="91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</row>
    <row r="194" spans="44:111" ht="15" customHeight="1" x14ac:dyDescent="0.25">
      <c r="AR194" t="s">
        <v>1061</v>
      </c>
      <c r="AS194" t="s">
        <v>184</v>
      </c>
      <c r="AT194" t="s">
        <v>185</v>
      </c>
      <c r="AU194">
        <v>0.25</v>
      </c>
      <c r="AV194" s="157"/>
      <c r="AW194" s="188" t="s">
        <v>661</v>
      </c>
      <c r="AX194" s="188" t="s">
        <v>262</v>
      </c>
      <c r="AY194" s="189">
        <v>6160</v>
      </c>
      <c r="AZ194" s="188" t="s">
        <v>662</v>
      </c>
      <c r="BA194" s="188" t="s">
        <v>32</v>
      </c>
      <c r="BB194" s="188"/>
      <c r="BC194" s="188"/>
      <c r="BD194" s="188"/>
      <c r="BE194" s="191"/>
      <c r="BF194" s="43"/>
      <c r="BY194"/>
      <c r="BZ194" s="91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</row>
    <row r="195" spans="44:111" ht="15" customHeight="1" x14ac:dyDescent="0.25">
      <c r="AR195" t="s">
        <v>1061</v>
      </c>
      <c r="AS195" t="s">
        <v>184</v>
      </c>
      <c r="AT195" t="s">
        <v>28</v>
      </c>
      <c r="AU195">
        <v>0.25</v>
      </c>
      <c r="AV195" s="157"/>
      <c r="AW195" s="188" t="s">
        <v>664</v>
      </c>
      <c r="AX195" s="188" t="s">
        <v>30</v>
      </c>
      <c r="AY195" s="189">
        <v>2380</v>
      </c>
      <c r="AZ195" s="188" t="s">
        <v>665</v>
      </c>
      <c r="BA195" s="188" t="s">
        <v>32</v>
      </c>
      <c r="BB195" s="188"/>
      <c r="BC195" s="188"/>
      <c r="BD195" s="188"/>
      <c r="BE195" s="191"/>
      <c r="BF195" s="43"/>
      <c r="BY195"/>
      <c r="BZ195" s="91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</row>
    <row r="196" spans="44:111" ht="15" customHeight="1" x14ac:dyDescent="0.25">
      <c r="AR196" t="s">
        <v>718</v>
      </c>
      <c r="AS196" t="s">
        <v>51</v>
      </c>
      <c r="AT196" t="s">
        <v>28</v>
      </c>
      <c r="AU196">
        <v>1</v>
      </c>
      <c r="AV196" s="157"/>
      <c r="AW196" s="188" t="s">
        <v>667</v>
      </c>
      <c r="AX196" s="188" t="s">
        <v>85</v>
      </c>
      <c r="AY196" s="189">
        <v>7240</v>
      </c>
      <c r="AZ196" s="188" t="s">
        <v>667</v>
      </c>
      <c r="BA196" s="188" t="s">
        <v>56</v>
      </c>
      <c r="BB196" s="188"/>
      <c r="BC196" s="188"/>
      <c r="BD196" s="188"/>
      <c r="BE196" s="191"/>
      <c r="BF196" s="43"/>
      <c r="BY196"/>
      <c r="BZ196" s="91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</row>
    <row r="197" spans="44:111" ht="15" customHeight="1" x14ac:dyDescent="0.25">
      <c r="AR197" t="s">
        <v>721</v>
      </c>
      <c r="AS197" t="s">
        <v>93</v>
      </c>
      <c r="AT197" t="s">
        <v>98</v>
      </c>
      <c r="AU197">
        <v>1</v>
      </c>
      <c r="AV197" s="157"/>
      <c r="AW197" s="188" t="s">
        <v>668</v>
      </c>
      <c r="AX197" s="188" t="s">
        <v>85</v>
      </c>
      <c r="AY197" s="189">
        <v>7250</v>
      </c>
      <c r="AZ197" s="188" t="s">
        <v>669</v>
      </c>
      <c r="BA197" s="188" t="s">
        <v>32</v>
      </c>
      <c r="BB197" s="188"/>
      <c r="BC197" s="188"/>
      <c r="BD197" s="188"/>
      <c r="BE197" s="191"/>
      <c r="BF197" s="43"/>
      <c r="BY197"/>
      <c r="BZ197" s="91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</row>
    <row r="198" spans="44:111" ht="15" customHeight="1" x14ac:dyDescent="0.25">
      <c r="AR198" t="s">
        <v>1062</v>
      </c>
      <c r="AS198" t="s">
        <v>75</v>
      </c>
      <c r="AT198" t="s">
        <v>98</v>
      </c>
      <c r="AU198">
        <v>0.25</v>
      </c>
      <c r="AV198" s="157"/>
      <c r="AW198" s="188" t="s">
        <v>670</v>
      </c>
      <c r="AX198" s="188" t="s">
        <v>30</v>
      </c>
      <c r="AY198" s="189">
        <v>2390</v>
      </c>
      <c r="AZ198" s="188" t="s">
        <v>671</v>
      </c>
      <c r="BA198" s="188" t="s">
        <v>32</v>
      </c>
      <c r="BB198" s="188"/>
      <c r="BC198" s="188"/>
      <c r="BD198" s="188"/>
      <c r="BE198" s="191"/>
      <c r="BF198" s="43"/>
      <c r="BY198"/>
      <c r="BZ198" s="91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</row>
    <row r="199" spans="44:111" ht="15" customHeight="1" x14ac:dyDescent="0.25">
      <c r="AR199" t="s">
        <v>724</v>
      </c>
      <c r="AS199" t="s">
        <v>51</v>
      </c>
      <c r="AT199" t="s">
        <v>793</v>
      </c>
      <c r="AU199">
        <v>1</v>
      </c>
      <c r="AV199" s="157"/>
      <c r="AW199" s="188" t="s">
        <v>673</v>
      </c>
      <c r="AX199" s="188" t="s">
        <v>262</v>
      </c>
      <c r="AY199" s="189">
        <v>6170</v>
      </c>
      <c r="AZ199" s="188" t="s">
        <v>674</v>
      </c>
      <c r="BA199" s="188" t="s">
        <v>32</v>
      </c>
      <c r="BB199" s="188"/>
      <c r="BC199" s="188"/>
      <c r="BD199" s="188"/>
      <c r="BE199" s="191"/>
      <c r="BF199" s="43"/>
      <c r="BY199"/>
      <c r="BZ199" s="91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</row>
    <row r="200" spans="44:111" ht="15" customHeight="1" x14ac:dyDescent="0.25">
      <c r="AR200" t="s">
        <v>728</v>
      </c>
      <c r="AS200" t="s">
        <v>51</v>
      </c>
      <c r="AT200" t="s">
        <v>28</v>
      </c>
      <c r="AU200">
        <v>1</v>
      </c>
      <c r="AV200" s="157"/>
      <c r="AW200" s="188" t="s">
        <v>676</v>
      </c>
      <c r="AX200" s="188" t="s">
        <v>30</v>
      </c>
      <c r="AY200" s="189">
        <v>2410</v>
      </c>
      <c r="AZ200" s="188" t="s">
        <v>677</v>
      </c>
      <c r="BA200" s="188" t="s">
        <v>32</v>
      </c>
      <c r="BB200" s="188" t="s">
        <v>678</v>
      </c>
      <c r="BC200" s="188" t="s">
        <v>32</v>
      </c>
      <c r="BD200" s="188"/>
      <c r="BE200" s="191"/>
      <c r="BF200" s="43"/>
      <c r="BY200"/>
      <c r="BZ200" s="91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</row>
    <row r="201" spans="44:111" ht="15" customHeight="1" x14ac:dyDescent="0.25">
      <c r="AR201" t="s">
        <v>730</v>
      </c>
      <c r="AS201" t="s">
        <v>184</v>
      </c>
      <c r="AT201" t="s">
        <v>28</v>
      </c>
      <c r="AU201">
        <v>0.25</v>
      </c>
      <c r="AV201" s="157"/>
      <c r="AW201" s="188" t="s">
        <v>680</v>
      </c>
      <c r="AX201" s="188" t="s">
        <v>92</v>
      </c>
      <c r="AY201" s="189">
        <v>1440</v>
      </c>
      <c r="AZ201" s="188" t="s">
        <v>681</v>
      </c>
      <c r="BA201" s="188" t="s">
        <v>32</v>
      </c>
      <c r="BB201" s="188"/>
      <c r="BC201" s="188"/>
      <c r="BD201" s="188"/>
      <c r="BE201" s="191"/>
      <c r="BF201" s="43"/>
      <c r="BY201"/>
      <c r="BZ201" s="9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</row>
    <row r="202" spans="44:111" ht="15" customHeight="1" x14ac:dyDescent="0.25">
      <c r="AR202" t="s">
        <v>733</v>
      </c>
      <c r="AS202" t="s">
        <v>51</v>
      </c>
      <c r="AT202" t="s">
        <v>28</v>
      </c>
      <c r="AU202">
        <v>1</v>
      </c>
      <c r="AV202" s="157"/>
      <c r="AW202" s="188" t="s">
        <v>683</v>
      </c>
      <c r="AX202" s="188" t="s">
        <v>280</v>
      </c>
      <c r="AY202" s="189">
        <v>4270</v>
      </c>
      <c r="AZ202" s="188" t="s">
        <v>683</v>
      </c>
      <c r="BA202" s="188" t="s">
        <v>56</v>
      </c>
      <c r="BB202" s="188"/>
      <c r="BC202" s="188"/>
      <c r="BD202" s="188"/>
      <c r="BE202" s="191"/>
      <c r="BF202" s="43"/>
      <c r="BY202"/>
      <c r="BZ202" s="91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</row>
    <row r="203" spans="44:111" ht="15" customHeight="1" x14ac:dyDescent="0.25">
      <c r="AR203" t="s">
        <v>736</v>
      </c>
      <c r="AS203" t="s">
        <v>51</v>
      </c>
      <c r="AT203" t="s">
        <v>28</v>
      </c>
      <c r="AU203">
        <v>1</v>
      </c>
      <c r="AV203" s="157"/>
      <c r="AW203" s="188" t="s">
        <v>685</v>
      </c>
      <c r="AX203" s="188" t="s">
        <v>280</v>
      </c>
      <c r="AY203" s="189">
        <v>4280</v>
      </c>
      <c r="AZ203" s="188" t="s">
        <v>685</v>
      </c>
      <c r="BA203" s="188" t="s">
        <v>56</v>
      </c>
      <c r="BB203" s="188"/>
      <c r="BC203" s="188"/>
      <c r="BD203" s="188"/>
      <c r="BE203" s="191"/>
      <c r="BF203" s="43"/>
      <c r="BY203"/>
      <c r="BZ203" s="91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</row>
    <row r="204" spans="44:111" ht="15" customHeight="1" x14ac:dyDescent="0.25">
      <c r="AR204" t="s">
        <v>739</v>
      </c>
      <c r="AS204" t="s">
        <v>51</v>
      </c>
      <c r="AT204" t="s">
        <v>28</v>
      </c>
      <c r="AU204">
        <v>1</v>
      </c>
      <c r="AV204" s="157"/>
      <c r="AW204" s="188" t="s">
        <v>688</v>
      </c>
      <c r="AX204" s="188" t="s">
        <v>262</v>
      </c>
      <c r="AY204" s="189">
        <v>6190</v>
      </c>
      <c r="AZ204" s="188" t="s">
        <v>689</v>
      </c>
      <c r="BA204" s="188" t="s">
        <v>32</v>
      </c>
      <c r="BB204" s="188"/>
      <c r="BC204" s="188"/>
      <c r="BD204" s="188"/>
      <c r="BE204" s="191"/>
      <c r="BF204" s="43"/>
      <c r="BY204"/>
      <c r="BZ204" s="91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</row>
    <row r="205" spans="44:111" ht="15" customHeight="1" x14ac:dyDescent="0.25">
      <c r="AR205" t="s">
        <v>742</v>
      </c>
      <c r="AS205" t="s">
        <v>78</v>
      </c>
      <c r="AT205" t="s">
        <v>98</v>
      </c>
      <c r="AU205">
        <v>0.75</v>
      </c>
      <c r="AV205" s="157"/>
      <c r="AW205" s="188" t="s">
        <v>691</v>
      </c>
      <c r="AX205" s="188" t="s">
        <v>30</v>
      </c>
      <c r="AY205" s="189">
        <v>2420</v>
      </c>
      <c r="AZ205" s="188" t="s">
        <v>692</v>
      </c>
      <c r="BA205" s="188" t="s">
        <v>32</v>
      </c>
      <c r="BB205" s="188" t="s">
        <v>693</v>
      </c>
      <c r="BC205" s="188" t="s">
        <v>32</v>
      </c>
      <c r="BD205" s="188"/>
      <c r="BE205" s="191"/>
      <c r="BF205" s="43"/>
      <c r="BY205"/>
      <c r="BZ205" s="91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</row>
    <row r="206" spans="44:111" ht="15" customHeight="1" x14ac:dyDescent="0.25">
      <c r="AR206" t="s">
        <v>744</v>
      </c>
      <c r="AS206" t="s">
        <v>51</v>
      </c>
      <c r="AT206" t="s">
        <v>28</v>
      </c>
      <c r="AU206">
        <v>1</v>
      </c>
      <c r="AV206" s="157"/>
      <c r="AW206" s="188" t="s">
        <v>694</v>
      </c>
      <c r="AX206" s="188" t="s">
        <v>53</v>
      </c>
      <c r="AY206" s="189">
        <v>3530</v>
      </c>
      <c r="AZ206" s="188" t="s">
        <v>694</v>
      </c>
      <c r="BA206" s="188" t="s">
        <v>56</v>
      </c>
      <c r="BB206" s="188"/>
      <c r="BC206" s="188"/>
      <c r="BD206" s="188"/>
      <c r="BE206" s="191"/>
      <c r="BF206" s="43"/>
      <c r="BY206"/>
      <c r="BZ206" s="91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</row>
    <row r="207" spans="44:111" ht="15" customHeight="1" x14ac:dyDescent="0.25">
      <c r="AR207" t="s">
        <v>748</v>
      </c>
      <c r="AS207" t="s">
        <v>97</v>
      </c>
      <c r="AT207" t="s">
        <v>28</v>
      </c>
      <c r="AU207">
        <v>0.5</v>
      </c>
      <c r="AV207" s="157"/>
      <c r="AW207" s="188" t="s">
        <v>695</v>
      </c>
      <c r="AX207" s="188" t="s">
        <v>30</v>
      </c>
      <c r="AY207" s="189">
        <v>2430</v>
      </c>
      <c r="AZ207" s="188" t="s">
        <v>695</v>
      </c>
      <c r="BA207" s="188" t="s">
        <v>32</v>
      </c>
      <c r="BB207" s="188"/>
      <c r="BC207" s="188"/>
      <c r="BD207" s="188"/>
      <c r="BE207" s="191"/>
      <c r="BF207" s="43"/>
      <c r="BY207"/>
      <c r="BZ207" s="91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</row>
    <row r="208" spans="44:111" ht="15" customHeight="1" x14ac:dyDescent="0.25">
      <c r="AR208" t="s">
        <v>751</v>
      </c>
      <c r="AS208" t="s">
        <v>123</v>
      </c>
      <c r="AT208" t="s">
        <v>28</v>
      </c>
      <c r="AU208">
        <v>0.5</v>
      </c>
      <c r="AV208" s="157"/>
      <c r="AW208" s="188" t="s">
        <v>697</v>
      </c>
      <c r="AX208" s="188" t="s">
        <v>30</v>
      </c>
      <c r="AY208" s="189">
        <v>2440</v>
      </c>
      <c r="AZ208" s="188" t="s">
        <v>698</v>
      </c>
      <c r="BA208" s="188" t="s">
        <v>32</v>
      </c>
      <c r="BB208" s="188"/>
      <c r="BC208" s="188"/>
      <c r="BD208" s="188"/>
      <c r="BE208" s="191"/>
      <c r="BF208" s="43"/>
      <c r="BY208"/>
      <c r="BZ208" s="91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</row>
    <row r="209" spans="44:111" ht="15" customHeight="1" x14ac:dyDescent="0.25">
      <c r="AR209" t="s">
        <v>755</v>
      </c>
      <c r="AS209" t="s">
        <v>75</v>
      </c>
      <c r="AT209" t="s">
        <v>28</v>
      </c>
      <c r="AU209">
        <v>0.5</v>
      </c>
      <c r="AV209" s="157"/>
      <c r="AW209" s="188" t="s">
        <v>699</v>
      </c>
      <c r="AX209" s="188" t="s">
        <v>262</v>
      </c>
      <c r="AY209" s="189">
        <v>6200</v>
      </c>
      <c r="AZ209" s="188" t="s">
        <v>700</v>
      </c>
      <c r="BA209" s="188" t="s">
        <v>32</v>
      </c>
      <c r="BB209" s="188" t="s">
        <v>701</v>
      </c>
      <c r="BC209" s="188" t="s">
        <v>32</v>
      </c>
      <c r="BD209" s="188"/>
      <c r="BE209" s="191"/>
      <c r="BF209" s="43"/>
      <c r="BY209"/>
      <c r="BZ209" s="91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</row>
    <row r="210" spans="44:111" ht="15" customHeight="1" x14ac:dyDescent="0.25">
      <c r="AR210" t="s">
        <v>1063</v>
      </c>
      <c r="AS210" t="s">
        <v>184</v>
      </c>
      <c r="AT210" t="s">
        <v>185</v>
      </c>
      <c r="AU210">
        <v>0.25</v>
      </c>
      <c r="AV210" s="157"/>
      <c r="AW210" s="188" t="s">
        <v>702</v>
      </c>
      <c r="AX210" s="188" t="s">
        <v>85</v>
      </c>
      <c r="AY210" s="189">
        <v>7270</v>
      </c>
      <c r="AZ210" s="188" t="s">
        <v>702</v>
      </c>
      <c r="BA210" s="188" t="s">
        <v>32</v>
      </c>
      <c r="BB210" s="188"/>
      <c r="BC210" s="188"/>
      <c r="BD210" s="188"/>
      <c r="BE210" s="191"/>
      <c r="BF210" s="43"/>
      <c r="BY210"/>
      <c r="BZ210" s="91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</row>
    <row r="211" spans="44:111" ht="15" customHeight="1" x14ac:dyDescent="0.25">
      <c r="AR211" t="s">
        <v>757</v>
      </c>
      <c r="AS211" t="s">
        <v>184</v>
      </c>
      <c r="AT211" t="s">
        <v>28</v>
      </c>
      <c r="AU211">
        <v>0.25</v>
      </c>
      <c r="AV211" s="157"/>
      <c r="AW211" s="188" t="s">
        <v>704</v>
      </c>
      <c r="AX211" s="188" t="s">
        <v>280</v>
      </c>
      <c r="AY211" s="189">
        <v>4310</v>
      </c>
      <c r="AZ211" s="188" t="s">
        <v>705</v>
      </c>
      <c r="BA211" s="188" t="s">
        <v>32</v>
      </c>
      <c r="BB211" s="188" t="s">
        <v>706</v>
      </c>
      <c r="BC211" s="188" t="s">
        <v>32</v>
      </c>
      <c r="BD211" s="188"/>
      <c r="BE211" s="191"/>
      <c r="BF211" s="43"/>
      <c r="BY211"/>
      <c r="BZ211" s="9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</row>
    <row r="212" spans="44:111" ht="15" customHeight="1" x14ac:dyDescent="0.25">
      <c r="AR212" t="s">
        <v>761</v>
      </c>
      <c r="AS212" t="s">
        <v>27</v>
      </c>
      <c r="AT212" t="s">
        <v>28</v>
      </c>
      <c r="AU212">
        <v>0.5</v>
      </c>
      <c r="AV212" s="157"/>
      <c r="AW212" s="188" t="s">
        <v>707</v>
      </c>
      <c r="AX212" s="188" t="s">
        <v>280</v>
      </c>
      <c r="AY212" s="189">
        <v>4300</v>
      </c>
      <c r="AZ212" s="188" t="s">
        <v>708</v>
      </c>
      <c r="BA212" s="188" t="s">
        <v>56</v>
      </c>
      <c r="BB212" s="188"/>
      <c r="BC212" s="188"/>
      <c r="BD212" s="188"/>
      <c r="BE212" s="191"/>
      <c r="BF212" s="43"/>
      <c r="BY212"/>
      <c r="BZ212" s="91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</row>
    <row r="213" spans="44:111" ht="15" customHeight="1" x14ac:dyDescent="0.25">
      <c r="AR213" t="s">
        <v>763</v>
      </c>
      <c r="AS213" t="s">
        <v>184</v>
      </c>
      <c r="AT213" t="s">
        <v>189</v>
      </c>
      <c r="AU213">
        <v>0.5</v>
      </c>
      <c r="AV213" s="157"/>
      <c r="AW213" s="188" t="s">
        <v>709</v>
      </c>
      <c r="AX213" s="188" t="s">
        <v>30</v>
      </c>
      <c r="AY213" s="189">
        <v>2460</v>
      </c>
      <c r="AZ213" s="188" t="s">
        <v>710</v>
      </c>
      <c r="BA213" s="188" t="s">
        <v>32</v>
      </c>
      <c r="BB213" s="188"/>
      <c r="BC213" s="188"/>
      <c r="BD213" s="188"/>
      <c r="BE213" s="191"/>
      <c r="BF213" s="43"/>
      <c r="BY213"/>
      <c r="BZ213" s="91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</row>
    <row r="214" spans="44:111" ht="15" customHeight="1" x14ac:dyDescent="0.25">
      <c r="AR214" t="s">
        <v>1016</v>
      </c>
      <c r="AS214" t="s">
        <v>78</v>
      </c>
      <c r="AT214" t="s">
        <v>28</v>
      </c>
      <c r="AU214">
        <v>1</v>
      </c>
      <c r="AV214" s="157"/>
      <c r="AW214" s="188" t="s">
        <v>712</v>
      </c>
      <c r="AX214" s="188" t="s">
        <v>280</v>
      </c>
      <c r="AY214" s="189">
        <v>4320</v>
      </c>
      <c r="AZ214" s="188" t="s">
        <v>712</v>
      </c>
      <c r="BA214" s="188" t="s">
        <v>56</v>
      </c>
      <c r="BB214" s="188"/>
      <c r="BC214" s="188"/>
      <c r="BD214" s="188"/>
      <c r="BE214" s="191"/>
      <c r="BF214" s="43"/>
      <c r="BY214"/>
      <c r="BZ214" s="91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</row>
    <row r="215" spans="44:111" ht="15" customHeight="1" x14ac:dyDescent="0.25">
      <c r="AR215" t="s">
        <v>766</v>
      </c>
      <c r="AS215" t="s">
        <v>51</v>
      </c>
      <c r="AT215" t="s">
        <v>28</v>
      </c>
      <c r="AU215">
        <v>1</v>
      </c>
      <c r="AV215" s="157"/>
      <c r="AW215" s="188" t="s">
        <v>713</v>
      </c>
      <c r="AX215" s="188" t="s">
        <v>280</v>
      </c>
      <c r="AY215" s="189">
        <v>4330</v>
      </c>
      <c r="AZ215" s="188" t="s">
        <v>714</v>
      </c>
      <c r="BA215" s="188" t="s">
        <v>32</v>
      </c>
      <c r="BB215" s="188"/>
      <c r="BC215" s="188"/>
      <c r="BD215" s="188"/>
      <c r="BE215" s="191"/>
      <c r="BF215" s="43"/>
      <c r="BY215"/>
      <c r="BZ215" s="91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</row>
    <row r="216" spans="44:111" ht="15" customHeight="1" x14ac:dyDescent="0.25">
      <c r="AR216" t="s">
        <v>769</v>
      </c>
      <c r="AS216" t="s">
        <v>93</v>
      </c>
      <c r="AT216" t="s">
        <v>28</v>
      </c>
      <c r="AU216">
        <v>1</v>
      </c>
      <c r="AV216" s="157"/>
      <c r="AW216" s="188" t="s">
        <v>715</v>
      </c>
      <c r="AX216" s="188" t="s">
        <v>30</v>
      </c>
      <c r="AY216" s="189">
        <v>2470</v>
      </c>
      <c r="AZ216" s="188" t="s">
        <v>715</v>
      </c>
      <c r="BA216" s="188" t="s">
        <v>32</v>
      </c>
      <c r="BB216" s="188"/>
      <c r="BC216" s="188"/>
      <c r="BD216" s="188"/>
      <c r="BE216" s="191"/>
      <c r="BF216" s="43"/>
      <c r="BY216"/>
      <c r="BZ216" s="91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</row>
    <row r="217" spans="44:111" ht="15" customHeight="1" x14ac:dyDescent="0.25">
      <c r="AR217" t="s">
        <v>774</v>
      </c>
      <c r="AS217" t="s">
        <v>51</v>
      </c>
      <c r="AT217" t="s">
        <v>98</v>
      </c>
      <c r="AU217">
        <v>1</v>
      </c>
      <c r="AV217" s="157"/>
      <c r="AW217" s="188" t="s">
        <v>717</v>
      </c>
      <c r="AX217" s="188" t="s">
        <v>85</v>
      </c>
      <c r="AY217" s="189">
        <v>7280</v>
      </c>
      <c r="AZ217" s="188" t="s">
        <v>717</v>
      </c>
      <c r="BA217" s="188" t="s">
        <v>32</v>
      </c>
      <c r="BB217" s="188"/>
      <c r="BC217" s="188"/>
      <c r="BD217" s="188"/>
      <c r="BE217" s="191"/>
      <c r="BF217" s="43"/>
      <c r="BY217"/>
      <c r="BZ217" s="91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</row>
    <row r="218" spans="44:111" ht="15" customHeight="1" x14ac:dyDescent="0.25">
      <c r="AR218" t="s">
        <v>777</v>
      </c>
      <c r="AS218" t="s">
        <v>51</v>
      </c>
      <c r="AT218" t="s">
        <v>28</v>
      </c>
      <c r="AU218">
        <v>1</v>
      </c>
      <c r="AV218" s="157"/>
      <c r="AW218" s="188" t="s">
        <v>719</v>
      </c>
      <c r="AX218" s="188" t="s">
        <v>30</v>
      </c>
      <c r="AY218" s="189">
        <v>2340</v>
      </c>
      <c r="AZ218" s="188" t="s">
        <v>720</v>
      </c>
      <c r="BA218" s="188" t="s">
        <v>56</v>
      </c>
      <c r="BB218" s="188" t="s">
        <v>720</v>
      </c>
      <c r="BC218" s="188" t="s">
        <v>56</v>
      </c>
      <c r="BD218" s="188"/>
      <c r="BE218" s="191"/>
      <c r="BF218" s="43"/>
      <c r="BY218"/>
      <c r="BZ218" s="91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</row>
    <row r="219" spans="44:111" ht="15" customHeight="1" x14ac:dyDescent="0.25">
      <c r="AR219" t="s">
        <v>780</v>
      </c>
      <c r="AS219" t="s">
        <v>51</v>
      </c>
      <c r="AT219" t="s">
        <v>28</v>
      </c>
      <c r="AU219">
        <v>1</v>
      </c>
      <c r="AV219" s="157"/>
      <c r="AW219" s="188" t="s">
        <v>722</v>
      </c>
      <c r="AX219" s="188" t="s">
        <v>30</v>
      </c>
      <c r="AY219" s="189">
        <v>2490</v>
      </c>
      <c r="AZ219" s="188" t="s">
        <v>723</v>
      </c>
      <c r="BA219" s="188" t="s">
        <v>32</v>
      </c>
      <c r="BB219" s="188"/>
      <c r="BC219" s="188"/>
      <c r="BD219" s="188"/>
      <c r="BE219" s="191"/>
      <c r="BF219" s="43"/>
      <c r="BY219"/>
      <c r="BZ219" s="91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</row>
    <row r="220" spans="44:111" ht="15" customHeight="1" x14ac:dyDescent="0.25">
      <c r="AR220" t="s">
        <v>782</v>
      </c>
      <c r="AS220" t="s">
        <v>184</v>
      </c>
      <c r="AT220" t="s">
        <v>185</v>
      </c>
      <c r="AU220">
        <v>0.25</v>
      </c>
      <c r="AV220" s="157"/>
      <c r="AW220" s="188" t="s">
        <v>725</v>
      </c>
      <c r="AX220" s="188" t="s">
        <v>85</v>
      </c>
      <c r="AY220" s="189">
        <v>7290</v>
      </c>
      <c r="AZ220" s="188" t="s">
        <v>726</v>
      </c>
      <c r="BA220" s="188" t="s">
        <v>32</v>
      </c>
      <c r="BB220" s="188" t="s">
        <v>727</v>
      </c>
      <c r="BC220" s="188" t="s">
        <v>32</v>
      </c>
      <c r="BD220" s="188"/>
      <c r="BE220" s="191"/>
      <c r="BF220" s="43"/>
      <c r="BY220"/>
      <c r="BZ220" s="91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</row>
    <row r="221" spans="44:111" ht="15" customHeight="1" x14ac:dyDescent="0.25">
      <c r="AR221" t="s">
        <v>785</v>
      </c>
      <c r="AS221" t="s">
        <v>148</v>
      </c>
      <c r="AT221" t="s">
        <v>28</v>
      </c>
      <c r="AU221">
        <v>1</v>
      </c>
      <c r="AV221" s="157"/>
      <c r="AW221" s="188" t="s">
        <v>729</v>
      </c>
      <c r="AX221" s="188" t="s">
        <v>92</v>
      </c>
      <c r="AY221" s="189">
        <v>1450</v>
      </c>
      <c r="AZ221" s="188" t="s">
        <v>729</v>
      </c>
      <c r="BA221" s="188" t="s">
        <v>32</v>
      </c>
      <c r="BB221" s="188"/>
      <c r="BC221" s="188"/>
      <c r="BD221" s="188"/>
      <c r="BE221" s="191"/>
      <c r="BF221" s="43"/>
      <c r="BY221"/>
      <c r="BZ221" s="9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</row>
    <row r="222" spans="44:111" ht="15" customHeight="1" x14ac:dyDescent="0.25">
      <c r="AR222" t="s">
        <v>788</v>
      </c>
      <c r="AS222" t="s">
        <v>123</v>
      </c>
      <c r="AT222" t="s">
        <v>28</v>
      </c>
      <c r="AU222">
        <v>0.5</v>
      </c>
      <c r="AV222" s="157"/>
      <c r="AW222" s="188" t="s">
        <v>731</v>
      </c>
      <c r="AX222" s="188" t="s">
        <v>216</v>
      </c>
      <c r="AY222" s="189">
        <v>5340</v>
      </c>
      <c r="AZ222" s="188" t="s">
        <v>732</v>
      </c>
      <c r="BA222" s="188" t="s">
        <v>32</v>
      </c>
      <c r="BB222" s="188"/>
      <c r="BC222" s="188"/>
      <c r="BD222" s="188"/>
      <c r="BE222" s="191"/>
      <c r="BF222" s="43"/>
      <c r="BY222"/>
      <c r="BZ222" s="91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</row>
    <row r="223" spans="44:111" ht="15" customHeight="1" x14ac:dyDescent="0.25">
      <c r="AR223" t="s">
        <v>790</v>
      </c>
      <c r="AS223" t="s">
        <v>93</v>
      </c>
      <c r="AT223" t="s">
        <v>98</v>
      </c>
      <c r="AU223">
        <v>0.25</v>
      </c>
      <c r="AV223" s="157"/>
      <c r="AW223" s="188" t="s">
        <v>734</v>
      </c>
      <c r="AX223" s="188" t="s">
        <v>280</v>
      </c>
      <c r="AY223" s="189">
        <v>4340</v>
      </c>
      <c r="AZ223" s="188" t="s">
        <v>735</v>
      </c>
      <c r="BA223" s="188" t="s">
        <v>32</v>
      </c>
      <c r="BB223" s="188"/>
      <c r="BC223" s="188"/>
      <c r="BD223" s="188"/>
      <c r="BE223" s="191"/>
      <c r="BF223" s="43"/>
      <c r="BY223"/>
      <c r="BZ223" s="91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</row>
    <row r="224" spans="44:111" ht="15" customHeight="1" x14ac:dyDescent="0.25">
      <c r="AR224" t="s">
        <v>792</v>
      </c>
      <c r="AS224" t="s">
        <v>51</v>
      </c>
      <c r="AT224" t="s">
        <v>507</v>
      </c>
      <c r="AU224">
        <v>1</v>
      </c>
      <c r="AV224" s="157"/>
      <c r="AW224" s="190" t="s">
        <v>737</v>
      </c>
      <c r="AX224" t="s">
        <v>280</v>
      </c>
      <c r="AY224">
        <v>4360</v>
      </c>
      <c r="AZ224" t="s">
        <v>737</v>
      </c>
      <c r="BA224" t="s">
        <v>56</v>
      </c>
      <c r="BB224" s="188"/>
      <c r="BC224" s="188"/>
      <c r="BD224" s="188"/>
      <c r="BE224" s="191"/>
      <c r="BF224" s="43"/>
      <c r="BY224"/>
      <c r="BZ224" s="91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</row>
    <row r="225" spans="44:111" ht="15" customHeight="1" x14ac:dyDescent="0.25">
      <c r="AR225" t="s">
        <v>1064</v>
      </c>
      <c r="AS225" t="s">
        <v>93</v>
      </c>
      <c r="AT225" t="s">
        <v>98</v>
      </c>
      <c r="AU225">
        <v>1</v>
      </c>
      <c r="AV225" s="157"/>
      <c r="AW225" s="188" t="s">
        <v>738</v>
      </c>
      <c r="AX225" s="188" t="s">
        <v>216</v>
      </c>
      <c r="AY225" s="189">
        <v>5350</v>
      </c>
      <c r="AZ225" s="188" t="s">
        <v>738</v>
      </c>
      <c r="BA225" s="188" t="s">
        <v>56</v>
      </c>
      <c r="BB225" s="188"/>
      <c r="BC225" s="188"/>
      <c r="BD225" s="188"/>
      <c r="BE225" s="191"/>
      <c r="BF225" s="43"/>
      <c r="BY225"/>
      <c r="BZ225" s="91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</row>
    <row r="226" spans="44:111" ht="15" customHeight="1" x14ac:dyDescent="0.25">
      <c r="AR226" t="s">
        <v>1065</v>
      </c>
      <c r="AS226" t="s">
        <v>184</v>
      </c>
      <c r="AT226" t="s">
        <v>185</v>
      </c>
      <c r="AU226">
        <v>0.25</v>
      </c>
      <c r="AV226" s="157"/>
      <c r="AW226" s="188" t="s">
        <v>740</v>
      </c>
      <c r="AX226" s="188" t="s">
        <v>216</v>
      </c>
      <c r="AY226" s="189">
        <v>5360</v>
      </c>
      <c r="AZ226" s="188" t="s">
        <v>741</v>
      </c>
      <c r="BA226" s="188" t="s">
        <v>32</v>
      </c>
      <c r="BB226" s="188"/>
      <c r="BC226" s="188"/>
      <c r="BD226" s="188"/>
      <c r="BE226" s="191"/>
      <c r="BF226" s="43"/>
      <c r="BY226"/>
      <c r="BZ226" s="91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</row>
    <row r="227" spans="44:111" ht="15" customHeight="1" x14ac:dyDescent="0.25">
      <c r="AR227" t="s">
        <v>800</v>
      </c>
      <c r="AS227" t="s">
        <v>93</v>
      </c>
      <c r="AT227" t="s">
        <v>28</v>
      </c>
      <c r="AU227">
        <v>1</v>
      </c>
      <c r="AV227" s="157"/>
      <c r="AW227" s="188" t="s">
        <v>743</v>
      </c>
      <c r="AX227" s="188" t="s">
        <v>216</v>
      </c>
      <c r="AY227" s="189">
        <v>5370</v>
      </c>
      <c r="AZ227" s="188" t="s">
        <v>743</v>
      </c>
      <c r="BA227" s="188" t="s">
        <v>32</v>
      </c>
      <c r="BB227" s="188"/>
      <c r="BC227" s="188"/>
      <c r="BD227" s="188"/>
      <c r="BE227" s="191"/>
      <c r="BF227" s="43"/>
      <c r="BY227"/>
      <c r="BZ227" s="91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</row>
    <row r="228" spans="44:111" ht="15" customHeight="1" x14ac:dyDescent="0.25">
      <c r="AR228" t="s">
        <v>804</v>
      </c>
      <c r="AS228" t="s">
        <v>51</v>
      </c>
      <c r="AT228" t="s">
        <v>28</v>
      </c>
      <c r="AU228">
        <v>1</v>
      </c>
      <c r="AV228" s="157"/>
      <c r="AW228" s="188" t="s">
        <v>745</v>
      </c>
      <c r="AX228" s="188" t="s">
        <v>85</v>
      </c>
      <c r="AY228" s="189">
        <v>7300</v>
      </c>
      <c r="AZ228" s="188" t="s">
        <v>746</v>
      </c>
      <c r="BA228" s="188" t="s">
        <v>32</v>
      </c>
      <c r="BB228" s="188"/>
      <c r="BC228" s="188"/>
      <c r="BD228" s="188"/>
      <c r="BE228" s="191"/>
      <c r="BF228" s="43"/>
      <c r="BY228"/>
      <c r="BZ228" s="91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</row>
    <row r="229" spans="44:111" ht="15" customHeight="1" x14ac:dyDescent="0.25">
      <c r="AR229" t="s">
        <v>807</v>
      </c>
      <c r="AS229" t="s">
        <v>51</v>
      </c>
      <c r="AT229" t="s">
        <v>28</v>
      </c>
      <c r="AU229">
        <v>1</v>
      </c>
      <c r="AV229" s="157"/>
      <c r="AW229" s="188" t="s">
        <v>747</v>
      </c>
      <c r="AX229" s="188" t="s">
        <v>85</v>
      </c>
      <c r="AY229" s="189">
        <v>7310</v>
      </c>
      <c r="AZ229" s="188" t="s">
        <v>747</v>
      </c>
      <c r="BA229" s="188" t="s">
        <v>56</v>
      </c>
      <c r="BB229" s="188"/>
      <c r="BC229" s="188"/>
      <c r="BD229" s="188"/>
      <c r="BE229" s="191"/>
      <c r="BF229" s="43"/>
      <c r="BY229"/>
      <c r="BZ229" s="91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</row>
    <row r="230" spans="44:111" ht="15" customHeight="1" x14ac:dyDescent="0.25">
      <c r="AR230" t="s">
        <v>810</v>
      </c>
      <c r="AS230" t="s">
        <v>184</v>
      </c>
      <c r="AT230" t="s">
        <v>189</v>
      </c>
      <c r="AU230">
        <v>0.75</v>
      </c>
      <c r="AV230" s="157"/>
      <c r="AW230" s="188" t="s">
        <v>749</v>
      </c>
      <c r="AX230" s="188" t="s">
        <v>85</v>
      </c>
      <c r="AY230" s="189">
        <v>7320</v>
      </c>
      <c r="AZ230" s="188" t="s">
        <v>750</v>
      </c>
      <c r="BA230" s="188" t="s">
        <v>32</v>
      </c>
      <c r="BB230" s="188"/>
      <c r="BC230" s="188"/>
      <c r="BD230" s="188"/>
      <c r="BE230" s="191"/>
      <c r="BF230" s="43"/>
      <c r="BY230"/>
      <c r="BZ230" s="91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</row>
    <row r="231" spans="44:111" ht="15" customHeight="1" x14ac:dyDescent="0.25">
      <c r="AR231" t="s">
        <v>817</v>
      </c>
      <c r="AS231" t="s">
        <v>51</v>
      </c>
      <c r="AT231" t="s">
        <v>28</v>
      </c>
      <c r="AU231">
        <v>1</v>
      </c>
      <c r="AV231" s="157"/>
      <c r="AW231" s="188" t="s">
        <v>1025</v>
      </c>
      <c r="AX231" s="188" t="s">
        <v>85</v>
      </c>
      <c r="AY231" s="189">
        <v>76901</v>
      </c>
      <c r="AZ231" s="188" t="s">
        <v>1026</v>
      </c>
      <c r="BA231" s="188" t="s">
        <v>32</v>
      </c>
      <c r="BB231" s="188"/>
      <c r="BC231" s="188"/>
      <c r="BD231" s="188"/>
      <c r="BE231" s="191"/>
      <c r="BF231" s="43"/>
      <c r="BY231"/>
      <c r="BZ231" s="9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</row>
    <row r="232" spans="44:111" ht="15" customHeight="1" x14ac:dyDescent="0.25">
      <c r="AR232" t="s">
        <v>1066</v>
      </c>
      <c r="AS232" t="s">
        <v>75</v>
      </c>
      <c r="AT232" t="s">
        <v>28</v>
      </c>
      <c r="AU232">
        <v>0.25</v>
      </c>
      <c r="AV232" s="157"/>
      <c r="AW232" s="188" t="s">
        <v>752</v>
      </c>
      <c r="AX232" s="188" t="s">
        <v>85</v>
      </c>
      <c r="AY232" s="189">
        <v>7350</v>
      </c>
      <c r="AZ232" s="188" t="s">
        <v>753</v>
      </c>
      <c r="BA232" s="188" t="s">
        <v>32</v>
      </c>
      <c r="BB232" s="188"/>
      <c r="BC232" s="188"/>
      <c r="BD232" s="188"/>
      <c r="BE232" s="191"/>
      <c r="BF232" s="43"/>
      <c r="BY232"/>
      <c r="BZ232" s="91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</row>
    <row r="233" spans="44:111" ht="15" customHeight="1" x14ac:dyDescent="0.25">
      <c r="AR233" t="s">
        <v>821</v>
      </c>
      <c r="AS233" t="s">
        <v>51</v>
      </c>
      <c r="AT233" t="s">
        <v>98</v>
      </c>
      <c r="AU233">
        <v>1</v>
      </c>
      <c r="AV233" s="157"/>
      <c r="AW233" s="188" t="s">
        <v>754</v>
      </c>
      <c r="AX233" s="188" t="s">
        <v>85</v>
      </c>
      <c r="AY233" s="189">
        <v>7360</v>
      </c>
      <c r="AZ233" s="188" t="s">
        <v>754</v>
      </c>
      <c r="BA233" s="188" t="s">
        <v>32</v>
      </c>
      <c r="BB233" s="188"/>
      <c r="BC233" s="188"/>
      <c r="BD233" s="188"/>
      <c r="BE233" s="191"/>
      <c r="BF233" s="43"/>
      <c r="BY233"/>
      <c r="BZ233" s="91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</row>
    <row r="234" spans="44:111" ht="15" customHeight="1" x14ac:dyDescent="0.25">
      <c r="AR234" t="s">
        <v>824</v>
      </c>
      <c r="AS234" t="s">
        <v>184</v>
      </c>
      <c r="AT234" t="s">
        <v>185</v>
      </c>
      <c r="AU234">
        <v>0.5</v>
      </c>
      <c r="AV234" s="157"/>
      <c r="AW234" s="188" t="s">
        <v>756</v>
      </c>
      <c r="AX234" s="188" t="s">
        <v>85</v>
      </c>
      <c r="AY234" s="189">
        <v>7370</v>
      </c>
      <c r="AZ234" s="188" t="s">
        <v>756</v>
      </c>
      <c r="BA234" s="188" t="s">
        <v>32</v>
      </c>
      <c r="BB234" s="188"/>
      <c r="BC234" s="188"/>
      <c r="BD234" s="188"/>
      <c r="BE234" s="191"/>
      <c r="BF234" s="43"/>
      <c r="BY234"/>
      <c r="BZ234" s="91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</row>
    <row r="235" spans="44:111" ht="15" customHeight="1" x14ac:dyDescent="0.25">
      <c r="AR235" t="s">
        <v>827</v>
      </c>
      <c r="AS235" t="s">
        <v>51</v>
      </c>
      <c r="AT235" t="s">
        <v>28</v>
      </c>
      <c r="AU235">
        <v>1</v>
      </c>
      <c r="AV235" s="157"/>
      <c r="AW235" s="188" t="s">
        <v>758</v>
      </c>
      <c r="AX235" s="188" t="s">
        <v>262</v>
      </c>
      <c r="AY235" s="189">
        <v>6210</v>
      </c>
      <c r="AZ235" s="188" t="s">
        <v>758</v>
      </c>
      <c r="BA235" s="188" t="s">
        <v>32</v>
      </c>
      <c r="BB235" s="188"/>
      <c r="BC235" s="188"/>
      <c r="BD235" s="188"/>
      <c r="BE235" s="191"/>
      <c r="BF235" s="43"/>
      <c r="BY235"/>
      <c r="BZ235" s="91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</row>
    <row r="236" spans="44:111" ht="15" customHeight="1" x14ac:dyDescent="0.25">
      <c r="AR236" t="s">
        <v>830</v>
      </c>
      <c r="AS236" t="s">
        <v>148</v>
      </c>
      <c r="AT236" t="s">
        <v>28</v>
      </c>
      <c r="AU236">
        <v>1</v>
      </c>
      <c r="AV236" s="157"/>
      <c r="AW236" s="188" t="s">
        <v>759</v>
      </c>
      <c r="AX236" s="188" t="s">
        <v>262</v>
      </c>
      <c r="AY236" s="189">
        <v>6220</v>
      </c>
      <c r="AZ236" s="188" t="s">
        <v>760</v>
      </c>
      <c r="BA236" s="188" t="s">
        <v>32</v>
      </c>
      <c r="BB236" s="188"/>
      <c r="BC236" s="188"/>
      <c r="BD236" s="188"/>
      <c r="BE236" s="191"/>
      <c r="BF236" s="43"/>
      <c r="BY236"/>
      <c r="BZ236" s="91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</row>
    <row r="237" spans="44:111" ht="15" customHeight="1" x14ac:dyDescent="0.25">
      <c r="AR237" t="s">
        <v>833</v>
      </c>
      <c r="AS237" t="s">
        <v>51</v>
      </c>
      <c r="AT237" t="s">
        <v>98</v>
      </c>
      <c r="AU237">
        <v>1</v>
      </c>
      <c r="AV237" s="157"/>
      <c r="AW237" s="188" t="s">
        <v>762</v>
      </c>
      <c r="AX237" s="188" t="s">
        <v>262</v>
      </c>
      <c r="AY237" s="189">
        <v>6240</v>
      </c>
      <c r="AZ237" s="188" t="s">
        <v>762</v>
      </c>
      <c r="BA237" s="188" t="s">
        <v>32</v>
      </c>
      <c r="BB237" s="188"/>
      <c r="BC237" s="188"/>
      <c r="BD237" s="188"/>
      <c r="BE237" s="191"/>
      <c r="BF237" s="43"/>
      <c r="BY237"/>
      <c r="BZ237" s="91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</row>
    <row r="238" spans="44:111" ht="15" customHeight="1" x14ac:dyDescent="0.25">
      <c r="AR238" t="s">
        <v>1067</v>
      </c>
      <c r="AS238" t="s">
        <v>75</v>
      </c>
      <c r="AT238" t="s">
        <v>28</v>
      </c>
      <c r="AU238">
        <v>0.25</v>
      </c>
      <c r="AV238" s="157"/>
      <c r="AW238" s="188" t="s">
        <v>764</v>
      </c>
      <c r="AX238" s="188" t="s">
        <v>262</v>
      </c>
      <c r="AY238" s="189">
        <v>6250</v>
      </c>
      <c r="AZ238" s="188" t="s">
        <v>765</v>
      </c>
      <c r="BA238" s="188" t="s">
        <v>32</v>
      </c>
      <c r="BB238" s="188"/>
      <c r="BC238" s="188"/>
      <c r="BD238" s="188"/>
      <c r="BE238" s="191"/>
      <c r="BF238" s="43"/>
      <c r="BY238"/>
      <c r="BZ238" s="91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</row>
    <row r="239" spans="44:111" ht="15" customHeight="1" x14ac:dyDescent="0.25">
      <c r="AR239" t="s">
        <v>836</v>
      </c>
      <c r="AS239" t="s">
        <v>51</v>
      </c>
      <c r="AT239" t="s">
        <v>1068</v>
      </c>
      <c r="AU239">
        <v>1</v>
      </c>
      <c r="AV239" s="157"/>
      <c r="AW239" s="188" t="s">
        <v>767</v>
      </c>
      <c r="AX239" s="188" t="s">
        <v>262</v>
      </c>
      <c r="AY239" s="189">
        <v>6270</v>
      </c>
      <c r="AZ239" s="188" t="s">
        <v>768</v>
      </c>
      <c r="BA239" s="188" t="s">
        <v>32</v>
      </c>
      <c r="BB239" s="188"/>
      <c r="BC239" s="188"/>
      <c r="BD239" s="188"/>
      <c r="BE239" s="191"/>
      <c r="BF239" s="43"/>
      <c r="BY239"/>
      <c r="BZ239" s="91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</row>
    <row r="240" spans="44:111" ht="15" customHeight="1" x14ac:dyDescent="0.25">
      <c r="AR240" t="s">
        <v>839</v>
      </c>
      <c r="AS240" t="s">
        <v>93</v>
      </c>
      <c r="AT240" t="s">
        <v>28</v>
      </c>
      <c r="AU240">
        <v>1</v>
      </c>
      <c r="AV240" s="157"/>
      <c r="AW240" s="188" t="s">
        <v>770</v>
      </c>
      <c r="AX240" s="188" t="s">
        <v>262</v>
      </c>
      <c r="AY240" s="189">
        <v>6280</v>
      </c>
      <c r="AZ240" s="188" t="s">
        <v>770</v>
      </c>
      <c r="BA240" s="188" t="s">
        <v>32</v>
      </c>
      <c r="BB240" s="188"/>
      <c r="BC240" s="188"/>
      <c r="BD240" s="188"/>
      <c r="BE240" s="191"/>
      <c r="BF240" s="43"/>
      <c r="BY240"/>
      <c r="BZ240" s="91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</row>
    <row r="241" spans="44:111" ht="15" customHeight="1" x14ac:dyDescent="0.25">
      <c r="AR241" t="s">
        <v>1069</v>
      </c>
      <c r="AS241" t="s">
        <v>184</v>
      </c>
      <c r="AT241" t="s">
        <v>1056</v>
      </c>
      <c r="AU241">
        <v>0.5</v>
      </c>
      <c r="AV241" s="157"/>
      <c r="AW241" s="188" t="s">
        <v>771</v>
      </c>
      <c r="AX241" s="188" t="s">
        <v>262</v>
      </c>
      <c r="AY241" s="189">
        <v>6290</v>
      </c>
      <c r="AZ241" s="188" t="s">
        <v>771</v>
      </c>
      <c r="BA241" s="188" t="s">
        <v>32</v>
      </c>
      <c r="BB241" s="188"/>
      <c r="BC241" s="188"/>
      <c r="BD241" s="188"/>
      <c r="BE241" s="191"/>
      <c r="BF241" s="43"/>
      <c r="BY241"/>
      <c r="BZ241" s="9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</row>
    <row r="242" spans="44:111" ht="15" customHeight="1" x14ac:dyDescent="0.25">
      <c r="AR242" t="s">
        <v>842</v>
      </c>
      <c r="AS242" t="s">
        <v>93</v>
      </c>
      <c r="AT242" t="s">
        <v>28</v>
      </c>
      <c r="AU242">
        <v>1</v>
      </c>
      <c r="AV242" s="157"/>
      <c r="AW242" s="188" t="s">
        <v>772</v>
      </c>
      <c r="AX242" s="188" t="s">
        <v>262</v>
      </c>
      <c r="AY242" s="189">
        <v>6300</v>
      </c>
      <c r="AZ242" s="188" t="s">
        <v>773</v>
      </c>
      <c r="BA242" s="188" t="s">
        <v>32</v>
      </c>
      <c r="BB242" s="188"/>
      <c r="BC242" s="188"/>
      <c r="BD242" s="188"/>
      <c r="BE242" s="191"/>
      <c r="BF242" s="43"/>
      <c r="BY242"/>
      <c r="BZ242" s="91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</row>
    <row r="243" spans="44:111" ht="15" customHeight="1" x14ac:dyDescent="0.25">
      <c r="AR243" t="s">
        <v>845</v>
      </c>
      <c r="AS243" t="s">
        <v>97</v>
      </c>
      <c r="AT243" t="s">
        <v>98</v>
      </c>
      <c r="AU243">
        <v>0.5</v>
      </c>
      <c r="AV243" s="157"/>
      <c r="AW243" s="188" t="s">
        <v>775</v>
      </c>
      <c r="AX243" s="188" t="s">
        <v>262</v>
      </c>
      <c r="AY243" s="189">
        <v>6310</v>
      </c>
      <c r="AZ243" s="188" t="s">
        <v>776</v>
      </c>
      <c r="BA243" s="188" t="s">
        <v>32</v>
      </c>
      <c r="BB243" s="188"/>
      <c r="BC243" s="188"/>
      <c r="BD243" s="188"/>
      <c r="BE243" s="191"/>
      <c r="BF243" s="43"/>
      <c r="BY243"/>
      <c r="BZ243" s="91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</row>
    <row r="244" spans="44:111" ht="15" customHeight="1" x14ac:dyDescent="0.25">
      <c r="AR244" t="s">
        <v>1017</v>
      </c>
      <c r="AS244" t="s">
        <v>93</v>
      </c>
      <c r="AT244" t="s">
        <v>28</v>
      </c>
      <c r="AU244">
        <v>1</v>
      </c>
      <c r="AV244" s="157"/>
      <c r="AW244" s="188" t="s">
        <v>778</v>
      </c>
      <c r="AX244" s="188" t="s">
        <v>262</v>
      </c>
      <c r="AY244" s="189">
        <v>6530</v>
      </c>
      <c r="AZ244" s="188" t="s">
        <v>779</v>
      </c>
      <c r="BA244" s="188" t="s">
        <v>32</v>
      </c>
      <c r="BB244" s="188"/>
      <c r="BC244" s="188"/>
      <c r="BD244" s="188"/>
      <c r="BE244" s="191"/>
      <c r="BF244" s="43"/>
      <c r="BY244"/>
      <c r="BZ244" s="91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</row>
    <row r="245" spans="44:111" ht="15" customHeight="1" x14ac:dyDescent="0.25">
      <c r="AR245" t="s">
        <v>1070</v>
      </c>
      <c r="AS245" t="s">
        <v>51</v>
      </c>
      <c r="AT245" t="s">
        <v>28</v>
      </c>
      <c r="AU245">
        <v>1</v>
      </c>
      <c r="AV245" s="157"/>
      <c r="AW245" s="188" t="s">
        <v>781</v>
      </c>
      <c r="AX245" s="188" t="s">
        <v>262</v>
      </c>
      <c r="AY245" s="189">
        <v>6320</v>
      </c>
      <c r="AZ245" s="188" t="s">
        <v>781</v>
      </c>
      <c r="BA245" s="188" t="s">
        <v>32</v>
      </c>
      <c r="BB245" s="188"/>
      <c r="BC245" s="188"/>
      <c r="BD245" s="188"/>
      <c r="BE245" s="191"/>
      <c r="BF245" s="43"/>
      <c r="BY245"/>
      <c r="BZ245" s="91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</row>
    <row r="246" spans="44:111" ht="15" customHeight="1" x14ac:dyDescent="0.25">
      <c r="AR246" t="s">
        <v>848</v>
      </c>
      <c r="AS246" t="s">
        <v>51</v>
      </c>
      <c r="AT246" t="s">
        <v>28</v>
      </c>
      <c r="AU246">
        <v>1</v>
      </c>
      <c r="AV246" s="157"/>
      <c r="AW246" s="188" t="s">
        <v>783</v>
      </c>
      <c r="AX246" s="188" t="s">
        <v>262</v>
      </c>
      <c r="AY246" s="189">
        <v>6340</v>
      </c>
      <c r="AZ246" s="188" t="s">
        <v>784</v>
      </c>
      <c r="BA246" s="188" t="s">
        <v>56</v>
      </c>
      <c r="BB246" s="188"/>
      <c r="BC246" s="188"/>
      <c r="BD246" s="188"/>
      <c r="BE246" s="191"/>
      <c r="BF246" s="43"/>
      <c r="BY246"/>
      <c r="BZ246" s="91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</row>
    <row r="247" spans="44:111" ht="15" customHeight="1" x14ac:dyDescent="0.25">
      <c r="AR247" t="s">
        <v>1071</v>
      </c>
      <c r="AS247" t="s">
        <v>184</v>
      </c>
      <c r="AT247" t="s">
        <v>28</v>
      </c>
      <c r="AU247">
        <v>0.25</v>
      </c>
      <c r="AV247" s="157"/>
      <c r="AW247" s="188" t="s">
        <v>786</v>
      </c>
      <c r="AX247" s="188" t="s">
        <v>262</v>
      </c>
      <c r="AY247" s="189">
        <v>6360</v>
      </c>
      <c r="AZ247" s="188" t="s">
        <v>787</v>
      </c>
      <c r="BA247" s="188" t="s">
        <v>56</v>
      </c>
      <c r="BB247" s="188"/>
      <c r="BC247" s="188"/>
      <c r="BD247" s="188"/>
      <c r="BE247" s="191"/>
      <c r="BF247" s="43"/>
      <c r="BY247"/>
      <c r="BZ247" s="91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</row>
    <row r="248" spans="44:111" ht="15" customHeight="1" x14ac:dyDescent="0.25">
      <c r="AR248" t="s">
        <v>852</v>
      </c>
      <c r="AS248" t="s">
        <v>51</v>
      </c>
      <c r="AT248" t="s">
        <v>28</v>
      </c>
      <c r="AU248">
        <v>1</v>
      </c>
      <c r="AV248" s="157"/>
      <c r="AW248" s="188" t="s">
        <v>789</v>
      </c>
      <c r="AX248" s="188" t="s">
        <v>262</v>
      </c>
      <c r="AY248" s="189">
        <v>6370</v>
      </c>
      <c r="AZ248" s="188" t="s">
        <v>789</v>
      </c>
      <c r="BA248" s="188" t="s">
        <v>32</v>
      </c>
      <c r="BB248" s="188"/>
      <c r="BC248" s="188"/>
      <c r="BD248" s="188"/>
      <c r="BE248" s="191"/>
      <c r="BF248" s="43"/>
      <c r="BY248"/>
      <c r="BZ248" s="91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</row>
    <row r="249" spans="44:111" ht="15" customHeight="1" x14ac:dyDescent="0.25">
      <c r="AR249" t="s">
        <v>855</v>
      </c>
      <c r="AS249" t="s">
        <v>93</v>
      </c>
      <c r="AT249" t="s">
        <v>98</v>
      </c>
      <c r="AU249">
        <v>1</v>
      </c>
      <c r="AV249" s="157"/>
      <c r="AW249" s="188" t="s">
        <v>791</v>
      </c>
      <c r="AX249" s="188" t="s">
        <v>262</v>
      </c>
      <c r="AY249" s="189">
        <v>6380</v>
      </c>
      <c r="AZ249" s="188" t="s">
        <v>791</v>
      </c>
      <c r="BA249" s="188" t="s">
        <v>32</v>
      </c>
      <c r="BB249" s="188"/>
      <c r="BC249" s="188"/>
      <c r="BD249" s="188"/>
      <c r="BE249" s="191"/>
      <c r="BF249" s="43"/>
      <c r="BY249"/>
      <c r="BZ249" s="91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</row>
    <row r="250" spans="44:111" ht="15" customHeight="1" x14ac:dyDescent="0.25">
      <c r="AR250" t="s">
        <v>857</v>
      </c>
      <c r="AS250" t="s">
        <v>51</v>
      </c>
      <c r="AT250" t="s">
        <v>28</v>
      </c>
      <c r="AU250">
        <v>1</v>
      </c>
      <c r="AV250" s="157"/>
      <c r="AW250" s="188" t="s">
        <v>794</v>
      </c>
      <c r="AX250" s="188" t="s">
        <v>262</v>
      </c>
      <c r="AY250" s="189">
        <v>6390</v>
      </c>
      <c r="AZ250" s="188" t="s">
        <v>794</v>
      </c>
      <c r="BA250" s="188" t="s">
        <v>32</v>
      </c>
      <c r="BB250" s="188"/>
      <c r="BC250" s="188"/>
      <c r="BD250" s="188"/>
      <c r="BE250" s="191"/>
      <c r="BF250" s="43"/>
      <c r="BY250"/>
      <c r="BZ250" s="91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</row>
    <row r="251" spans="44:111" ht="15" customHeight="1" x14ac:dyDescent="0.25">
      <c r="AR251" t="s">
        <v>860</v>
      </c>
      <c r="AS251" t="s">
        <v>93</v>
      </c>
      <c r="AT251" t="s">
        <v>98</v>
      </c>
      <c r="AU251">
        <v>1</v>
      </c>
      <c r="AV251" s="157"/>
      <c r="AW251" s="188" t="s">
        <v>795</v>
      </c>
      <c r="AX251" s="188" t="s">
        <v>262</v>
      </c>
      <c r="AY251" s="189">
        <v>6410</v>
      </c>
      <c r="AZ251" s="188" t="s">
        <v>795</v>
      </c>
      <c r="BA251" s="188" t="s">
        <v>32</v>
      </c>
      <c r="BB251" s="188"/>
      <c r="BC251" s="188"/>
      <c r="BD251" s="188"/>
      <c r="BE251" s="191"/>
      <c r="BF251" s="43"/>
      <c r="BY251"/>
      <c r="BZ251" s="9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</row>
    <row r="252" spans="44:111" ht="15" customHeight="1" x14ac:dyDescent="0.25">
      <c r="AR252" t="s">
        <v>862</v>
      </c>
      <c r="AS252" t="s">
        <v>184</v>
      </c>
      <c r="AT252" t="s">
        <v>28</v>
      </c>
      <c r="AU252">
        <v>0.25</v>
      </c>
      <c r="AV252" s="157"/>
      <c r="AW252" s="188" t="s">
        <v>796</v>
      </c>
      <c r="AX252" s="188" t="s">
        <v>262</v>
      </c>
      <c r="AY252" s="189">
        <v>6420</v>
      </c>
      <c r="AZ252" s="188" t="s">
        <v>797</v>
      </c>
      <c r="BA252" s="188" t="s">
        <v>32</v>
      </c>
      <c r="BB252" s="188"/>
      <c r="BC252" s="188"/>
      <c r="BD252" s="188"/>
      <c r="BE252" s="191"/>
      <c r="BF252" s="43"/>
      <c r="BY252"/>
      <c r="BZ252" s="91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</row>
    <row r="253" spans="44:111" ht="15" customHeight="1" x14ac:dyDescent="0.25">
      <c r="AR253" t="s">
        <v>865</v>
      </c>
      <c r="AS253" t="s">
        <v>75</v>
      </c>
      <c r="AT253" t="s">
        <v>28</v>
      </c>
      <c r="AU253">
        <v>0.25</v>
      </c>
      <c r="AV253" s="157"/>
      <c r="AW253" s="188" t="s">
        <v>798</v>
      </c>
      <c r="AX253" s="188" t="s">
        <v>262</v>
      </c>
      <c r="AY253" s="189">
        <v>6430</v>
      </c>
      <c r="AZ253" s="188" t="s">
        <v>799</v>
      </c>
      <c r="BA253" s="188" t="s">
        <v>56</v>
      </c>
      <c r="BB253" s="188"/>
      <c r="BC253" s="188"/>
      <c r="BD253" s="188"/>
      <c r="BE253" s="191"/>
      <c r="BF253" s="43"/>
      <c r="BY253"/>
      <c r="BZ253" s="91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</row>
    <row r="254" spans="44:111" ht="15" customHeight="1" x14ac:dyDescent="0.25">
      <c r="AR254" t="s">
        <v>868</v>
      </c>
      <c r="AS254" t="s">
        <v>51</v>
      </c>
      <c r="AT254" t="s">
        <v>28</v>
      </c>
      <c r="AU254">
        <v>1</v>
      </c>
      <c r="AV254" s="157"/>
      <c r="AW254" s="188" t="s">
        <v>801</v>
      </c>
      <c r="AX254" s="188" t="s">
        <v>262</v>
      </c>
      <c r="AY254" s="189">
        <v>6440</v>
      </c>
      <c r="AZ254" s="188" t="s">
        <v>801</v>
      </c>
      <c r="BA254" s="188" t="s">
        <v>32</v>
      </c>
      <c r="BB254" s="188"/>
      <c r="BC254" s="188"/>
      <c r="BD254" s="188"/>
      <c r="BE254" s="191"/>
      <c r="BF254" s="43"/>
      <c r="BY254"/>
      <c r="BZ254" s="91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</row>
    <row r="255" spans="44:111" ht="15" customHeight="1" x14ac:dyDescent="0.25">
      <c r="AR255" t="s">
        <v>873</v>
      </c>
      <c r="AS255" t="s">
        <v>51</v>
      </c>
      <c r="AT255" t="s">
        <v>28</v>
      </c>
      <c r="AU255">
        <v>1</v>
      </c>
      <c r="AV255" s="157"/>
      <c r="AW255" s="188" t="s">
        <v>802</v>
      </c>
      <c r="AX255" s="188" t="s">
        <v>262</v>
      </c>
      <c r="AY255" s="189">
        <v>6450</v>
      </c>
      <c r="AZ255" s="188" t="s">
        <v>803</v>
      </c>
      <c r="BA255" s="188" t="s">
        <v>32</v>
      </c>
      <c r="BB255" s="188"/>
      <c r="BC255" s="188"/>
      <c r="BD255" s="188"/>
      <c r="BE255" s="191"/>
      <c r="BF255" s="43"/>
      <c r="BY255"/>
      <c r="BZ255" s="91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</row>
    <row r="256" spans="44:111" ht="15" customHeight="1" x14ac:dyDescent="0.25">
      <c r="AR256" t="s">
        <v>877</v>
      </c>
      <c r="AS256" t="s">
        <v>97</v>
      </c>
      <c r="AT256" t="s">
        <v>28</v>
      </c>
      <c r="AU256">
        <v>1</v>
      </c>
      <c r="AV256" s="157"/>
      <c r="AW256" s="188" t="s">
        <v>805</v>
      </c>
      <c r="AX256" s="188" t="s">
        <v>262</v>
      </c>
      <c r="AY256" s="189">
        <v>6460</v>
      </c>
      <c r="AZ256" s="188" t="s">
        <v>806</v>
      </c>
      <c r="BA256" s="188" t="s">
        <v>32</v>
      </c>
      <c r="BB256" s="188"/>
      <c r="BC256" s="188"/>
      <c r="BD256" s="188"/>
      <c r="BE256" s="191"/>
      <c r="BF256" s="43"/>
      <c r="BY256"/>
      <c r="BZ256" s="91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</row>
    <row r="257" spans="44:111" ht="15" customHeight="1" x14ac:dyDescent="0.25">
      <c r="AR257" t="s">
        <v>880</v>
      </c>
      <c r="AS257" t="s">
        <v>75</v>
      </c>
      <c r="AT257" t="s">
        <v>28</v>
      </c>
      <c r="AU257">
        <v>0.5</v>
      </c>
      <c r="AV257" s="157"/>
      <c r="AW257" s="188" t="s">
        <v>808</v>
      </c>
      <c r="AX257" s="188" t="s">
        <v>262</v>
      </c>
      <c r="AY257" s="189">
        <v>6470</v>
      </c>
      <c r="AZ257" s="188" t="s">
        <v>809</v>
      </c>
      <c r="BA257" s="188" t="s">
        <v>32</v>
      </c>
      <c r="BB257" s="188"/>
      <c r="BC257" s="188"/>
      <c r="BD257" s="188"/>
      <c r="BE257" s="191"/>
      <c r="BF257" s="43"/>
      <c r="BY257"/>
      <c r="BZ257" s="91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</row>
    <row r="258" spans="44:111" ht="15" customHeight="1" x14ac:dyDescent="0.25">
      <c r="AR258" t="s">
        <v>883</v>
      </c>
      <c r="AS258" t="s">
        <v>93</v>
      </c>
      <c r="AT258" t="s">
        <v>28</v>
      </c>
      <c r="AU258">
        <v>1</v>
      </c>
      <c r="AV258" s="157"/>
      <c r="AW258" s="188" t="s">
        <v>811</v>
      </c>
      <c r="AX258" s="188" t="s">
        <v>262</v>
      </c>
      <c r="AY258" s="189">
        <v>6480</v>
      </c>
      <c r="AZ258" s="188" t="s">
        <v>812</v>
      </c>
      <c r="BA258" s="188" t="s">
        <v>32</v>
      </c>
      <c r="BB258" s="188"/>
      <c r="BC258" s="188"/>
      <c r="BD258" s="188"/>
      <c r="BE258" s="191"/>
      <c r="BF258" s="43"/>
      <c r="BY258"/>
      <c r="BZ258" s="91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</row>
    <row r="259" spans="44:111" ht="15" customHeight="1" x14ac:dyDescent="0.25">
      <c r="AR259" t="s">
        <v>885</v>
      </c>
      <c r="AS259" t="s">
        <v>75</v>
      </c>
      <c r="AT259" t="s">
        <v>98</v>
      </c>
      <c r="AU259">
        <v>0.5</v>
      </c>
      <c r="AV259" s="157"/>
      <c r="AW259" s="188" t="s">
        <v>813</v>
      </c>
      <c r="AX259" s="188" t="s">
        <v>262</v>
      </c>
      <c r="AY259" s="189">
        <v>6490</v>
      </c>
      <c r="AZ259" s="188" t="s">
        <v>814</v>
      </c>
      <c r="BA259" s="188" t="s">
        <v>56</v>
      </c>
      <c r="BB259" s="188"/>
      <c r="BC259" s="188"/>
      <c r="BD259" s="188"/>
      <c r="BE259" s="191"/>
      <c r="BF259" s="43"/>
      <c r="BY259"/>
      <c r="BZ259" s="91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</row>
    <row r="260" spans="44:111" ht="15" customHeight="1" x14ac:dyDescent="0.25">
      <c r="AR260" t="s">
        <v>889</v>
      </c>
      <c r="AS260" t="s">
        <v>51</v>
      </c>
      <c r="AT260" t="s">
        <v>28</v>
      </c>
      <c r="AU260">
        <v>1</v>
      </c>
      <c r="AV260" s="157"/>
      <c r="AW260" s="188" t="s">
        <v>815</v>
      </c>
      <c r="AX260" s="188" t="s">
        <v>262</v>
      </c>
      <c r="AY260" s="189">
        <v>6510</v>
      </c>
      <c r="AZ260" s="188" t="s">
        <v>815</v>
      </c>
      <c r="BA260" s="188" t="s">
        <v>32</v>
      </c>
      <c r="BB260" s="188"/>
      <c r="BC260" s="188"/>
      <c r="BD260" s="188"/>
      <c r="BE260" s="191"/>
      <c r="BF260" s="43"/>
      <c r="BY260"/>
      <c r="BZ260" s="91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</row>
    <row r="261" spans="44:111" ht="15" customHeight="1" x14ac:dyDescent="0.25">
      <c r="AR261" t="s">
        <v>892</v>
      </c>
      <c r="AS261" t="s">
        <v>51</v>
      </c>
      <c r="AT261" t="s">
        <v>28</v>
      </c>
      <c r="AU261">
        <v>1</v>
      </c>
      <c r="AV261" s="157"/>
      <c r="AW261" s="188" t="s">
        <v>816</v>
      </c>
      <c r="AX261" s="188" t="s">
        <v>262</v>
      </c>
      <c r="AY261" s="189">
        <v>6520</v>
      </c>
      <c r="AZ261" s="188" t="s">
        <v>816</v>
      </c>
      <c r="BA261" s="188" t="s">
        <v>32</v>
      </c>
      <c r="BB261" s="188"/>
      <c r="BC261" s="188"/>
      <c r="BD261" s="188"/>
      <c r="BE261" s="191"/>
      <c r="BF261" s="43"/>
      <c r="BY261"/>
      <c r="BZ261" s="9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</row>
    <row r="262" spans="44:111" ht="15" customHeight="1" x14ac:dyDescent="0.25">
      <c r="AR262" t="s">
        <v>895</v>
      </c>
      <c r="AS262" t="s">
        <v>51</v>
      </c>
      <c r="AT262" t="s">
        <v>28</v>
      </c>
      <c r="AU262">
        <v>1</v>
      </c>
      <c r="AV262" s="157"/>
      <c r="AW262" s="188" t="s">
        <v>818</v>
      </c>
      <c r="AX262" s="188" t="s">
        <v>262</v>
      </c>
      <c r="AY262" s="189">
        <v>6540</v>
      </c>
      <c r="AZ262" s="188" t="s">
        <v>818</v>
      </c>
      <c r="BA262" s="188" t="s">
        <v>32</v>
      </c>
      <c r="BB262" s="188"/>
      <c r="BC262" s="188"/>
      <c r="BD262" s="188"/>
      <c r="BE262" s="191"/>
      <c r="BF262" s="43"/>
      <c r="BY262"/>
      <c r="BZ262" s="91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</row>
    <row r="263" spans="44:111" ht="15" customHeight="1" x14ac:dyDescent="0.25">
      <c r="AR263" t="s">
        <v>899</v>
      </c>
      <c r="AS263" t="s">
        <v>51</v>
      </c>
      <c r="AT263" t="s">
        <v>28</v>
      </c>
      <c r="AU263">
        <v>1</v>
      </c>
      <c r="AV263" s="157"/>
      <c r="AW263" s="188" t="s">
        <v>819</v>
      </c>
      <c r="AX263" s="188" t="s">
        <v>262</v>
      </c>
      <c r="AY263" s="189">
        <v>6550</v>
      </c>
      <c r="AZ263" s="188" t="s">
        <v>820</v>
      </c>
      <c r="BA263" s="188" t="s">
        <v>32</v>
      </c>
      <c r="BB263" s="188"/>
      <c r="BC263" s="188"/>
      <c r="BD263" s="188"/>
      <c r="BE263" s="191"/>
      <c r="BF263" s="43"/>
      <c r="BY263"/>
      <c r="BZ263" s="91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</row>
    <row r="264" spans="44:111" ht="15" customHeight="1" x14ac:dyDescent="0.25">
      <c r="AR264" t="s">
        <v>903</v>
      </c>
      <c r="AS264" t="s">
        <v>51</v>
      </c>
      <c r="AT264" t="s">
        <v>28</v>
      </c>
      <c r="AU264">
        <v>1</v>
      </c>
      <c r="AV264" s="157"/>
      <c r="AW264" s="188" t="s">
        <v>822</v>
      </c>
      <c r="AX264" s="188" t="s">
        <v>262</v>
      </c>
      <c r="AY264" s="189">
        <v>6560</v>
      </c>
      <c r="AZ264" s="188" t="s">
        <v>823</v>
      </c>
      <c r="BA264" s="188" t="s">
        <v>32</v>
      </c>
      <c r="BB264" s="188"/>
      <c r="BC264" s="188"/>
      <c r="BD264" s="188"/>
      <c r="BE264" s="191"/>
      <c r="BF264" s="43"/>
      <c r="BY264"/>
      <c r="BZ264" s="91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</row>
    <row r="265" spans="44:111" ht="15" customHeight="1" x14ac:dyDescent="0.25">
      <c r="AR265" t="s">
        <v>906</v>
      </c>
      <c r="AS265" t="s">
        <v>51</v>
      </c>
      <c r="AT265" t="s">
        <v>28</v>
      </c>
      <c r="AU265">
        <v>1</v>
      </c>
      <c r="AV265" s="157"/>
      <c r="AW265" s="188" t="s">
        <v>825</v>
      </c>
      <c r="AX265" s="188" t="s">
        <v>262</v>
      </c>
      <c r="AY265" s="189">
        <v>6570</v>
      </c>
      <c r="AZ265" s="188" t="s">
        <v>826</v>
      </c>
      <c r="BA265" s="188" t="s">
        <v>32</v>
      </c>
      <c r="BB265" s="188"/>
      <c r="BC265" s="188"/>
      <c r="BD265" s="188"/>
      <c r="BE265" s="191"/>
      <c r="BF265" s="43"/>
      <c r="BY265"/>
      <c r="BZ265" s="91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</row>
    <row r="266" spans="44:111" ht="15" customHeight="1" x14ac:dyDescent="0.25">
      <c r="AR266" t="s">
        <v>909</v>
      </c>
      <c r="AS266" t="s">
        <v>93</v>
      </c>
      <c r="AT266" t="s">
        <v>28</v>
      </c>
      <c r="AU266">
        <v>1</v>
      </c>
      <c r="AV266" s="157"/>
      <c r="AW266" s="188" t="s">
        <v>828</v>
      </c>
      <c r="AX266" s="188" t="s">
        <v>262</v>
      </c>
      <c r="AY266" s="189">
        <v>6580</v>
      </c>
      <c r="AZ266" s="188" t="s">
        <v>829</v>
      </c>
      <c r="BA266" s="188" t="s">
        <v>32</v>
      </c>
      <c r="BB266" s="188"/>
      <c r="BC266" s="188"/>
      <c r="BD266" s="188"/>
      <c r="BE266" s="191"/>
      <c r="BF266" s="43"/>
      <c r="BY266"/>
      <c r="BZ266" s="91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</row>
    <row r="267" spans="44:111" ht="15" customHeight="1" x14ac:dyDescent="0.25">
      <c r="AR267" t="s">
        <v>1072</v>
      </c>
      <c r="AS267" t="s">
        <v>136</v>
      </c>
      <c r="AT267" t="s">
        <v>28</v>
      </c>
      <c r="AU267">
        <v>0.5</v>
      </c>
      <c r="AV267" s="157"/>
      <c r="AW267" s="188" t="s">
        <v>831</v>
      </c>
      <c r="AX267" s="188" t="s">
        <v>262</v>
      </c>
      <c r="AY267" s="189">
        <v>6590</v>
      </c>
      <c r="AZ267" s="188" t="s">
        <v>832</v>
      </c>
      <c r="BA267" s="188" t="s">
        <v>32</v>
      </c>
      <c r="BB267" s="188"/>
      <c r="BC267" s="188"/>
      <c r="BD267" s="188"/>
      <c r="BE267" s="191"/>
      <c r="BF267" s="43"/>
      <c r="BY267"/>
      <c r="BZ267" s="91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</row>
    <row r="268" spans="44:111" ht="15" customHeight="1" x14ac:dyDescent="0.25">
      <c r="AR268" t="s">
        <v>912</v>
      </c>
      <c r="AS268" t="s">
        <v>75</v>
      </c>
      <c r="AT268" t="s">
        <v>28</v>
      </c>
      <c r="AU268">
        <v>0.25</v>
      </c>
      <c r="AV268" s="157"/>
      <c r="AW268" s="188" t="s">
        <v>834</v>
      </c>
      <c r="AX268" s="188" t="s">
        <v>262</v>
      </c>
      <c r="AY268" s="189">
        <v>6600</v>
      </c>
      <c r="AZ268" s="188" t="s">
        <v>835</v>
      </c>
      <c r="BA268" s="188" t="s">
        <v>32</v>
      </c>
      <c r="BB268" s="188"/>
      <c r="BC268" s="188"/>
      <c r="BD268" s="188"/>
      <c r="BE268" s="191"/>
      <c r="BF268" s="43"/>
      <c r="BY268"/>
      <c r="BZ268" s="91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</row>
    <row r="269" spans="44:111" ht="15" customHeight="1" x14ac:dyDescent="0.25">
      <c r="AR269" t="s">
        <v>915</v>
      </c>
      <c r="AS269" t="s">
        <v>51</v>
      </c>
      <c r="AT269" t="s">
        <v>98</v>
      </c>
      <c r="AU269">
        <v>1</v>
      </c>
      <c r="AV269" s="157"/>
      <c r="AW269" s="188" t="s">
        <v>837</v>
      </c>
      <c r="AX269" s="188" t="s">
        <v>262</v>
      </c>
      <c r="AY269" s="189">
        <v>6610</v>
      </c>
      <c r="AZ269" s="188" t="s">
        <v>838</v>
      </c>
      <c r="BA269" s="188" t="s">
        <v>32</v>
      </c>
      <c r="BB269" s="188"/>
      <c r="BC269" s="188"/>
      <c r="BD269" s="188"/>
      <c r="BE269" s="191"/>
      <c r="BF269" s="43"/>
      <c r="BY269"/>
      <c r="BZ269" s="91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</row>
    <row r="270" spans="44:111" ht="15" customHeight="1" x14ac:dyDescent="0.25">
      <c r="AR270" t="s">
        <v>919</v>
      </c>
      <c r="AS270" t="s">
        <v>93</v>
      </c>
      <c r="AT270" t="s">
        <v>28</v>
      </c>
      <c r="AU270">
        <v>1</v>
      </c>
      <c r="AV270" s="157"/>
      <c r="AW270" s="188" t="s">
        <v>840</v>
      </c>
      <c r="AX270" s="188" t="s">
        <v>262</v>
      </c>
      <c r="AY270" s="189">
        <v>6620</v>
      </c>
      <c r="AZ270" s="188" t="s">
        <v>841</v>
      </c>
      <c r="BA270" s="188" t="s">
        <v>32</v>
      </c>
      <c r="BB270" s="188"/>
      <c r="BC270" s="188"/>
      <c r="BD270" s="188"/>
      <c r="BE270" s="191"/>
      <c r="BF270" s="43"/>
      <c r="BY270"/>
      <c r="BZ270" s="91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</row>
    <row r="271" spans="44:111" ht="15" customHeight="1" x14ac:dyDescent="0.25">
      <c r="AR271" t="s">
        <v>924</v>
      </c>
      <c r="AS271" t="s">
        <v>123</v>
      </c>
      <c r="AT271" t="s">
        <v>28</v>
      </c>
      <c r="AU271">
        <v>0.5</v>
      </c>
      <c r="AV271" s="157"/>
      <c r="AW271" s="188" t="s">
        <v>843</v>
      </c>
      <c r="AX271" s="188" t="s">
        <v>262</v>
      </c>
      <c r="AY271" s="189">
        <v>6630</v>
      </c>
      <c r="AZ271" s="188" t="s">
        <v>844</v>
      </c>
      <c r="BA271" s="188" t="s">
        <v>56</v>
      </c>
      <c r="BB271" s="188"/>
      <c r="BC271" s="188"/>
      <c r="BD271" s="188"/>
      <c r="BE271" s="191"/>
      <c r="BF271" s="43"/>
      <c r="BY271"/>
      <c r="BZ271" s="9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</row>
    <row r="272" spans="44:111" ht="15" customHeight="1" x14ac:dyDescent="0.25">
      <c r="AR272" t="s">
        <v>926</v>
      </c>
      <c r="AS272" t="s">
        <v>75</v>
      </c>
      <c r="AT272" t="s">
        <v>98</v>
      </c>
      <c r="AU272">
        <v>0.25</v>
      </c>
      <c r="AV272" s="157"/>
      <c r="AW272" s="188" t="s">
        <v>846</v>
      </c>
      <c r="AX272" s="188" t="s">
        <v>262</v>
      </c>
      <c r="AY272" s="189">
        <v>6640</v>
      </c>
      <c r="AZ272" s="188" t="s">
        <v>847</v>
      </c>
      <c r="BA272" s="188" t="s">
        <v>32</v>
      </c>
      <c r="BB272" s="188"/>
      <c r="BC272" s="188"/>
      <c r="BD272" s="188"/>
      <c r="BE272" s="191"/>
      <c r="BF272" s="43"/>
      <c r="BY272"/>
      <c r="BZ272" s="91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</row>
    <row r="273" spans="44:111" ht="15" customHeight="1" x14ac:dyDescent="0.25">
      <c r="AR273" t="s">
        <v>1073</v>
      </c>
      <c r="AS273" t="s">
        <v>136</v>
      </c>
      <c r="AT273" t="s">
        <v>28</v>
      </c>
      <c r="AU273">
        <v>0.25</v>
      </c>
      <c r="AV273" s="157"/>
      <c r="AW273" s="188" t="s">
        <v>849</v>
      </c>
      <c r="AX273" s="188" t="s">
        <v>262</v>
      </c>
      <c r="AY273" s="189">
        <v>6650</v>
      </c>
      <c r="AZ273" s="188" t="s">
        <v>850</v>
      </c>
      <c r="BA273" s="188" t="s">
        <v>32</v>
      </c>
      <c r="BB273" s="188"/>
      <c r="BC273" s="188"/>
      <c r="BD273" s="188"/>
      <c r="BE273" s="191"/>
      <c r="BF273" s="43"/>
      <c r="BY273"/>
      <c r="BZ273" s="91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</row>
    <row r="274" spans="44:111" ht="15" customHeight="1" x14ac:dyDescent="0.25">
      <c r="AR274" t="s">
        <v>934</v>
      </c>
      <c r="AS274" t="s">
        <v>27</v>
      </c>
      <c r="AT274" t="s">
        <v>28</v>
      </c>
      <c r="AU274">
        <v>0.5</v>
      </c>
      <c r="AV274" s="157"/>
      <c r="AW274" s="188" t="s">
        <v>851</v>
      </c>
      <c r="AX274" s="188" t="s">
        <v>53</v>
      </c>
      <c r="AY274" s="189">
        <v>3580</v>
      </c>
      <c r="AZ274" s="188" t="s">
        <v>851</v>
      </c>
      <c r="BA274" s="188" t="s">
        <v>32</v>
      </c>
      <c r="BB274" s="188"/>
      <c r="BC274" s="188"/>
      <c r="BD274" s="188"/>
      <c r="BE274" s="191"/>
      <c r="BF274" s="43"/>
      <c r="BY274"/>
      <c r="BZ274" s="91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</row>
    <row r="275" spans="44:111" ht="15" customHeight="1" x14ac:dyDescent="0.25">
      <c r="AR275" t="s">
        <v>938</v>
      </c>
      <c r="AS275" t="s">
        <v>51</v>
      </c>
      <c r="AT275" t="s">
        <v>28</v>
      </c>
      <c r="AU275">
        <v>1</v>
      </c>
      <c r="AV275" s="157"/>
      <c r="AW275" s="188" t="s">
        <v>853</v>
      </c>
      <c r="AX275" s="188" t="s">
        <v>53</v>
      </c>
      <c r="AY275" s="189">
        <v>3670</v>
      </c>
      <c r="AZ275" s="188" t="s">
        <v>854</v>
      </c>
      <c r="BA275" s="188" t="s">
        <v>32</v>
      </c>
      <c r="BB275" s="188"/>
      <c r="BC275" s="188"/>
      <c r="BD275" s="188"/>
      <c r="BE275" s="191"/>
      <c r="BF275" s="43"/>
      <c r="BY275"/>
      <c r="BZ275" s="91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</row>
    <row r="276" spans="44:111" ht="15" customHeight="1" x14ac:dyDescent="0.25">
      <c r="AR276" t="s">
        <v>941</v>
      </c>
      <c r="AS276" t="s">
        <v>93</v>
      </c>
      <c r="AT276" t="s">
        <v>98</v>
      </c>
      <c r="AU276">
        <v>1</v>
      </c>
      <c r="AV276" s="157"/>
      <c r="AW276" s="188" t="s">
        <v>856</v>
      </c>
      <c r="AX276" s="188" t="s">
        <v>30</v>
      </c>
      <c r="AY276" s="189">
        <v>2520</v>
      </c>
      <c r="AZ276" s="188" t="s">
        <v>856</v>
      </c>
      <c r="BA276" s="188" t="s">
        <v>32</v>
      </c>
      <c r="BB276" s="188"/>
      <c r="BC276" s="188"/>
      <c r="BD276" s="188"/>
      <c r="BE276" s="191"/>
      <c r="BF276" s="43"/>
      <c r="BY276"/>
      <c r="BZ276" s="91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</row>
    <row r="277" spans="44:111" ht="15" customHeight="1" x14ac:dyDescent="0.25">
      <c r="AR277" t="s">
        <v>1074</v>
      </c>
      <c r="AS277" t="s">
        <v>184</v>
      </c>
      <c r="AT277" t="s">
        <v>185</v>
      </c>
      <c r="AU277">
        <v>0.25</v>
      </c>
      <c r="AV277" s="157"/>
      <c r="AW277" s="188" t="s">
        <v>858</v>
      </c>
      <c r="AX277" s="188" t="s">
        <v>53</v>
      </c>
      <c r="AY277" s="189">
        <v>3590</v>
      </c>
      <c r="AZ277" s="188" t="s">
        <v>859</v>
      </c>
      <c r="BA277" s="188" t="s">
        <v>32</v>
      </c>
      <c r="BB277" s="188"/>
      <c r="BC277" s="188"/>
      <c r="BD277" s="188"/>
      <c r="BE277" s="191"/>
      <c r="BF277" s="43"/>
      <c r="BY277"/>
      <c r="BZ277" s="91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</row>
    <row r="278" spans="44:111" ht="15" customHeight="1" x14ac:dyDescent="0.25">
      <c r="AR278" t="s">
        <v>943</v>
      </c>
      <c r="AS278" t="s">
        <v>51</v>
      </c>
      <c r="AT278" t="s">
        <v>28</v>
      </c>
      <c r="AU278">
        <v>1</v>
      </c>
      <c r="AV278" s="157"/>
      <c r="AW278" s="188" t="s">
        <v>861</v>
      </c>
      <c r="AX278" s="188" t="s">
        <v>53</v>
      </c>
      <c r="AY278" s="189">
        <v>3600</v>
      </c>
      <c r="AZ278" s="188" t="s">
        <v>861</v>
      </c>
      <c r="BA278" s="188" t="s">
        <v>56</v>
      </c>
      <c r="BB278" s="188"/>
      <c r="BC278" s="188"/>
      <c r="BD278" s="188"/>
      <c r="BE278" s="191"/>
      <c r="BF278" s="43"/>
      <c r="BY278"/>
      <c r="BZ278" s="91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</row>
    <row r="279" spans="44:111" ht="15" customHeight="1" x14ac:dyDescent="0.25">
      <c r="AR279" t="s">
        <v>945</v>
      </c>
      <c r="AS279" t="s">
        <v>51</v>
      </c>
      <c r="AT279" t="s">
        <v>28</v>
      </c>
      <c r="AU279">
        <v>1</v>
      </c>
      <c r="AV279" s="157"/>
      <c r="AW279" s="188" t="s">
        <v>863</v>
      </c>
      <c r="AX279" s="188" t="s">
        <v>53</v>
      </c>
      <c r="AY279" s="189">
        <v>3610</v>
      </c>
      <c r="AZ279" s="188" t="s">
        <v>864</v>
      </c>
      <c r="BA279" s="188" t="s">
        <v>32</v>
      </c>
      <c r="BB279" s="188"/>
      <c r="BC279" s="188"/>
      <c r="BD279" s="188"/>
      <c r="BE279" s="191"/>
      <c r="BF279" s="43"/>
      <c r="BY279"/>
      <c r="BZ279" s="91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</row>
    <row r="280" spans="44:111" ht="15" customHeight="1" x14ac:dyDescent="0.25">
      <c r="AR280" t="s">
        <v>949</v>
      </c>
      <c r="AS280" t="s">
        <v>93</v>
      </c>
      <c r="AT280" t="s">
        <v>28</v>
      </c>
      <c r="AU280">
        <v>1</v>
      </c>
      <c r="AV280" s="157"/>
      <c r="AW280" s="167" t="s">
        <v>107</v>
      </c>
      <c r="AX280" s="188"/>
      <c r="AY280" s="189"/>
      <c r="AZ280" s="188"/>
      <c r="BA280" s="188"/>
      <c r="BB280" s="188"/>
      <c r="BC280" s="188"/>
      <c r="BD280" s="188"/>
      <c r="BE280" s="191"/>
      <c r="BF280" s="43"/>
      <c r="BY280"/>
      <c r="BZ280" s="91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</row>
    <row r="281" spans="44:111" ht="15" customHeight="1" x14ac:dyDescent="0.25">
      <c r="AR281" t="s">
        <v>953</v>
      </c>
      <c r="AS281" t="s">
        <v>93</v>
      </c>
      <c r="AT281" t="s">
        <v>28</v>
      </c>
      <c r="AU281">
        <v>1</v>
      </c>
      <c r="AV281" s="157"/>
      <c r="AW281" s="188" t="s">
        <v>866</v>
      </c>
      <c r="AX281" s="188" t="s">
        <v>53</v>
      </c>
      <c r="AY281" s="189">
        <v>3620</v>
      </c>
      <c r="AZ281" s="188" t="s">
        <v>867</v>
      </c>
      <c r="BA281" s="188" t="s">
        <v>32</v>
      </c>
      <c r="BB281" s="188"/>
      <c r="BC281" s="188"/>
      <c r="BD281" s="188"/>
      <c r="BE281" s="191"/>
      <c r="BF281" s="43"/>
      <c r="BY281"/>
      <c r="BZ281" s="9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</row>
    <row r="282" spans="44:111" ht="15" customHeight="1" x14ac:dyDescent="0.25">
      <c r="AR282" t="s">
        <v>955</v>
      </c>
      <c r="AS282" t="s">
        <v>75</v>
      </c>
      <c r="AT282" t="s">
        <v>98</v>
      </c>
      <c r="AU282">
        <v>0.25</v>
      </c>
      <c r="AV282" s="157"/>
      <c r="AW282" s="188" t="s">
        <v>869</v>
      </c>
      <c r="AX282" s="188" t="s">
        <v>30</v>
      </c>
      <c r="AY282" s="189">
        <v>2530</v>
      </c>
      <c r="AZ282" s="188" t="s">
        <v>870</v>
      </c>
      <c r="BA282" s="188" t="s">
        <v>32</v>
      </c>
      <c r="BB282" s="188"/>
      <c r="BC282" s="188"/>
      <c r="BD282" s="188"/>
      <c r="BE282" s="191"/>
      <c r="BF282" s="43"/>
      <c r="BY282"/>
      <c r="BZ282" s="91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</row>
    <row r="283" spans="44:111" ht="15" customHeight="1" x14ac:dyDescent="0.25">
      <c r="AR283" t="s">
        <v>956</v>
      </c>
      <c r="AS283" t="s">
        <v>93</v>
      </c>
      <c r="AT283" t="s">
        <v>98</v>
      </c>
      <c r="AU283">
        <v>1</v>
      </c>
      <c r="AV283" s="157"/>
      <c r="AW283" s="188" t="s">
        <v>871</v>
      </c>
      <c r="AX283" s="188" t="s">
        <v>30</v>
      </c>
      <c r="AY283" s="189">
        <v>2540</v>
      </c>
      <c r="AZ283" s="188" t="s">
        <v>872</v>
      </c>
      <c r="BA283" s="188" t="s">
        <v>32</v>
      </c>
      <c r="BB283" s="188"/>
      <c r="BC283" s="188"/>
      <c r="BD283" s="188"/>
      <c r="BE283" s="191"/>
      <c r="BF283" s="43"/>
      <c r="BY283"/>
      <c r="BZ283" s="91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</row>
    <row r="284" spans="44:111" ht="15" customHeight="1" x14ac:dyDescent="0.25">
      <c r="AR284" t="s">
        <v>957</v>
      </c>
      <c r="AS284" t="s">
        <v>51</v>
      </c>
      <c r="AT284" t="s">
        <v>28</v>
      </c>
      <c r="AU284">
        <v>1</v>
      </c>
      <c r="AV284" s="157"/>
      <c r="AW284" s="188" t="s">
        <v>874</v>
      </c>
      <c r="AX284" s="188" t="s">
        <v>53</v>
      </c>
      <c r="AY284" s="189">
        <v>3640</v>
      </c>
      <c r="AZ284" s="188" t="s">
        <v>875</v>
      </c>
      <c r="BA284" s="188" t="s">
        <v>32</v>
      </c>
      <c r="BB284" s="188"/>
      <c r="BC284" s="188"/>
      <c r="BD284" s="188"/>
      <c r="BE284" s="191"/>
      <c r="BF284" s="43"/>
      <c r="BY284"/>
      <c r="BZ284" s="91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</row>
    <row r="285" spans="44:111" ht="15" customHeight="1" x14ac:dyDescent="0.25">
      <c r="AR285" t="s">
        <v>958</v>
      </c>
      <c r="AS285" t="s">
        <v>51</v>
      </c>
      <c r="AT285" t="s">
        <v>507</v>
      </c>
      <c r="AU285">
        <v>1</v>
      </c>
      <c r="AV285" s="157"/>
      <c r="AW285" s="188" t="s">
        <v>876</v>
      </c>
      <c r="AX285" s="188" t="s">
        <v>53</v>
      </c>
      <c r="AY285" s="189">
        <v>3650</v>
      </c>
      <c r="AZ285" s="188" t="s">
        <v>876</v>
      </c>
      <c r="BA285" s="188" t="s">
        <v>32</v>
      </c>
      <c r="BB285" s="188"/>
      <c r="BC285" s="188"/>
      <c r="BD285" s="188"/>
      <c r="BE285" s="191"/>
      <c r="BF285" s="43"/>
      <c r="BY285"/>
      <c r="BZ285" s="91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</row>
    <row r="286" spans="44:111" ht="15" customHeight="1" x14ac:dyDescent="0.25">
      <c r="AR286" t="s">
        <v>959</v>
      </c>
      <c r="AS286" t="s">
        <v>51</v>
      </c>
      <c r="AT286" t="s">
        <v>28</v>
      </c>
      <c r="AU286">
        <v>1</v>
      </c>
      <c r="AV286" s="157"/>
      <c r="AW286" s="188" t="s">
        <v>878</v>
      </c>
      <c r="AX286" s="188" t="s">
        <v>262</v>
      </c>
      <c r="AY286" s="189">
        <v>6660</v>
      </c>
      <c r="AZ286" s="188" t="s">
        <v>879</v>
      </c>
      <c r="BA286" s="188" t="s">
        <v>32</v>
      </c>
      <c r="BB286" s="188"/>
      <c r="BC286" s="188"/>
      <c r="BD286" s="188"/>
      <c r="BE286" s="191"/>
      <c r="BF286" s="43"/>
      <c r="BY286"/>
      <c r="BZ286" s="91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</row>
    <row r="287" spans="44:111" ht="15" customHeight="1" x14ac:dyDescent="0.25">
      <c r="AR287" t="s">
        <v>1075</v>
      </c>
      <c r="AS287" t="s">
        <v>75</v>
      </c>
      <c r="AT287" t="s">
        <v>28</v>
      </c>
      <c r="AU287">
        <v>0.25</v>
      </c>
      <c r="AV287" s="157"/>
      <c r="AW287" s="188" t="s">
        <v>881</v>
      </c>
      <c r="AX287" s="188" t="s">
        <v>85</v>
      </c>
      <c r="AY287" s="189">
        <v>7380</v>
      </c>
      <c r="AZ287" s="188" t="s">
        <v>882</v>
      </c>
      <c r="BA287" s="188" t="s">
        <v>32</v>
      </c>
      <c r="BB287" s="188"/>
      <c r="BC287" s="188"/>
      <c r="BD287" s="188"/>
      <c r="BE287" s="191"/>
      <c r="BF287" s="43"/>
      <c r="BY287"/>
      <c r="BZ287" s="91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</row>
    <row r="288" spans="44:111" ht="15" customHeight="1" x14ac:dyDescent="0.25">
      <c r="AR288" t="s">
        <v>1076</v>
      </c>
      <c r="AS288" t="s">
        <v>184</v>
      </c>
      <c r="AT288" t="s">
        <v>185</v>
      </c>
      <c r="AU288">
        <v>0.25</v>
      </c>
      <c r="AV288" s="157"/>
      <c r="AW288" s="188" t="s">
        <v>884</v>
      </c>
      <c r="AX288" s="188" t="s">
        <v>53</v>
      </c>
      <c r="AY288" s="189">
        <v>3660</v>
      </c>
      <c r="AZ288" s="188" t="s">
        <v>884</v>
      </c>
      <c r="BA288" s="188" t="s">
        <v>32</v>
      </c>
      <c r="BB288" s="188"/>
      <c r="BC288" s="188"/>
      <c r="BD288" s="188"/>
      <c r="BE288" s="191"/>
      <c r="BF288" s="43"/>
      <c r="BY288"/>
      <c r="BZ288" s="91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</row>
    <row r="289" spans="44:111" ht="15" customHeight="1" x14ac:dyDescent="0.25">
      <c r="AR289" t="s">
        <v>1077</v>
      </c>
      <c r="AS289" t="s">
        <v>184</v>
      </c>
      <c r="AT289" t="s">
        <v>185</v>
      </c>
      <c r="AU289">
        <v>0.25</v>
      </c>
      <c r="AV289" s="157"/>
      <c r="AW289" s="188" t="s">
        <v>886</v>
      </c>
      <c r="AX289" s="188" t="s">
        <v>85</v>
      </c>
      <c r="AY289" s="189">
        <v>7390</v>
      </c>
      <c r="AZ289" s="188" t="s">
        <v>887</v>
      </c>
      <c r="BA289" s="188" t="s">
        <v>32</v>
      </c>
      <c r="BB289" s="188" t="s">
        <v>888</v>
      </c>
      <c r="BC289" s="188" t="s">
        <v>32</v>
      </c>
      <c r="BD289" s="188"/>
      <c r="BE289" s="191"/>
      <c r="BF289" s="43"/>
      <c r="BY289"/>
      <c r="BZ289" s="91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</row>
    <row r="290" spans="44:111" ht="15" customHeight="1" x14ac:dyDescent="0.25">
      <c r="AR290" t="s">
        <v>960</v>
      </c>
      <c r="AS290" t="s">
        <v>78</v>
      </c>
      <c r="AT290" t="s">
        <v>98</v>
      </c>
      <c r="AU290">
        <v>0.25</v>
      </c>
      <c r="AV290" s="157"/>
      <c r="AW290" s="188" t="s">
        <v>890</v>
      </c>
      <c r="AX290" s="188" t="s">
        <v>85</v>
      </c>
      <c r="AY290" s="189">
        <v>7400</v>
      </c>
      <c r="AZ290" s="188" t="s">
        <v>891</v>
      </c>
      <c r="BA290" s="188" t="s">
        <v>32</v>
      </c>
      <c r="BB290" s="188"/>
      <c r="BC290" s="188"/>
      <c r="BD290" s="188"/>
      <c r="BE290" s="191"/>
      <c r="BF290" s="43"/>
      <c r="BY290"/>
      <c r="BZ290" s="91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</row>
    <row r="291" spans="44:111" ht="15" customHeight="1" x14ac:dyDescent="0.25">
      <c r="AR291" t="s">
        <v>961</v>
      </c>
      <c r="AS291" t="s">
        <v>75</v>
      </c>
      <c r="AT291" t="s">
        <v>28</v>
      </c>
      <c r="AU291">
        <v>0.75</v>
      </c>
      <c r="AV291" s="157"/>
      <c r="AW291" s="188" t="s">
        <v>893</v>
      </c>
      <c r="AX291" s="188" t="s">
        <v>262</v>
      </c>
      <c r="AY291" s="189">
        <v>6670</v>
      </c>
      <c r="AZ291" s="188" t="s">
        <v>894</v>
      </c>
      <c r="BA291" s="188" t="s">
        <v>32</v>
      </c>
      <c r="BB291" s="188"/>
      <c r="BC291" s="188"/>
      <c r="BD291" s="188"/>
      <c r="BE291" s="191"/>
      <c r="BF291" s="43"/>
      <c r="BY291"/>
      <c r="BZ291" s="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</row>
    <row r="292" spans="44:111" ht="15" customHeight="1" x14ac:dyDescent="0.25">
      <c r="AR292" t="s">
        <v>1078</v>
      </c>
      <c r="AS292" t="s">
        <v>184</v>
      </c>
      <c r="AT292" t="s">
        <v>28</v>
      </c>
      <c r="AU292">
        <v>0.25</v>
      </c>
      <c r="AV292" s="157"/>
      <c r="AW292" s="188" t="s">
        <v>896</v>
      </c>
      <c r="AX292" s="188" t="s">
        <v>30</v>
      </c>
      <c r="AY292" s="189">
        <v>2550</v>
      </c>
      <c r="AZ292" s="188" t="s">
        <v>896</v>
      </c>
      <c r="BA292" s="188" t="s">
        <v>32</v>
      </c>
      <c r="BB292" s="188"/>
      <c r="BC292" s="188"/>
      <c r="BD292" s="188"/>
      <c r="BE292" s="191"/>
      <c r="BF292" s="43"/>
      <c r="BY292"/>
      <c r="BZ292" s="91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</row>
    <row r="293" spans="44:111" ht="15" customHeight="1" x14ac:dyDescent="0.25">
      <c r="AR293" s="41" t="s">
        <v>1095</v>
      </c>
      <c r="AS293"/>
      <c r="AT293"/>
      <c r="AU293"/>
      <c r="AV293" s="157"/>
      <c r="AW293" s="188" t="s">
        <v>897</v>
      </c>
      <c r="AX293" s="188" t="s">
        <v>30</v>
      </c>
      <c r="AY293" s="189">
        <v>2560</v>
      </c>
      <c r="AZ293" s="188" t="s">
        <v>898</v>
      </c>
      <c r="BA293" s="188" t="s">
        <v>32</v>
      </c>
      <c r="BB293" s="188"/>
      <c r="BC293" s="188"/>
      <c r="BD293" s="188"/>
      <c r="BE293" s="191"/>
      <c r="BF293" s="43"/>
      <c r="BY293"/>
      <c r="BZ293" s="91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</row>
    <row r="294" spans="44:111" ht="15" customHeight="1" x14ac:dyDescent="0.25">
      <c r="AR294" t="s">
        <v>962</v>
      </c>
      <c r="AS294" t="s">
        <v>51</v>
      </c>
      <c r="AT294" t="s">
        <v>28</v>
      </c>
      <c r="AU294">
        <v>1</v>
      </c>
      <c r="AV294" s="157"/>
      <c r="AW294" s="188" t="s">
        <v>900</v>
      </c>
      <c r="AX294" s="188" t="s">
        <v>262</v>
      </c>
      <c r="AY294" s="189">
        <v>6680</v>
      </c>
      <c r="AZ294" s="188" t="s">
        <v>900</v>
      </c>
      <c r="BA294" s="188" t="s">
        <v>32</v>
      </c>
      <c r="BB294" s="188"/>
      <c r="BC294" s="188"/>
      <c r="BD294" s="188"/>
      <c r="BE294" s="191"/>
      <c r="BF294" s="43"/>
      <c r="BY294"/>
      <c r="BZ294" s="91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</row>
    <row r="295" spans="44:111" ht="15" customHeight="1" x14ac:dyDescent="0.25">
      <c r="AR295" t="s">
        <v>1079</v>
      </c>
      <c r="AS295" t="s">
        <v>118</v>
      </c>
      <c r="AT295" t="s">
        <v>98</v>
      </c>
      <c r="AU295">
        <v>1</v>
      </c>
      <c r="AV295" s="157"/>
      <c r="AW295" s="188" t="s">
        <v>901</v>
      </c>
      <c r="AX295" s="188" t="s">
        <v>216</v>
      </c>
      <c r="AY295" s="189">
        <v>5380</v>
      </c>
      <c r="AZ295" s="188" t="s">
        <v>902</v>
      </c>
      <c r="BA295" s="188" t="s">
        <v>32</v>
      </c>
      <c r="BB295" s="188"/>
      <c r="BC295" s="188"/>
      <c r="BD295" s="188"/>
      <c r="BE295" s="191"/>
      <c r="BF295" s="43"/>
      <c r="BY295"/>
      <c r="BZ295" s="91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</row>
    <row r="296" spans="44:111" ht="15" customHeight="1" x14ac:dyDescent="0.25">
      <c r="AR296" t="s">
        <v>963</v>
      </c>
      <c r="AS296" t="s">
        <v>93</v>
      </c>
      <c r="AT296" t="s">
        <v>98</v>
      </c>
      <c r="AU296">
        <v>1</v>
      </c>
      <c r="AV296" s="157"/>
      <c r="AW296" s="188" t="s">
        <v>904</v>
      </c>
      <c r="AX296" s="188" t="s">
        <v>216</v>
      </c>
      <c r="AY296" s="189">
        <v>5390</v>
      </c>
      <c r="AZ296" s="188" t="s">
        <v>905</v>
      </c>
      <c r="BA296" s="188" t="s">
        <v>32</v>
      </c>
      <c r="BB296" s="188"/>
      <c r="BC296" s="188"/>
      <c r="BD296" s="188"/>
      <c r="BE296" s="191"/>
      <c r="BF296" s="43"/>
      <c r="BY296"/>
      <c r="BZ296" s="91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</row>
    <row r="297" spans="44:111" ht="15" customHeight="1" x14ac:dyDescent="0.25">
      <c r="AR297" t="s">
        <v>964</v>
      </c>
      <c r="AS297" t="s">
        <v>75</v>
      </c>
      <c r="AT297" t="s">
        <v>28</v>
      </c>
      <c r="AU297">
        <v>0.75</v>
      </c>
      <c r="AV297" s="157"/>
      <c r="AW297" s="188" t="s">
        <v>907</v>
      </c>
      <c r="AX297" s="188" t="s">
        <v>216</v>
      </c>
      <c r="AY297" s="189">
        <v>5400</v>
      </c>
      <c r="AZ297" s="188" t="s">
        <v>908</v>
      </c>
      <c r="BA297" s="188" t="s">
        <v>56</v>
      </c>
      <c r="BB297" s="188"/>
      <c r="BC297" s="188"/>
      <c r="BD297" s="188"/>
      <c r="BE297" s="191"/>
      <c r="BF297" s="43"/>
      <c r="BY297"/>
      <c r="BZ297" s="91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</row>
    <row r="298" spans="44:111" ht="15" customHeight="1" x14ac:dyDescent="0.25">
      <c r="AR298" t="s">
        <v>965</v>
      </c>
      <c r="AS298" t="s">
        <v>51</v>
      </c>
      <c r="AT298" t="s">
        <v>28</v>
      </c>
      <c r="AU298">
        <v>1</v>
      </c>
      <c r="AV298" s="157"/>
      <c r="AW298" s="188" t="s">
        <v>910</v>
      </c>
      <c r="AX298" s="188" t="s">
        <v>53</v>
      </c>
      <c r="AY298" s="189">
        <v>3690</v>
      </c>
      <c r="AZ298" s="188" t="s">
        <v>911</v>
      </c>
      <c r="BA298" s="188" t="s">
        <v>32</v>
      </c>
      <c r="BB298" s="188"/>
      <c r="BC298" s="188"/>
      <c r="BD298" s="188"/>
      <c r="BE298" s="191"/>
      <c r="BF298" s="43"/>
      <c r="BY298"/>
      <c r="BZ298" s="91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</row>
    <row r="299" spans="44:111" ht="15" customHeight="1" x14ac:dyDescent="0.25">
      <c r="AR299" t="s">
        <v>966</v>
      </c>
      <c r="AS299" t="s">
        <v>51</v>
      </c>
      <c r="AT299" t="s">
        <v>28</v>
      </c>
      <c r="AU299">
        <v>1</v>
      </c>
      <c r="AV299" s="157"/>
      <c r="AW299" s="188" t="s">
        <v>913</v>
      </c>
      <c r="AX299" s="188" t="s">
        <v>53</v>
      </c>
      <c r="AY299" s="189">
        <v>3710</v>
      </c>
      <c r="AZ299" s="188" t="s">
        <v>914</v>
      </c>
      <c r="BA299" s="188" t="s">
        <v>32</v>
      </c>
      <c r="BB299" s="188"/>
      <c r="BC299" s="188"/>
      <c r="BD299" s="188"/>
      <c r="BE299" s="191"/>
      <c r="BF299" s="43"/>
      <c r="BY299"/>
      <c r="BZ299" s="91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</row>
    <row r="300" spans="44:111" ht="15" customHeight="1" x14ac:dyDescent="0.25">
      <c r="AR300" t="s">
        <v>1018</v>
      </c>
      <c r="AS300" t="s">
        <v>93</v>
      </c>
      <c r="AT300" t="s">
        <v>28</v>
      </c>
      <c r="AU300">
        <v>1</v>
      </c>
      <c r="AV300" s="157"/>
      <c r="AW300" s="188" t="s">
        <v>916</v>
      </c>
      <c r="AX300" s="188" t="s">
        <v>216</v>
      </c>
      <c r="AY300" s="189">
        <v>5410</v>
      </c>
      <c r="AZ300" s="188" t="s">
        <v>917</v>
      </c>
      <c r="BA300" s="188" t="s">
        <v>32</v>
      </c>
      <c r="BB300" s="188" t="s">
        <v>918</v>
      </c>
      <c r="BC300" s="188" t="s">
        <v>32</v>
      </c>
      <c r="BD300" s="188"/>
      <c r="BE300" s="191"/>
      <c r="BF300" s="43"/>
      <c r="BY300"/>
      <c r="BZ300" s="91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</row>
    <row r="301" spans="44:111" ht="15" customHeight="1" x14ac:dyDescent="0.25">
      <c r="AR301" t="s">
        <v>967</v>
      </c>
      <c r="AS301" t="s">
        <v>51</v>
      </c>
      <c r="AT301" t="s">
        <v>28</v>
      </c>
      <c r="AU301">
        <v>1</v>
      </c>
      <c r="AV301" s="157"/>
      <c r="AW301" s="188" t="s">
        <v>920</v>
      </c>
      <c r="AX301" s="188" t="s">
        <v>85</v>
      </c>
      <c r="AY301" s="189">
        <v>7410</v>
      </c>
      <c r="AZ301" s="188" t="s">
        <v>921</v>
      </c>
      <c r="BA301" s="188" t="s">
        <v>32</v>
      </c>
      <c r="BB301" s="188" t="s">
        <v>922</v>
      </c>
      <c r="BC301" s="188" t="s">
        <v>32</v>
      </c>
      <c r="BD301" s="188"/>
      <c r="BE301" s="191"/>
      <c r="BF301" s="43"/>
      <c r="BY301"/>
      <c r="BZ301" s="9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</row>
    <row r="302" spans="44:111" ht="15" customHeight="1" x14ac:dyDescent="0.25">
      <c r="AR302" t="s">
        <v>968</v>
      </c>
      <c r="AS302" t="s">
        <v>78</v>
      </c>
      <c r="AT302" t="s">
        <v>98</v>
      </c>
      <c r="AU302">
        <v>1</v>
      </c>
      <c r="AV302" s="157"/>
      <c r="AW302" s="188" t="s">
        <v>923</v>
      </c>
      <c r="AX302" s="188" t="s">
        <v>53</v>
      </c>
      <c r="AY302" s="189">
        <v>3700</v>
      </c>
      <c r="AZ302" s="188" t="s">
        <v>923</v>
      </c>
      <c r="BA302" s="188" t="s">
        <v>32</v>
      </c>
      <c r="BB302" s="188"/>
      <c r="BC302" s="188"/>
      <c r="BD302" s="188"/>
      <c r="BE302" s="191"/>
      <c r="BF302" s="43"/>
      <c r="BY302"/>
      <c r="BZ302" s="91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</row>
    <row r="303" spans="44:111" ht="15" customHeight="1" x14ac:dyDescent="0.25">
      <c r="AR303" t="s">
        <v>969</v>
      </c>
      <c r="AS303" t="s">
        <v>78</v>
      </c>
      <c r="AT303" t="s">
        <v>98</v>
      </c>
      <c r="AU303">
        <v>1</v>
      </c>
      <c r="AV303" s="157"/>
      <c r="AW303" s="188" t="s">
        <v>925</v>
      </c>
      <c r="AX303" s="188" t="s">
        <v>92</v>
      </c>
      <c r="AY303" s="189">
        <v>1040</v>
      </c>
      <c r="AZ303" s="188" t="s">
        <v>925</v>
      </c>
      <c r="BA303" s="188" t="s">
        <v>32</v>
      </c>
      <c r="BB303" s="188"/>
      <c r="BC303" s="188"/>
      <c r="BD303" s="188"/>
      <c r="BE303" s="191"/>
      <c r="BF303" s="43"/>
      <c r="BY303"/>
      <c r="BZ303" s="91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</row>
    <row r="304" spans="44:111" ht="15" customHeight="1" x14ac:dyDescent="0.25">
      <c r="AR304" t="s">
        <v>1019</v>
      </c>
      <c r="AS304" t="s">
        <v>75</v>
      </c>
      <c r="AT304" t="s">
        <v>28</v>
      </c>
      <c r="AU304">
        <v>0.5</v>
      </c>
      <c r="AV304" s="157"/>
      <c r="AW304" s="188" t="s">
        <v>927</v>
      </c>
      <c r="AX304" s="188" t="s">
        <v>92</v>
      </c>
      <c r="AY304" s="189">
        <v>1480</v>
      </c>
      <c r="AZ304" s="188" t="s">
        <v>928</v>
      </c>
      <c r="BA304" s="188" t="s">
        <v>56</v>
      </c>
      <c r="BB304" s="188" t="s">
        <v>929</v>
      </c>
      <c r="BC304" s="188" t="s">
        <v>56</v>
      </c>
      <c r="BD304" s="188"/>
      <c r="BE304" s="191"/>
      <c r="BF304" s="43"/>
      <c r="BY304"/>
      <c r="BZ304" s="91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</row>
    <row r="305" spans="44:111" ht="15" customHeight="1" x14ac:dyDescent="0.25">
      <c r="AR305" t="s">
        <v>970</v>
      </c>
      <c r="AS305" t="s">
        <v>51</v>
      </c>
      <c r="AT305" t="s">
        <v>28</v>
      </c>
      <c r="AU305">
        <v>1</v>
      </c>
      <c r="AV305" s="157"/>
      <c r="AW305" s="188" t="s">
        <v>930</v>
      </c>
      <c r="AX305" s="188" t="s">
        <v>216</v>
      </c>
      <c r="AY305" s="189">
        <v>5420</v>
      </c>
      <c r="AZ305" s="188" t="s">
        <v>930</v>
      </c>
      <c r="BA305" s="188" t="s">
        <v>32</v>
      </c>
      <c r="BB305" s="188"/>
      <c r="BC305" s="188"/>
      <c r="BD305" s="188"/>
      <c r="BE305" s="191"/>
      <c r="BF305" s="43"/>
      <c r="BY305"/>
      <c r="BZ305" s="91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</row>
    <row r="306" spans="44:111" ht="15" customHeight="1" x14ac:dyDescent="0.25">
      <c r="AR306" t="s">
        <v>971</v>
      </c>
      <c r="AS306" t="s">
        <v>51</v>
      </c>
      <c r="AT306" t="s">
        <v>98</v>
      </c>
      <c r="AU306">
        <v>1</v>
      </c>
      <c r="AV306" s="157"/>
      <c r="AW306" s="188" t="s">
        <v>931</v>
      </c>
      <c r="AX306" s="188" t="s">
        <v>53</v>
      </c>
      <c r="AY306" s="189">
        <v>3730</v>
      </c>
      <c r="AZ306" s="188" t="s">
        <v>932</v>
      </c>
      <c r="BA306" s="188" t="s">
        <v>32</v>
      </c>
      <c r="BB306" s="188"/>
      <c r="BC306" s="188"/>
      <c r="BD306" s="188"/>
      <c r="BE306" s="191"/>
      <c r="BF306" s="43"/>
      <c r="BY306"/>
      <c r="BZ306" s="91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</row>
    <row r="307" spans="44:111" ht="15" customHeight="1" x14ac:dyDescent="0.25">
      <c r="AR307" t="s">
        <v>972</v>
      </c>
      <c r="AS307" t="s">
        <v>51</v>
      </c>
      <c r="AT307" t="s">
        <v>28</v>
      </c>
      <c r="AU307">
        <v>1</v>
      </c>
      <c r="AV307" s="157"/>
      <c r="AW307" s="188" t="s">
        <v>933</v>
      </c>
      <c r="AX307" s="188" t="s">
        <v>280</v>
      </c>
      <c r="AY307" s="189">
        <v>4400</v>
      </c>
      <c r="AZ307" s="188" t="s">
        <v>933</v>
      </c>
      <c r="BA307" s="188" t="s">
        <v>56</v>
      </c>
      <c r="BB307" s="188"/>
      <c r="BC307" s="188"/>
      <c r="BD307" s="188"/>
      <c r="BE307" s="191"/>
      <c r="BF307" s="43"/>
      <c r="BY307"/>
      <c r="BZ307" s="91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</row>
    <row r="308" spans="44:111" ht="15" customHeight="1" x14ac:dyDescent="0.25">
      <c r="AR308" t="s">
        <v>973</v>
      </c>
      <c r="AS308" t="s">
        <v>148</v>
      </c>
      <c r="AT308" t="s">
        <v>98</v>
      </c>
      <c r="AU308">
        <v>1</v>
      </c>
      <c r="AV308" s="157"/>
      <c r="AW308" s="188" t="s">
        <v>935</v>
      </c>
      <c r="AX308" s="188" t="s">
        <v>280</v>
      </c>
      <c r="AY308" s="189">
        <v>4390</v>
      </c>
      <c r="AZ308" s="188" t="s">
        <v>936</v>
      </c>
      <c r="BA308" s="188" t="s">
        <v>32</v>
      </c>
      <c r="BB308" s="188" t="s">
        <v>937</v>
      </c>
      <c r="BC308" s="188"/>
      <c r="BD308" s="188"/>
      <c r="BE308" s="191"/>
      <c r="BF308" s="43"/>
      <c r="BY308"/>
      <c r="BZ308" s="91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</row>
    <row r="309" spans="44:111" ht="15" customHeight="1" x14ac:dyDescent="0.25">
      <c r="AR309" t="s">
        <v>974</v>
      </c>
      <c r="AS309" t="s">
        <v>93</v>
      </c>
      <c r="AT309" t="s">
        <v>28</v>
      </c>
      <c r="AU309">
        <v>1</v>
      </c>
      <c r="AV309" s="157"/>
      <c r="AW309" s="188" t="s">
        <v>939</v>
      </c>
      <c r="AX309" s="188" t="s">
        <v>216</v>
      </c>
      <c r="AY309" s="189">
        <v>5430</v>
      </c>
      <c r="AZ309" s="188" t="s">
        <v>940</v>
      </c>
      <c r="BA309" s="188" t="s">
        <v>32</v>
      </c>
      <c r="BB309" s="188"/>
      <c r="BC309" s="188"/>
      <c r="BD309" s="188"/>
      <c r="BE309" s="191"/>
      <c r="BF309" s="43"/>
      <c r="BY309"/>
      <c r="BZ309" s="91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</row>
    <row r="310" spans="44:111" ht="15" customHeight="1" x14ac:dyDescent="0.25">
      <c r="AR310" t="s">
        <v>975</v>
      </c>
      <c r="AS310" t="s">
        <v>27</v>
      </c>
      <c r="AT310" t="s">
        <v>1080</v>
      </c>
      <c r="AU310">
        <v>0.5</v>
      </c>
      <c r="AV310" s="157"/>
      <c r="AW310" s="188" t="s">
        <v>942</v>
      </c>
      <c r="AX310" s="188" t="s">
        <v>53</v>
      </c>
      <c r="AY310" s="189">
        <v>3740</v>
      </c>
      <c r="AZ310" s="188" t="s">
        <v>942</v>
      </c>
      <c r="BA310" s="188" t="s">
        <v>32</v>
      </c>
      <c r="BB310" s="188"/>
      <c r="BC310" s="188"/>
      <c r="BD310" s="188"/>
      <c r="BE310" s="191"/>
      <c r="BF310" s="43"/>
      <c r="BY310"/>
      <c r="BZ310" s="91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</row>
    <row r="311" spans="44:111" ht="15" customHeight="1" x14ac:dyDescent="0.25">
      <c r="AR311" t="s">
        <v>976</v>
      </c>
      <c r="AS311" t="s">
        <v>75</v>
      </c>
      <c r="AT311" t="s">
        <v>28</v>
      </c>
      <c r="AU311">
        <v>0.75</v>
      </c>
      <c r="AV311" s="157"/>
      <c r="AW311" s="188" t="s">
        <v>944</v>
      </c>
      <c r="AX311" s="188" t="s">
        <v>30</v>
      </c>
      <c r="AY311" s="189">
        <v>2570</v>
      </c>
      <c r="AZ311" s="188" t="s">
        <v>944</v>
      </c>
      <c r="BA311" s="188" t="s">
        <v>32</v>
      </c>
      <c r="BB311" s="188"/>
      <c r="BC311" s="188"/>
      <c r="BD311" s="188"/>
      <c r="BE311" s="191"/>
      <c r="BF311" s="43"/>
      <c r="BY311"/>
      <c r="BZ311" s="9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</row>
    <row r="312" spans="44:111" ht="15" customHeight="1" x14ac:dyDescent="0.25">
      <c r="AR312" t="s">
        <v>1081</v>
      </c>
      <c r="AS312" t="s">
        <v>27</v>
      </c>
      <c r="AT312" t="s">
        <v>1082</v>
      </c>
      <c r="AU312">
        <v>1</v>
      </c>
      <c r="AV312" s="157"/>
      <c r="AW312" s="188" t="s">
        <v>946</v>
      </c>
      <c r="AX312" s="188" t="s">
        <v>53</v>
      </c>
      <c r="AY312" s="189">
        <v>3750</v>
      </c>
      <c r="AZ312" s="188" t="s">
        <v>947</v>
      </c>
      <c r="BA312" s="188" t="s">
        <v>32</v>
      </c>
      <c r="BB312" s="188" t="s">
        <v>948</v>
      </c>
      <c r="BC312" s="188" t="s">
        <v>32</v>
      </c>
      <c r="BD312" s="188"/>
      <c r="BE312" s="191"/>
      <c r="BF312" s="43"/>
      <c r="BY312"/>
      <c r="BZ312" s="91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</row>
    <row r="313" spans="44:111" ht="15" customHeight="1" x14ac:dyDescent="0.25">
      <c r="AR313" t="s">
        <v>977</v>
      </c>
      <c r="AS313" t="s">
        <v>51</v>
      </c>
      <c r="AT313" t="s">
        <v>28</v>
      </c>
      <c r="AU313">
        <v>1</v>
      </c>
      <c r="AV313" s="157"/>
      <c r="AW313" s="188" t="s">
        <v>950</v>
      </c>
      <c r="AX313" s="188" t="s">
        <v>53</v>
      </c>
      <c r="AY313" s="189">
        <v>3760</v>
      </c>
      <c r="AZ313" s="188" t="s">
        <v>951</v>
      </c>
      <c r="BA313" s="188" t="s">
        <v>32</v>
      </c>
      <c r="BB313" s="188" t="s">
        <v>952</v>
      </c>
      <c r="BC313" s="188" t="s">
        <v>32</v>
      </c>
      <c r="BD313" s="188"/>
      <c r="BE313" s="191"/>
      <c r="BF313" s="43"/>
      <c r="BY313"/>
      <c r="BZ313" s="91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</row>
    <row r="314" spans="44:111" ht="15" customHeight="1" x14ac:dyDescent="0.25">
      <c r="AR314" t="s">
        <v>978</v>
      </c>
      <c r="AS314" t="s">
        <v>51</v>
      </c>
      <c r="AT314" t="s">
        <v>28</v>
      </c>
      <c r="AU314">
        <v>1</v>
      </c>
      <c r="AV314" s="157"/>
      <c r="AW314" s="188" t="s">
        <v>954</v>
      </c>
      <c r="AX314" s="188" t="s">
        <v>280</v>
      </c>
      <c r="AY314" s="189">
        <v>4410</v>
      </c>
      <c r="AZ314" s="188" t="s">
        <v>954</v>
      </c>
      <c r="BA314" s="188" t="s">
        <v>32</v>
      </c>
      <c r="BB314" s="188"/>
      <c r="BC314" s="188"/>
      <c r="BD314" s="191"/>
      <c r="BE314" s="191"/>
      <c r="BF314" s="43"/>
      <c r="BY314"/>
      <c r="BZ314" s="91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</row>
    <row r="315" spans="44:111" ht="15" customHeight="1" x14ac:dyDescent="0.25">
      <c r="AR315" t="s">
        <v>1083</v>
      </c>
      <c r="AS315" t="s">
        <v>93</v>
      </c>
      <c r="AT315" t="s">
        <v>98</v>
      </c>
      <c r="AU315">
        <v>1</v>
      </c>
      <c r="AV315" s="157"/>
      <c r="AW315" s="2"/>
      <c r="AX315" s="2"/>
      <c r="AY315" s="9"/>
      <c r="AZ315" s="2"/>
      <c r="BA315" s="2"/>
      <c r="BB315" s="2"/>
      <c r="BC315" s="2"/>
      <c r="BD315" s="2"/>
      <c r="BE315"/>
      <c r="BY315"/>
      <c r="BZ315" s="91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</row>
    <row r="316" spans="44:111" ht="15" customHeight="1" x14ac:dyDescent="0.25">
      <c r="AR316" t="s">
        <v>979</v>
      </c>
      <c r="AS316" t="s">
        <v>75</v>
      </c>
      <c r="AT316" t="s">
        <v>28</v>
      </c>
      <c r="AU316">
        <v>0.5</v>
      </c>
      <c r="AV316" s="157"/>
      <c r="AW316" s="2"/>
      <c r="AX316" s="2"/>
      <c r="AY316" s="9"/>
      <c r="AZ316" s="2"/>
      <c r="BA316" s="2"/>
      <c r="BB316" s="2"/>
      <c r="BC316" s="2"/>
      <c r="BD316" s="2"/>
      <c r="BE316"/>
      <c r="BY316"/>
      <c r="BZ316" s="91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</row>
    <row r="317" spans="44:111" ht="15" customHeight="1" x14ac:dyDescent="0.25">
      <c r="AR317" t="s">
        <v>980</v>
      </c>
      <c r="AS317" t="s">
        <v>51</v>
      </c>
      <c r="AT317" t="s">
        <v>28</v>
      </c>
      <c r="AU317">
        <v>1</v>
      </c>
      <c r="AV317" s="157"/>
      <c r="AW317"/>
      <c r="AX317"/>
      <c r="AY317" s="91"/>
      <c r="AZ317"/>
      <c r="BA317"/>
      <c r="BB317"/>
      <c r="BC317"/>
      <c r="BD317"/>
      <c r="BE317"/>
      <c r="BY317"/>
      <c r="BZ317" s="91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</row>
    <row r="318" spans="44:111" ht="15" customHeight="1" x14ac:dyDescent="0.25">
      <c r="AR318" t="s">
        <v>981</v>
      </c>
      <c r="AS318" t="s">
        <v>75</v>
      </c>
      <c r="AT318" t="s">
        <v>98</v>
      </c>
      <c r="AU318">
        <v>0.5</v>
      </c>
      <c r="AV318" s="157"/>
      <c r="AW318"/>
      <c r="AX318"/>
      <c r="AY318" s="91"/>
      <c r="AZ318"/>
      <c r="BA318"/>
      <c r="BB318"/>
      <c r="BC318"/>
      <c r="BD318"/>
      <c r="BE318"/>
      <c r="BY318"/>
      <c r="BZ318" s="91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</row>
    <row r="319" spans="44:111" ht="15" customHeight="1" x14ac:dyDescent="0.25">
      <c r="AR319" t="s">
        <v>1084</v>
      </c>
      <c r="AS319" t="s">
        <v>93</v>
      </c>
      <c r="AT319" t="s">
        <v>28</v>
      </c>
      <c r="AU319">
        <v>1</v>
      </c>
      <c r="AV319" s="157"/>
      <c r="AW319"/>
      <c r="AX319"/>
      <c r="AY319" s="91"/>
      <c r="AZ319"/>
      <c r="BA319"/>
      <c r="BB319"/>
      <c r="BC319"/>
      <c r="BD319"/>
      <c r="BE319"/>
      <c r="BY319"/>
      <c r="BZ319" s="91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</row>
    <row r="320" spans="44:111" ht="15" customHeight="1" x14ac:dyDescent="0.25">
      <c r="AR320" t="s">
        <v>1085</v>
      </c>
      <c r="AS320" t="s">
        <v>184</v>
      </c>
      <c r="AT320" t="s">
        <v>28</v>
      </c>
      <c r="AU320">
        <v>1</v>
      </c>
      <c r="AV320" s="157"/>
      <c r="AW320"/>
      <c r="AX320"/>
      <c r="AY320" s="91"/>
      <c r="AZ320"/>
      <c r="BA320"/>
      <c r="BB320"/>
      <c r="BC320"/>
      <c r="BD320"/>
      <c r="BE320"/>
      <c r="BY320"/>
      <c r="BZ320" s="91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</row>
    <row r="321" spans="44:111" ht="15" customHeight="1" x14ac:dyDescent="0.25">
      <c r="AR321" t="s">
        <v>982</v>
      </c>
      <c r="AS321" t="s">
        <v>51</v>
      </c>
      <c r="AT321" t="s">
        <v>28</v>
      </c>
      <c r="AU321">
        <v>1</v>
      </c>
      <c r="AV321" s="157"/>
      <c r="AW321"/>
      <c r="AX321"/>
      <c r="AY321" s="91"/>
      <c r="AZ321"/>
      <c r="BA321"/>
      <c r="BB321"/>
      <c r="BC321"/>
      <c r="BD321"/>
      <c r="BE321"/>
      <c r="BY321"/>
      <c r="BZ321" s="9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</row>
    <row r="322" spans="44:111" ht="15" customHeight="1" x14ac:dyDescent="0.25">
      <c r="AR322" t="s">
        <v>983</v>
      </c>
      <c r="AS322" t="s">
        <v>51</v>
      </c>
      <c r="AT322" t="s">
        <v>28</v>
      </c>
      <c r="AU322">
        <v>1</v>
      </c>
      <c r="AV322" s="157"/>
      <c r="AW322"/>
      <c r="AX322"/>
      <c r="AY322" s="91"/>
      <c r="AZ322"/>
      <c r="BA322" s="90"/>
      <c r="BB322"/>
      <c r="BC322"/>
      <c r="BD322" s="159"/>
      <c r="BY322"/>
      <c r="BZ322" s="91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</row>
    <row r="323" spans="44:111" ht="15" customHeight="1" x14ac:dyDescent="0.25">
      <c r="AR323" t="s">
        <v>1086</v>
      </c>
      <c r="AS323" t="s">
        <v>123</v>
      </c>
      <c r="AT323" t="s">
        <v>28</v>
      </c>
      <c r="AU323">
        <v>1</v>
      </c>
      <c r="AV323" s="157"/>
      <c r="AW323"/>
      <c r="AX323"/>
      <c r="AY323" s="91"/>
      <c r="AZ323"/>
      <c r="BA323" s="90"/>
      <c r="BB323"/>
      <c r="BC323"/>
      <c r="BD323" s="159"/>
      <c r="BY323"/>
      <c r="BZ323" s="91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</row>
    <row r="324" spans="44:111" ht="15" customHeight="1" x14ac:dyDescent="0.25">
      <c r="AR324" t="s">
        <v>984</v>
      </c>
      <c r="AS324" t="s">
        <v>51</v>
      </c>
      <c r="AT324" t="s">
        <v>28</v>
      </c>
      <c r="AU324">
        <v>1</v>
      </c>
      <c r="AV324" s="157"/>
      <c r="AW324"/>
      <c r="AX324"/>
      <c r="AY324" s="91"/>
      <c r="AZ324"/>
      <c r="BA324" s="90"/>
      <c r="BB324" s="90"/>
      <c r="BC324" s="90"/>
      <c r="BD324" s="159"/>
      <c r="BY324"/>
      <c r="BZ324" s="91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</row>
    <row r="325" spans="44:111" ht="15" customHeight="1" x14ac:dyDescent="0.25">
      <c r="AR325" t="s">
        <v>985</v>
      </c>
      <c r="AS325" t="s">
        <v>51</v>
      </c>
      <c r="AT325" t="s">
        <v>28</v>
      </c>
      <c r="AU325">
        <v>1</v>
      </c>
      <c r="AV325" s="157"/>
      <c r="AW325"/>
      <c r="AX325"/>
      <c r="AY325" s="91"/>
      <c r="AZ325"/>
      <c r="BA325" s="90"/>
      <c r="BB325" s="90"/>
      <c r="BC325" s="90"/>
      <c r="BD325" s="159"/>
      <c r="BY325"/>
      <c r="BZ325" s="91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</row>
    <row r="326" spans="44:111" ht="15" customHeight="1" x14ac:dyDescent="0.25">
      <c r="AR326" t="s">
        <v>1087</v>
      </c>
      <c r="AS326" t="s">
        <v>75</v>
      </c>
      <c r="AT326" t="s">
        <v>28</v>
      </c>
      <c r="AU326">
        <v>0.5</v>
      </c>
      <c r="AV326" s="157"/>
      <c r="AW326"/>
      <c r="AX326"/>
      <c r="AY326" s="91"/>
      <c r="AZ326"/>
      <c r="BA326" s="90"/>
      <c r="BB326"/>
      <c r="BC326"/>
      <c r="BD326" s="159"/>
      <c r="BY326"/>
      <c r="BZ326" s="91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</row>
    <row r="327" spans="44:111" ht="15" customHeight="1" x14ac:dyDescent="0.25">
      <c r="AR327" t="s">
        <v>986</v>
      </c>
      <c r="AS327" t="s">
        <v>51</v>
      </c>
      <c r="AT327" t="s">
        <v>28</v>
      </c>
      <c r="AU327">
        <v>1</v>
      </c>
      <c r="AV327" s="157"/>
      <c r="AW327"/>
      <c r="AX327"/>
      <c r="AY327" s="91"/>
      <c r="AZ327"/>
      <c r="BA327"/>
      <c r="BB327"/>
      <c r="BC327"/>
      <c r="BD327" s="159"/>
      <c r="BY327"/>
      <c r="BZ327" s="91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</row>
    <row r="328" spans="44:111" ht="15" customHeight="1" x14ac:dyDescent="0.25">
      <c r="AR328" t="s">
        <v>1088</v>
      </c>
      <c r="AS328" t="s">
        <v>193</v>
      </c>
      <c r="AT328" t="s">
        <v>28</v>
      </c>
      <c r="AU328">
        <v>1</v>
      </c>
      <c r="AV328" s="157"/>
      <c r="AW328"/>
      <c r="AX328"/>
      <c r="AY328" s="91"/>
      <c r="AZ328"/>
      <c r="BA328"/>
      <c r="BB328"/>
      <c r="BC328"/>
      <c r="BD328" s="159"/>
      <c r="BY328"/>
      <c r="BZ328" s="91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</row>
    <row r="329" spans="44:111" ht="15" customHeight="1" x14ac:dyDescent="0.25">
      <c r="AR329" t="s">
        <v>987</v>
      </c>
      <c r="AS329" t="s">
        <v>51</v>
      </c>
      <c r="AT329" t="s">
        <v>28</v>
      </c>
      <c r="AU329">
        <v>1</v>
      </c>
      <c r="AV329" s="157"/>
      <c r="AW329"/>
      <c r="AX329"/>
      <c r="AY329" s="91"/>
      <c r="AZ329"/>
      <c r="BA329"/>
      <c r="BB329"/>
      <c r="BC329"/>
      <c r="BD329" s="159"/>
      <c r="BY329"/>
      <c r="BZ329" s="91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</row>
    <row r="330" spans="44:111" ht="15" customHeight="1" x14ac:dyDescent="0.25">
      <c r="AR330" t="s">
        <v>988</v>
      </c>
      <c r="AS330" t="s">
        <v>93</v>
      </c>
      <c r="AT330" t="s">
        <v>28</v>
      </c>
      <c r="AU330">
        <v>1</v>
      </c>
      <c r="AV330" s="157"/>
      <c r="AW330" s="83"/>
      <c r="AX330" s="83"/>
      <c r="AY330" s="87"/>
      <c r="AZ330" s="83"/>
      <c r="BA330" s="87"/>
      <c r="BB330" s="83"/>
      <c r="BC330" s="87"/>
      <c r="BD330" s="159"/>
      <c r="BY330"/>
      <c r="BZ330" s="91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</row>
    <row r="331" spans="44:111" ht="15" customHeight="1" x14ac:dyDescent="0.25">
      <c r="AR331" t="s">
        <v>989</v>
      </c>
      <c r="AS331" t="s">
        <v>51</v>
      </c>
      <c r="AT331" t="s">
        <v>28</v>
      </c>
      <c r="AU331">
        <v>1</v>
      </c>
      <c r="AV331" s="157"/>
      <c r="AW331" s="83"/>
      <c r="AX331" s="83"/>
      <c r="AY331" s="87"/>
      <c r="AZ331" s="83"/>
      <c r="BA331" s="87"/>
      <c r="BB331" s="83"/>
      <c r="BC331" s="87"/>
      <c r="BD331" s="159"/>
      <c r="BY331"/>
      <c r="BZ331" s="9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</row>
    <row r="332" spans="44:111" ht="15" customHeight="1" x14ac:dyDescent="0.25">
      <c r="AR332" t="s">
        <v>990</v>
      </c>
      <c r="AS332" t="s">
        <v>51</v>
      </c>
      <c r="AT332" t="s">
        <v>28</v>
      </c>
      <c r="AU332">
        <v>1</v>
      </c>
      <c r="AV332" s="157"/>
      <c r="AW332" s="83"/>
      <c r="AX332" s="83"/>
      <c r="AY332" s="87"/>
      <c r="AZ332" s="83"/>
      <c r="BA332" s="87"/>
      <c r="BB332" s="83"/>
      <c r="BC332" s="87"/>
      <c r="BD332" s="159"/>
      <c r="BY332"/>
      <c r="BZ332" s="91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</row>
    <row r="333" spans="44:111" ht="15" customHeight="1" x14ac:dyDescent="0.25">
      <c r="AR333" t="s">
        <v>991</v>
      </c>
      <c r="AS333" t="s">
        <v>93</v>
      </c>
      <c r="AT333" t="s">
        <v>28</v>
      </c>
      <c r="AU333">
        <v>1</v>
      </c>
      <c r="AV333" s="157"/>
      <c r="AW333" s="38"/>
      <c r="AX333" s="38"/>
      <c r="AY333" s="39"/>
      <c r="AZ333" s="39"/>
      <c r="BA333" s="39"/>
      <c r="BB333" s="39"/>
      <c r="BC333" s="39"/>
      <c r="BD333" s="159"/>
      <c r="BY333"/>
      <c r="BZ333" s="91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</row>
    <row r="334" spans="44:111" ht="15" customHeight="1" x14ac:dyDescent="0.25">
      <c r="AR334" t="s">
        <v>992</v>
      </c>
      <c r="AS334" t="s">
        <v>51</v>
      </c>
      <c r="AT334" t="s">
        <v>612</v>
      </c>
      <c r="AU334">
        <v>1</v>
      </c>
      <c r="AV334" s="157"/>
      <c r="AW334" s="38"/>
      <c r="AX334" s="38"/>
      <c r="AY334" s="39"/>
      <c r="AZ334" s="39"/>
      <c r="BA334" s="39"/>
      <c r="BB334" s="39"/>
      <c r="BC334" s="39"/>
      <c r="BD334" s="159"/>
      <c r="BY334"/>
      <c r="BZ334" s="91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</row>
    <row r="335" spans="44:111" ht="15" customHeight="1" x14ac:dyDescent="0.25">
      <c r="AR335" t="s">
        <v>1020</v>
      </c>
      <c r="AS335" t="s">
        <v>1021</v>
      </c>
      <c r="AT335" t="s">
        <v>28</v>
      </c>
      <c r="AU335">
        <v>0.75</v>
      </c>
      <c r="AV335" s="157"/>
      <c r="AW335" s="38"/>
      <c r="AX335" s="38"/>
      <c r="AY335" s="39"/>
      <c r="AZ335" s="39"/>
      <c r="BA335" s="39"/>
      <c r="BB335" s="39"/>
      <c r="BC335" s="39"/>
      <c r="BD335" s="159"/>
      <c r="BY335"/>
      <c r="BZ335" s="91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</row>
    <row r="336" spans="44:111" ht="15" customHeight="1" x14ac:dyDescent="0.25">
      <c r="AR336" t="s">
        <v>1089</v>
      </c>
      <c r="AS336" t="s">
        <v>193</v>
      </c>
      <c r="AT336" t="s">
        <v>28</v>
      </c>
      <c r="AU336">
        <v>0.5</v>
      </c>
      <c r="AV336" s="157"/>
      <c r="AW336" s="38"/>
      <c r="AX336" s="38"/>
      <c r="AY336" s="39"/>
      <c r="AZ336" s="39"/>
      <c r="BA336" s="39"/>
      <c r="BB336" s="39"/>
      <c r="BC336" s="39"/>
      <c r="BD336" s="159"/>
      <c r="BY336"/>
      <c r="BZ336" s="91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</row>
    <row r="337" spans="44:111" ht="15" customHeight="1" x14ac:dyDescent="0.25">
      <c r="AR337" t="s">
        <v>1090</v>
      </c>
      <c r="AS337" t="s">
        <v>123</v>
      </c>
      <c r="AT337" t="s">
        <v>28</v>
      </c>
      <c r="AU337">
        <v>0.5</v>
      </c>
      <c r="AV337" s="157"/>
      <c r="AW337" s="38"/>
      <c r="AX337" s="38"/>
      <c r="AY337" s="39"/>
      <c r="AZ337" s="39"/>
      <c r="BA337" s="39"/>
      <c r="BB337" s="39"/>
      <c r="BC337" s="39"/>
      <c r="BD337" s="159"/>
      <c r="BY337"/>
      <c r="BZ337" s="91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</row>
    <row r="338" spans="44:111" ht="15" customHeight="1" x14ac:dyDescent="0.25">
      <c r="AR338" t="s">
        <v>993</v>
      </c>
      <c r="AS338" t="s">
        <v>93</v>
      </c>
      <c r="AT338" t="s">
        <v>98</v>
      </c>
      <c r="AU338">
        <v>1</v>
      </c>
      <c r="AV338" s="157"/>
      <c r="AW338" s="38"/>
      <c r="AX338" s="38"/>
      <c r="AY338" s="39"/>
      <c r="AZ338" s="39"/>
      <c r="BA338" s="39"/>
      <c r="BB338" s="39"/>
      <c r="BC338" s="39"/>
      <c r="BD338" s="159"/>
      <c r="BY338"/>
      <c r="BZ338" s="91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</row>
    <row r="339" spans="44:111" ht="15" customHeight="1" x14ac:dyDescent="0.25">
      <c r="AR339" t="s">
        <v>994</v>
      </c>
      <c r="AS339" t="s">
        <v>75</v>
      </c>
      <c r="AT339" t="s">
        <v>98</v>
      </c>
      <c r="AU339">
        <v>0.25</v>
      </c>
      <c r="AV339" s="157"/>
      <c r="AW339" s="38"/>
      <c r="AX339" s="38"/>
      <c r="AY339" s="39"/>
      <c r="AZ339" s="39"/>
      <c r="BA339" s="39"/>
      <c r="BB339" s="39"/>
      <c r="BC339" s="39"/>
      <c r="BD339" s="159"/>
      <c r="BY339"/>
      <c r="BZ339" s="91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</row>
    <row r="340" spans="44:111" ht="15" customHeight="1" x14ac:dyDescent="0.25">
      <c r="AR340" t="s">
        <v>995</v>
      </c>
      <c r="AS340" t="s">
        <v>93</v>
      </c>
      <c r="AT340" t="s">
        <v>28</v>
      </c>
      <c r="AU340">
        <v>1</v>
      </c>
      <c r="AV340" s="157"/>
      <c r="AW340" s="38"/>
      <c r="AX340" s="38"/>
      <c r="AY340" s="39"/>
      <c r="AZ340" s="39"/>
      <c r="BA340" s="39"/>
      <c r="BB340" s="39"/>
      <c r="BC340" s="39"/>
      <c r="BD340" s="159"/>
      <c r="BY340"/>
      <c r="BZ340" s="91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</row>
    <row r="341" spans="44:111" ht="15" customHeight="1" x14ac:dyDescent="0.25">
      <c r="AR341" t="s">
        <v>996</v>
      </c>
      <c r="AS341" t="s">
        <v>51</v>
      </c>
      <c r="AT341" t="s">
        <v>28</v>
      </c>
      <c r="AU341">
        <v>1</v>
      </c>
      <c r="AV341" s="157"/>
      <c r="AW341" s="38"/>
      <c r="AX341" s="38"/>
      <c r="AY341" s="39"/>
      <c r="AZ341" s="38"/>
      <c r="BA341" s="39"/>
      <c r="BB341" s="85"/>
      <c r="BC341" s="85"/>
      <c r="BD341" s="159"/>
      <c r="BY341"/>
      <c r="BZ341" s="9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</row>
    <row r="342" spans="44:111" ht="15" customHeight="1" x14ac:dyDescent="0.25">
      <c r="AR342" t="s">
        <v>997</v>
      </c>
      <c r="AS342" t="s">
        <v>51</v>
      </c>
      <c r="AT342" t="s">
        <v>28</v>
      </c>
      <c r="AU342">
        <v>1</v>
      </c>
      <c r="AV342" s="157"/>
      <c r="AW342" s="38"/>
      <c r="AX342" s="38"/>
      <c r="AY342" s="39"/>
      <c r="AZ342" s="38"/>
      <c r="BA342" s="39"/>
      <c r="BB342" s="84"/>
      <c r="BC342" s="84"/>
      <c r="BD342" s="159"/>
      <c r="BY342"/>
      <c r="BZ342" s="91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</row>
    <row r="343" spans="44:111" ht="15" customHeight="1" x14ac:dyDescent="0.25">
      <c r="AR343" t="s">
        <v>998</v>
      </c>
      <c r="AS343" t="s">
        <v>51</v>
      </c>
      <c r="AT343" t="s">
        <v>28</v>
      </c>
      <c r="AU343">
        <v>1</v>
      </c>
      <c r="AV343" s="157"/>
      <c r="AW343" s="38"/>
      <c r="AX343" s="38"/>
      <c r="AY343" s="39"/>
      <c r="AZ343" s="39"/>
      <c r="BA343" s="39"/>
      <c r="BB343" s="39"/>
      <c r="BC343" s="39"/>
      <c r="BD343" s="159"/>
      <c r="BY343"/>
      <c r="BZ343" s="91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</row>
    <row r="344" spans="44:111" ht="15" customHeight="1" x14ac:dyDescent="0.25">
      <c r="AR344" t="s">
        <v>1091</v>
      </c>
      <c r="AS344" t="s">
        <v>101</v>
      </c>
      <c r="AT344" t="s">
        <v>189</v>
      </c>
      <c r="AU344">
        <v>0.25</v>
      </c>
      <c r="AV344" s="157"/>
      <c r="BD344" s="159"/>
      <c r="BY344"/>
      <c r="BZ344" s="91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</row>
    <row r="345" spans="44:111" ht="15" customHeight="1" x14ac:dyDescent="0.25">
      <c r="AR345" t="s">
        <v>999</v>
      </c>
      <c r="AS345" t="s">
        <v>51</v>
      </c>
      <c r="AT345" t="s">
        <v>28</v>
      </c>
      <c r="AU345">
        <v>1</v>
      </c>
      <c r="AV345" s="157"/>
      <c r="BD345" s="159"/>
      <c r="BY345"/>
      <c r="BZ345" s="91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</row>
    <row r="346" spans="44:111" ht="15" customHeight="1" x14ac:dyDescent="0.25">
      <c r="AR346" t="s">
        <v>1000</v>
      </c>
      <c r="AS346" t="s">
        <v>75</v>
      </c>
      <c r="AT346" t="s">
        <v>28</v>
      </c>
      <c r="AU346">
        <v>0.25</v>
      </c>
      <c r="AV346" s="157"/>
      <c r="BD346" s="159"/>
      <c r="BY346"/>
      <c r="BZ346" s="91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</row>
    <row r="347" spans="44:111" ht="15" customHeight="1" x14ac:dyDescent="0.25">
      <c r="AR347" t="s">
        <v>1001</v>
      </c>
      <c r="AS347" t="s">
        <v>51</v>
      </c>
      <c r="AT347" t="s">
        <v>28</v>
      </c>
      <c r="AU347">
        <v>1</v>
      </c>
      <c r="AV347" s="157"/>
      <c r="BD347" s="159"/>
      <c r="BY347"/>
      <c r="BZ347" s="91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</row>
    <row r="348" spans="44:111" ht="15" customHeight="1" x14ac:dyDescent="0.25">
      <c r="AR348" t="s">
        <v>1002</v>
      </c>
      <c r="AS348" t="s">
        <v>51</v>
      </c>
      <c r="AT348" t="s">
        <v>98</v>
      </c>
      <c r="AU348">
        <v>1</v>
      </c>
      <c r="AV348" s="157"/>
      <c r="BD348" s="159"/>
      <c r="BY348"/>
      <c r="BZ348" s="91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</row>
    <row r="349" spans="44:111" ht="15" customHeight="1" x14ac:dyDescent="0.25">
      <c r="AR349" t="s">
        <v>1092</v>
      </c>
      <c r="AS349" t="s">
        <v>193</v>
      </c>
      <c r="AT349" t="s">
        <v>185</v>
      </c>
      <c r="AU349">
        <v>0.5</v>
      </c>
      <c r="AV349" s="157"/>
      <c r="BD349" s="159"/>
      <c r="BY349"/>
      <c r="BZ349" s="91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</row>
    <row r="350" spans="44:111" ht="15" customHeight="1" x14ac:dyDescent="0.25">
      <c r="AR350" t="s">
        <v>1003</v>
      </c>
      <c r="AS350" t="s">
        <v>93</v>
      </c>
      <c r="AT350" t="s">
        <v>28</v>
      </c>
      <c r="AU350">
        <v>1</v>
      </c>
      <c r="AV350" s="157"/>
      <c r="BD350" s="159"/>
      <c r="BY350"/>
      <c r="BZ350" s="91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</row>
    <row r="351" spans="44:111" ht="15" customHeight="1" x14ac:dyDescent="0.25">
      <c r="AR351" t="s">
        <v>1022</v>
      </c>
      <c r="AS351" t="s">
        <v>75</v>
      </c>
      <c r="AT351" t="s">
        <v>98</v>
      </c>
      <c r="AU351">
        <v>1</v>
      </c>
      <c r="AV351" s="157"/>
      <c r="BD351" s="159"/>
      <c r="BY351"/>
      <c r="BZ351" s="9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</row>
    <row r="352" spans="44:111" ht="15" customHeight="1" x14ac:dyDescent="0.25">
      <c r="AR352" t="s">
        <v>1004</v>
      </c>
      <c r="AS352" t="s">
        <v>51</v>
      </c>
      <c r="AT352" t="s">
        <v>28</v>
      </c>
      <c r="AU352">
        <v>1</v>
      </c>
      <c r="AV352" s="157"/>
      <c r="BD352" s="159"/>
      <c r="BY352"/>
      <c r="BZ352" s="91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</row>
    <row r="353" spans="44:111" ht="15" customHeight="1" x14ac:dyDescent="0.25">
      <c r="AR353" t="s">
        <v>1093</v>
      </c>
      <c r="AS353" t="s">
        <v>27</v>
      </c>
      <c r="AT353" t="s">
        <v>28</v>
      </c>
      <c r="AU353">
        <v>1</v>
      </c>
      <c r="AV353" s="157"/>
      <c r="BD353" s="159"/>
      <c r="BY353"/>
      <c r="BZ353" s="91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</row>
    <row r="354" spans="44:111" ht="15" customHeight="1" x14ac:dyDescent="0.25">
      <c r="AR354" t="s">
        <v>1005</v>
      </c>
      <c r="AS354" t="s">
        <v>54</v>
      </c>
      <c r="AT354" t="s">
        <v>28</v>
      </c>
      <c r="AU354">
        <v>1</v>
      </c>
      <c r="AV354" s="157"/>
      <c r="BD354" s="159"/>
      <c r="BY354"/>
      <c r="BZ354" s="91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</row>
    <row r="355" spans="44:111" ht="15" customHeight="1" x14ac:dyDescent="0.25">
      <c r="AR355" t="s">
        <v>1094</v>
      </c>
      <c r="AS355" t="s">
        <v>93</v>
      </c>
      <c r="AT355" t="s">
        <v>28</v>
      </c>
      <c r="AU355">
        <v>1</v>
      </c>
      <c r="AV355" s="157"/>
      <c r="BD355" s="159"/>
      <c r="BY355"/>
      <c r="BZ355" s="91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</row>
    <row r="356" spans="44:111" ht="15" customHeight="1" x14ac:dyDescent="0.25">
      <c r="AR356" t="s">
        <v>1006</v>
      </c>
      <c r="AS356" t="s">
        <v>93</v>
      </c>
      <c r="AT356" t="s">
        <v>28</v>
      </c>
      <c r="AU356">
        <v>1</v>
      </c>
      <c r="AV356" s="157"/>
      <c r="BD356" s="159"/>
      <c r="BY356"/>
      <c r="BZ356" s="91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</row>
    <row r="357" spans="44:111" ht="15" customHeight="1" x14ac:dyDescent="0.25">
      <c r="AR357" t="s">
        <v>1007</v>
      </c>
      <c r="AS357" t="s">
        <v>51</v>
      </c>
      <c r="AT357" t="s">
        <v>28</v>
      </c>
      <c r="AU357">
        <v>1</v>
      </c>
      <c r="AV357" s="157"/>
      <c r="BD357" s="159"/>
      <c r="BY357"/>
      <c r="BZ357" s="91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</row>
    <row r="358" spans="44:111" ht="15" customHeight="1" x14ac:dyDescent="0.25">
      <c r="AR358" t="s">
        <v>1023</v>
      </c>
      <c r="AS358" t="s">
        <v>123</v>
      </c>
      <c r="AT358" t="s">
        <v>98</v>
      </c>
      <c r="AU358">
        <v>1</v>
      </c>
      <c r="AV358" s="157"/>
      <c r="BD358" s="159"/>
      <c r="BY358"/>
      <c r="BZ358" s="91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</row>
    <row r="359" spans="44:111" ht="15" customHeight="1" x14ac:dyDescent="0.25">
      <c r="AR359" t="s">
        <v>1008</v>
      </c>
      <c r="AS359" t="s">
        <v>93</v>
      </c>
      <c r="AT359" t="s">
        <v>28</v>
      </c>
      <c r="AU359">
        <v>1</v>
      </c>
      <c r="AV359" s="157"/>
      <c r="BD359" s="159"/>
      <c r="BY359"/>
      <c r="BZ359" s="91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</row>
    <row r="360" spans="44:111" ht="15" customHeight="1" x14ac:dyDescent="0.25">
      <c r="AR360" s="164"/>
      <c r="AS360" s="164"/>
      <c r="AT360" s="164"/>
      <c r="AU360" s="164"/>
      <c r="AV360" s="157"/>
      <c r="BD360" s="159"/>
      <c r="BY360"/>
      <c r="BZ360" s="91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</row>
    <row r="361" spans="44:111" ht="15" customHeight="1" x14ac:dyDescent="0.25">
      <c r="AR361" s="164"/>
      <c r="AS361" s="164"/>
      <c r="AT361" s="164"/>
      <c r="AU361" s="164"/>
      <c r="AV361" s="157"/>
      <c r="BD361" s="159"/>
      <c r="BY361"/>
      <c r="BZ361" s="9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</row>
    <row r="362" spans="44:111" ht="15" customHeight="1" x14ac:dyDescent="0.25">
      <c r="AR362" s="164"/>
      <c r="AS362" s="164"/>
      <c r="AT362" s="164"/>
      <c r="AU362" s="164"/>
      <c r="AV362" s="157"/>
      <c r="BD362" s="159"/>
      <c r="BY362"/>
      <c r="BZ362" s="91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</row>
    <row r="363" spans="44:111" ht="15" customHeight="1" x14ac:dyDescent="0.25">
      <c r="AR363" s="164"/>
      <c r="AS363" s="164"/>
      <c r="AT363" s="164"/>
      <c r="AU363" s="164"/>
      <c r="AV363" s="157"/>
      <c r="BD363" s="159"/>
      <c r="BY363"/>
      <c r="BZ363" s="91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</row>
    <row r="364" spans="44:111" ht="15" customHeight="1" x14ac:dyDescent="0.25">
      <c r="AR364" s="164"/>
      <c r="AS364" s="164"/>
      <c r="AT364" s="164"/>
      <c r="AU364" s="164"/>
      <c r="AV364" s="157"/>
      <c r="BD364" s="159"/>
      <c r="BY364"/>
      <c r="BZ364" s="91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</row>
    <row r="365" spans="44:111" ht="15" customHeight="1" x14ac:dyDescent="0.25">
      <c r="AR365" s="164"/>
      <c r="AS365" s="164"/>
      <c r="AT365" s="164"/>
      <c r="AU365" s="164"/>
      <c r="AV365" s="157"/>
      <c r="BD365" s="159"/>
      <c r="BY365"/>
      <c r="BZ365" s="91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</row>
    <row r="366" spans="44:111" ht="15" customHeight="1" x14ac:dyDescent="0.25">
      <c r="AR366" s="164"/>
      <c r="AS366" s="164"/>
      <c r="AT366" s="164"/>
      <c r="AU366" s="164"/>
      <c r="AV366" s="157"/>
      <c r="BD366" s="159"/>
      <c r="BY366"/>
      <c r="BZ366" s="91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</row>
    <row r="367" spans="44:111" ht="15" customHeight="1" x14ac:dyDescent="0.25">
      <c r="AR367" s="164"/>
      <c r="AS367" s="164"/>
      <c r="AT367" s="164"/>
      <c r="AU367" s="164"/>
      <c r="AV367" s="157"/>
      <c r="BD367" s="159"/>
      <c r="BY367"/>
      <c r="BZ367" s="91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</row>
    <row r="368" spans="44:111" ht="15" customHeight="1" x14ac:dyDescent="0.25">
      <c r="AR368" s="164"/>
      <c r="AS368" s="164"/>
      <c r="AT368" s="164"/>
      <c r="AU368" s="164"/>
      <c r="AV368" s="157"/>
      <c r="BD368" s="159"/>
      <c r="BY368"/>
      <c r="BZ368" s="91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</row>
    <row r="369" spans="44:111" ht="15" customHeight="1" x14ac:dyDescent="0.25">
      <c r="AR369" s="164"/>
      <c r="AS369" s="164"/>
      <c r="AT369" s="164"/>
      <c r="AU369" s="164"/>
      <c r="AV369" s="157"/>
      <c r="BD369" s="159"/>
      <c r="BY369"/>
      <c r="BZ369" s="91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</row>
    <row r="370" spans="44:111" ht="15" customHeight="1" x14ac:dyDescent="0.25">
      <c r="AR370" s="164"/>
      <c r="AS370" s="164"/>
      <c r="AT370" s="164"/>
      <c r="AU370" s="164"/>
      <c r="AV370" s="157"/>
      <c r="BD370" s="159"/>
      <c r="BY370"/>
      <c r="BZ370" s="91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</row>
    <row r="371" spans="44:111" ht="15" customHeight="1" x14ac:dyDescent="0.25">
      <c r="AR371" s="164"/>
      <c r="AS371" s="164"/>
      <c r="AT371" s="164"/>
      <c r="AU371" s="164"/>
      <c r="AV371" s="157"/>
      <c r="BD371" s="159"/>
      <c r="BY371"/>
      <c r="BZ371" s="9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</row>
    <row r="372" spans="44:111" ht="15" customHeight="1" x14ac:dyDescent="0.25">
      <c r="AR372" s="164"/>
      <c r="AS372" s="164"/>
      <c r="AT372" s="164"/>
      <c r="AU372" s="164"/>
      <c r="AV372" s="157"/>
      <c r="BD372" s="159"/>
      <c r="BY372"/>
      <c r="BZ372" s="91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</row>
    <row r="373" spans="44:111" ht="15" customHeight="1" x14ac:dyDescent="0.25">
      <c r="AR373" s="164"/>
      <c r="AS373" s="164"/>
      <c r="AT373" s="164"/>
      <c r="AU373" s="164"/>
      <c r="AV373" s="157"/>
      <c r="BD373" s="159"/>
      <c r="BY373"/>
      <c r="BZ373" s="91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</row>
    <row r="374" spans="44:111" ht="15" customHeight="1" x14ac:dyDescent="0.25">
      <c r="AR374" s="164"/>
      <c r="AS374" s="164"/>
      <c r="AT374" s="164"/>
      <c r="AU374" s="164"/>
      <c r="AV374" s="157"/>
      <c r="BD374" s="159"/>
      <c r="BY374"/>
      <c r="BZ374" s="91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</row>
    <row r="375" spans="44:111" ht="15" customHeight="1" x14ac:dyDescent="0.25">
      <c r="AR375" s="164"/>
      <c r="AS375" s="164"/>
      <c r="AT375" s="164"/>
      <c r="AU375" s="164"/>
      <c r="AV375" s="157"/>
      <c r="BD375" s="159"/>
      <c r="BY375"/>
      <c r="BZ375" s="91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</row>
    <row r="376" spans="44:111" ht="15" customHeight="1" x14ac:dyDescent="0.25">
      <c r="AR376" s="164"/>
      <c r="AS376" s="164"/>
      <c r="AT376" s="164"/>
      <c r="AU376" s="164"/>
      <c r="AV376" s="157"/>
      <c r="BD376" s="159"/>
      <c r="BY376"/>
      <c r="BZ376" s="91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</row>
    <row r="377" spans="44:111" ht="15" customHeight="1" x14ac:dyDescent="0.25">
      <c r="AR377" s="164"/>
      <c r="AS377" s="164"/>
      <c r="AT377" s="164"/>
      <c r="AU377" s="164"/>
      <c r="AV377" s="157"/>
      <c r="BD377" s="159"/>
      <c r="BY377"/>
      <c r="BZ377" s="91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</row>
    <row r="378" spans="44:111" ht="15" customHeight="1" x14ac:dyDescent="0.25">
      <c r="AR378" s="164"/>
      <c r="AS378" s="164"/>
      <c r="AT378" s="164"/>
      <c r="AU378" s="164"/>
      <c r="AV378" s="157"/>
      <c r="BD378" s="159"/>
      <c r="BY378"/>
      <c r="BZ378" s="91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</row>
    <row r="379" spans="44:111" ht="15" customHeight="1" x14ac:dyDescent="0.25">
      <c r="AR379" s="164"/>
      <c r="AS379" s="164"/>
      <c r="AT379" s="164"/>
      <c r="AU379" s="164"/>
      <c r="AV379" s="157"/>
      <c r="BD379" s="159"/>
      <c r="BY379"/>
      <c r="BZ379" s="91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</row>
    <row r="380" spans="44:111" ht="15" customHeight="1" x14ac:dyDescent="0.25">
      <c r="AR380" s="164"/>
      <c r="AS380" s="164"/>
      <c r="AT380" s="164"/>
      <c r="AU380" s="164"/>
      <c r="AV380" s="157"/>
      <c r="BD380" s="159"/>
      <c r="BY380"/>
      <c r="BZ380" s="91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</row>
    <row r="381" spans="44:111" ht="15" customHeight="1" x14ac:dyDescent="0.25">
      <c r="AR381" s="164"/>
      <c r="AS381" s="164"/>
      <c r="AT381" s="164"/>
      <c r="AU381" s="164"/>
      <c r="AV381" s="157"/>
      <c r="BD381" s="159"/>
      <c r="BY381"/>
      <c r="BZ381" s="91"/>
      <c r="CA381"/>
      <c r="CB381"/>
      <c r="CC381"/>
      <c r="CD381"/>
      <c r="CE381"/>
      <c r="CF381"/>
      <c r="CG381"/>
      <c r="CH381"/>
    </row>
    <row r="382" spans="44:111" ht="15" customHeight="1" x14ac:dyDescent="0.25">
      <c r="AR382" s="164"/>
      <c r="AS382" s="164"/>
      <c r="AT382" s="164"/>
      <c r="AU382" s="164"/>
      <c r="AV382" s="157"/>
      <c r="BD382" s="159"/>
    </row>
    <row r="383" spans="44:111" ht="15" customHeight="1" x14ac:dyDescent="0.25">
      <c r="AR383" s="164"/>
      <c r="AS383" s="164"/>
      <c r="AT383" s="164"/>
      <c r="AU383" s="164"/>
      <c r="AV383" s="157"/>
      <c r="BD383" s="159"/>
    </row>
    <row r="384" spans="44:111" ht="15" customHeight="1" x14ac:dyDescent="0.25">
      <c r="AR384" s="164"/>
      <c r="AS384" s="164"/>
      <c r="AT384" s="164"/>
      <c r="AU384" s="164"/>
      <c r="AV384" s="157"/>
      <c r="BD384" s="159"/>
    </row>
    <row r="385" spans="44:56" ht="15" customHeight="1" x14ac:dyDescent="0.25">
      <c r="AR385" s="164"/>
      <c r="AS385" s="164"/>
      <c r="AT385" s="164"/>
      <c r="AU385" s="164"/>
      <c r="AV385" s="157"/>
      <c r="BD385" s="159"/>
    </row>
    <row r="386" spans="44:56" ht="15" customHeight="1" x14ac:dyDescent="0.25">
      <c r="AR386" s="164"/>
      <c r="AS386" s="164"/>
      <c r="AT386" s="164"/>
      <c r="AU386" s="164"/>
      <c r="AV386" s="157"/>
      <c r="BD386" s="159"/>
    </row>
    <row r="387" spans="44:56" ht="15" customHeight="1" x14ac:dyDescent="0.25">
      <c r="AR387" s="164"/>
      <c r="AS387" s="164"/>
      <c r="AT387" s="164"/>
      <c r="AU387" s="164"/>
      <c r="AV387" s="157"/>
      <c r="BD387" s="159"/>
    </row>
    <row r="388" spans="44:56" ht="15" customHeight="1" x14ac:dyDescent="0.25">
      <c r="AR388" s="164"/>
      <c r="AS388" s="164"/>
      <c r="AT388" s="164"/>
      <c r="AU388" s="164"/>
      <c r="AV388" s="157"/>
      <c r="BD388" s="159"/>
    </row>
    <row r="389" spans="44:56" ht="15" customHeight="1" x14ac:dyDescent="0.25">
      <c r="AR389" s="164"/>
      <c r="AS389" s="164"/>
      <c r="AT389" s="164"/>
      <c r="AU389" s="164"/>
      <c r="AV389" s="157"/>
      <c r="BD389" s="159"/>
    </row>
    <row r="390" spans="44:56" ht="15" customHeight="1" x14ac:dyDescent="0.25">
      <c r="AR390" s="164"/>
      <c r="AS390" s="164"/>
      <c r="AT390" s="164"/>
      <c r="AU390" s="164"/>
      <c r="AV390" s="157"/>
      <c r="BD390" s="159"/>
    </row>
    <row r="391" spans="44:56" ht="15" customHeight="1" x14ac:dyDescent="0.25">
      <c r="AR391" s="164"/>
      <c r="AS391" s="164"/>
      <c r="AT391" s="164"/>
      <c r="AU391" s="164"/>
      <c r="AV391" s="157"/>
      <c r="BD391" s="159"/>
    </row>
    <row r="392" spans="44:56" ht="15" customHeight="1" x14ac:dyDescent="0.25">
      <c r="AR392" s="164"/>
      <c r="AS392" s="164"/>
      <c r="AT392" s="164"/>
      <c r="AU392" s="164"/>
      <c r="AV392" s="157"/>
      <c r="BD392" s="159"/>
    </row>
    <row r="393" spans="44:56" ht="15" customHeight="1" x14ac:dyDescent="0.25">
      <c r="AR393" s="164"/>
      <c r="AS393" s="164"/>
      <c r="AT393" s="164"/>
      <c r="AU393" s="164"/>
      <c r="AV393" s="157"/>
      <c r="BD393" s="159"/>
    </row>
    <row r="394" spans="44:56" ht="15" customHeight="1" x14ac:dyDescent="0.25">
      <c r="AR394" s="164"/>
      <c r="AS394" s="164"/>
      <c r="AT394" s="164"/>
      <c r="AU394" s="164"/>
      <c r="AV394" s="157"/>
      <c r="BD394" s="159"/>
    </row>
    <row r="395" spans="44:56" ht="15" customHeight="1" x14ac:dyDescent="0.25">
      <c r="AR395" s="164"/>
      <c r="AS395" s="164"/>
      <c r="AT395" s="164"/>
      <c r="AU395" s="164"/>
      <c r="AV395" s="157"/>
      <c r="BD395" s="159"/>
    </row>
    <row r="396" spans="44:56" ht="15" customHeight="1" x14ac:dyDescent="0.25">
      <c r="AR396" s="164"/>
      <c r="AS396" s="164"/>
      <c r="AT396" s="164"/>
      <c r="AU396" s="164"/>
      <c r="AV396" s="157"/>
      <c r="BD396" s="159"/>
    </row>
    <row r="397" spans="44:56" ht="15" customHeight="1" x14ac:dyDescent="0.25">
      <c r="AR397" s="164"/>
      <c r="AS397" s="164"/>
      <c r="AT397" s="164"/>
      <c r="AU397" s="164"/>
      <c r="AV397" s="157"/>
      <c r="BD397" s="159"/>
    </row>
    <row r="398" spans="44:56" ht="15" customHeight="1" x14ac:dyDescent="0.25">
      <c r="AR398" s="164"/>
      <c r="AS398" s="164"/>
      <c r="AT398" s="164"/>
      <c r="AU398" s="164"/>
      <c r="AV398" s="157"/>
      <c r="BD398" s="159"/>
    </row>
    <row r="399" spans="44:56" ht="15" customHeight="1" x14ac:dyDescent="0.25">
      <c r="AR399" s="164"/>
      <c r="AS399" s="164"/>
      <c r="AT399" s="164"/>
      <c r="AU399" s="164"/>
      <c r="AV399" s="157"/>
      <c r="BD399" s="159"/>
    </row>
    <row r="400" spans="44:56" ht="15" customHeight="1" x14ac:dyDescent="0.25">
      <c r="AR400" s="164"/>
      <c r="AS400" s="164"/>
      <c r="AT400" s="164"/>
      <c r="AU400" s="164"/>
      <c r="AV400" s="157"/>
      <c r="BD400" s="159"/>
    </row>
    <row r="401" spans="44:56" ht="15" customHeight="1" x14ac:dyDescent="0.25">
      <c r="AR401" s="164"/>
      <c r="AS401" s="164"/>
      <c r="AT401" s="164"/>
      <c r="AU401" s="164"/>
      <c r="AV401" s="157"/>
      <c r="BD401" s="159"/>
    </row>
    <row r="402" spans="44:56" ht="15" customHeight="1" x14ac:dyDescent="0.25">
      <c r="AR402" s="164"/>
      <c r="AS402" s="164"/>
      <c r="AT402" s="164"/>
      <c r="AU402" s="164"/>
      <c r="AV402" s="157"/>
      <c r="BD402" s="159"/>
    </row>
    <row r="403" spans="44:56" ht="15" customHeight="1" x14ac:dyDescent="0.25">
      <c r="AR403" s="164"/>
      <c r="AS403" s="164"/>
      <c r="AT403" s="164"/>
      <c r="AU403" s="164"/>
      <c r="AV403" s="157"/>
      <c r="BD403" s="159"/>
    </row>
    <row r="404" spans="44:56" ht="15" customHeight="1" x14ac:dyDescent="0.25">
      <c r="AR404" s="164"/>
      <c r="AS404" s="164"/>
      <c r="AT404" s="164"/>
      <c r="AU404" s="164"/>
      <c r="AV404" s="157"/>
      <c r="BD404" s="159"/>
    </row>
    <row r="405" spans="44:56" ht="15" customHeight="1" x14ac:dyDescent="0.25">
      <c r="AR405" s="164"/>
      <c r="AS405" s="164"/>
      <c r="AT405" s="164"/>
      <c r="AU405" s="164"/>
      <c r="AV405" s="157"/>
      <c r="BD405" s="159"/>
    </row>
    <row r="406" spans="44:56" ht="15" customHeight="1" x14ac:dyDescent="0.25">
      <c r="AR406" s="83"/>
      <c r="AS406" s="83"/>
      <c r="AT406" s="83"/>
      <c r="AU406" s="83"/>
      <c r="AV406" s="157"/>
      <c r="BD406" s="159"/>
    </row>
    <row r="407" spans="44:56" ht="15" customHeight="1" x14ac:dyDescent="0.25">
      <c r="AR407" s="83"/>
      <c r="AS407" s="83"/>
      <c r="AT407" s="83"/>
      <c r="AU407" s="83"/>
      <c r="AV407" s="157"/>
      <c r="BD407" s="159"/>
    </row>
    <row r="408" spans="44:56" ht="15" customHeight="1" x14ac:dyDescent="0.25">
      <c r="AR408" s="83"/>
      <c r="AS408" s="83"/>
      <c r="AT408" s="83"/>
      <c r="AU408" s="83"/>
      <c r="AV408" s="157"/>
      <c r="BD408" s="159"/>
    </row>
    <row r="409" spans="44:56" ht="15" customHeight="1" x14ac:dyDescent="0.25">
      <c r="AR409" s="83"/>
      <c r="AS409" s="83"/>
      <c r="AT409" s="83"/>
      <c r="AU409" s="83"/>
      <c r="AV409" s="157"/>
      <c r="BD409" s="159"/>
    </row>
    <row r="410" spans="44:56" ht="15" customHeight="1" x14ac:dyDescent="0.25">
      <c r="AR410" s="83"/>
      <c r="AS410" s="83"/>
      <c r="AT410" s="83"/>
      <c r="AU410" s="83"/>
      <c r="AV410" s="157"/>
      <c r="BD410" s="159"/>
    </row>
    <row r="411" spans="44:56" ht="15" customHeight="1" x14ac:dyDescent="0.25">
      <c r="AR411" s="83"/>
      <c r="AS411" s="83"/>
      <c r="AT411" s="83"/>
      <c r="AU411" s="83"/>
      <c r="AV411" s="157"/>
      <c r="BD411" s="159"/>
    </row>
    <row r="412" spans="44:56" ht="15" customHeight="1" x14ac:dyDescent="0.25">
      <c r="AR412" s="83"/>
      <c r="AS412" s="83"/>
      <c r="AT412" s="83"/>
      <c r="AU412" s="83"/>
      <c r="AV412" s="157"/>
      <c r="BD412" s="159"/>
    </row>
    <row r="413" spans="44:56" ht="15" customHeight="1" x14ac:dyDescent="0.25">
      <c r="AR413" s="83"/>
      <c r="AS413" s="83"/>
      <c r="AT413" s="83"/>
      <c r="AU413" s="83"/>
      <c r="AV413" s="157"/>
      <c r="BD413" s="159"/>
    </row>
    <row r="414" spans="44:56" ht="15" customHeight="1" x14ac:dyDescent="0.25">
      <c r="AR414" s="83"/>
      <c r="AS414" s="83"/>
      <c r="AT414" s="83"/>
      <c r="AU414" s="83"/>
      <c r="AV414" s="157"/>
      <c r="BD414" s="159"/>
    </row>
    <row r="415" spans="44:56" ht="15" customHeight="1" x14ac:dyDescent="0.25">
      <c r="AR415" s="83"/>
      <c r="AS415" s="83"/>
      <c r="AT415" s="83"/>
      <c r="AU415" s="83"/>
      <c r="AV415" s="157"/>
      <c r="BD415" s="159"/>
    </row>
    <row r="416" spans="44:56" ht="15" customHeight="1" x14ac:dyDescent="0.25">
      <c r="AR416" s="83"/>
      <c r="AS416" s="83"/>
      <c r="AT416" s="83"/>
      <c r="AU416" s="83"/>
      <c r="AV416" s="157"/>
      <c r="BD416" s="159"/>
    </row>
    <row r="417" spans="44:56" ht="15" customHeight="1" x14ac:dyDescent="0.25">
      <c r="AR417" s="83"/>
      <c r="AS417" s="83"/>
      <c r="AT417" s="83"/>
      <c r="AU417" s="83"/>
      <c r="AV417" s="157"/>
      <c r="BD417" s="159"/>
    </row>
    <row r="418" spans="44:56" ht="15" customHeight="1" x14ac:dyDescent="0.25">
      <c r="AR418" s="83"/>
      <c r="AS418" s="83"/>
      <c r="AT418" s="83"/>
      <c r="AU418" s="83"/>
      <c r="AV418" s="157"/>
      <c r="BD418" s="159"/>
    </row>
    <row r="419" spans="44:56" ht="15" customHeight="1" x14ac:dyDescent="0.25">
      <c r="AR419" s="83"/>
      <c r="AS419" s="83"/>
      <c r="AT419" s="83"/>
      <c r="AU419" s="83"/>
      <c r="AV419" s="157"/>
      <c r="BD419" s="159"/>
    </row>
    <row r="420" spans="44:56" ht="15" customHeight="1" x14ac:dyDescent="0.25">
      <c r="AR420" s="83"/>
      <c r="AS420" s="83"/>
      <c r="AT420" s="83"/>
      <c r="AU420" s="83"/>
      <c r="AV420" s="157"/>
      <c r="BD420" s="159"/>
    </row>
    <row r="421" spans="44:56" ht="15" customHeight="1" x14ac:dyDescent="0.25">
      <c r="AR421" s="83"/>
      <c r="AS421" s="83"/>
      <c r="AT421" s="83"/>
      <c r="AU421" s="83"/>
      <c r="AV421" s="157"/>
      <c r="BD421" s="159"/>
    </row>
    <row r="422" spans="44:56" ht="15" customHeight="1" x14ac:dyDescent="0.25">
      <c r="AR422" s="83"/>
      <c r="AS422" s="83"/>
      <c r="AT422" s="83"/>
      <c r="AU422" s="83"/>
      <c r="AV422" s="157"/>
      <c r="BD422" s="159"/>
    </row>
    <row r="423" spans="44:56" ht="15" customHeight="1" x14ac:dyDescent="0.25">
      <c r="AR423" s="83"/>
      <c r="AS423" s="83"/>
      <c r="AT423" s="83"/>
      <c r="AU423" s="83"/>
      <c r="AV423" s="157"/>
      <c r="BD423" s="159"/>
    </row>
    <row r="424" spans="44:56" ht="15" customHeight="1" x14ac:dyDescent="0.25">
      <c r="AR424" s="83"/>
      <c r="AS424" s="83"/>
      <c r="AT424" s="83"/>
      <c r="AU424" s="83"/>
      <c r="AV424" s="157"/>
      <c r="BD424" s="159"/>
    </row>
    <row r="425" spans="44:56" ht="15" customHeight="1" x14ac:dyDescent="0.25">
      <c r="AR425" s="83"/>
      <c r="AS425" s="83"/>
      <c r="AT425" s="83"/>
      <c r="AU425" s="83"/>
      <c r="AV425" s="157"/>
      <c r="BD425" s="159"/>
    </row>
    <row r="426" spans="44:56" ht="15" customHeight="1" x14ac:dyDescent="0.25">
      <c r="AR426" s="83"/>
      <c r="AS426" s="83"/>
      <c r="AT426" s="83"/>
      <c r="AU426" s="83"/>
      <c r="BD426" s="159"/>
    </row>
    <row r="427" spans="44:56" x14ac:dyDescent="0.25">
      <c r="AR427" s="83"/>
      <c r="AS427" s="83"/>
      <c r="AT427" s="83"/>
      <c r="AU427" s="83"/>
      <c r="BD427" s="159"/>
    </row>
    <row r="428" spans="44:56" x14ac:dyDescent="0.25">
      <c r="AR428" s="83"/>
      <c r="AS428" s="83"/>
      <c r="AT428" s="83"/>
      <c r="AU428" s="83"/>
    </row>
    <row r="429" spans="44:56" x14ac:dyDescent="0.25">
      <c r="AR429" s="83"/>
      <c r="AS429" s="83"/>
      <c r="AT429" s="83"/>
      <c r="AU429" s="83"/>
    </row>
    <row r="430" spans="44:56" x14ac:dyDescent="0.25">
      <c r="AR430" s="83"/>
      <c r="AS430" s="83"/>
      <c r="AT430" s="83"/>
      <c r="AU430" s="83"/>
    </row>
    <row r="431" spans="44:56" x14ac:dyDescent="0.25">
      <c r="AR431" s="83"/>
      <c r="AS431" s="83"/>
      <c r="AT431" s="83"/>
      <c r="AU431" s="83"/>
    </row>
    <row r="432" spans="44:56" x14ac:dyDescent="0.25">
      <c r="AR432" s="83"/>
      <c r="AS432" s="83"/>
      <c r="AT432" s="83"/>
      <c r="AU432" s="83"/>
    </row>
    <row r="433" spans="44:47" x14ac:dyDescent="0.25">
      <c r="AR433" s="83"/>
      <c r="AS433" s="83"/>
      <c r="AT433" s="83"/>
      <c r="AU433" s="83"/>
    </row>
    <row r="434" spans="44:47" x14ac:dyDescent="0.25">
      <c r="AR434" s="83"/>
      <c r="AS434" s="83"/>
      <c r="AT434" s="83"/>
      <c r="AU434" s="83"/>
    </row>
    <row r="435" spans="44:47" x14ac:dyDescent="0.25">
      <c r="AR435" s="83"/>
      <c r="AS435" s="83"/>
      <c r="AT435" s="83"/>
      <c r="AU435" s="83"/>
    </row>
    <row r="436" spans="44:47" x14ac:dyDescent="0.25">
      <c r="AR436" s="83"/>
      <c r="AS436" s="83"/>
      <c r="AT436" s="83"/>
      <c r="AU436" s="83"/>
    </row>
    <row r="437" spans="44:47" x14ac:dyDescent="0.25">
      <c r="AR437" s="83"/>
      <c r="AS437" s="83"/>
      <c r="AT437" s="83"/>
      <c r="AU437" s="83"/>
    </row>
    <row r="438" spans="44:47" x14ac:dyDescent="0.25">
      <c r="AR438" s="83"/>
      <c r="AS438" s="83"/>
      <c r="AT438" s="83"/>
      <c r="AU438" s="83"/>
    </row>
    <row r="439" spans="44:47" x14ac:dyDescent="0.25">
      <c r="AR439" s="83"/>
      <c r="AS439" s="83"/>
      <c r="AT439" s="83"/>
      <c r="AU439" s="83"/>
    </row>
    <row r="440" spans="44:47" x14ac:dyDescent="0.25">
      <c r="AR440" s="83"/>
      <c r="AS440" s="83"/>
      <c r="AT440" s="83"/>
      <c r="AU440" s="83"/>
    </row>
    <row r="441" spans="44:47" x14ac:dyDescent="0.25">
      <c r="AR441" s="83"/>
      <c r="AS441" s="83"/>
      <c r="AT441" s="83"/>
      <c r="AU441" s="83"/>
    </row>
    <row r="442" spans="44:47" x14ac:dyDescent="0.25">
      <c r="AR442" s="83"/>
      <c r="AS442" s="83"/>
      <c r="AT442" s="83"/>
      <c r="AU442" s="83"/>
    </row>
    <row r="443" spans="44:47" x14ac:dyDescent="0.25">
      <c r="AR443" s="83"/>
      <c r="AS443" s="83"/>
      <c r="AT443" s="83"/>
      <c r="AU443" s="83"/>
    </row>
    <row r="444" spans="44:47" x14ac:dyDescent="0.25">
      <c r="AR444" s="83"/>
      <c r="AS444" s="83"/>
      <c r="AT444" s="83"/>
      <c r="AU444" s="83"/>
    </row>
    <row r="445" spans="44:47" x14ac:dyDescent="0.25">
      <c r="AR445" s="83"/>
      <c r="AS445" s="83"/>
      <c r="AT445" s="83"/>
      <c r="AU445" s="83"/>
    </row>
    <row r="446" spans="44:47" x14ac:dyDescent="0.25">
      <c r="AR446" s="83"/>
      <c r="AS446" s="83"/>
      <c r="AT446" s="83"/>
      <c r="AU446" s="83"/>
    </row>
    <row r="447" spans="44:47" x14ac:dyDescent="0.25">
      <c r="AR447" s="83"/>
      <c r="AS447" s="83"/>
      <c r="AT447" s="83"/>
      <c r="AU447" s="83"/>
    </row>
    <row r="448" spans="44:47" x14ac:dyDescent="0.25">
      <c r="AR448" s="83"/>
      <c r="AS448" s="83"/>
      <c r="AT448" s="83"/>
      <c r="AU448" s="83"/>
    </row>
    <row r="449" spans="44:47" x14ac:dyDescent="0.25">
      <c r="AR449" s="83"/>
      <c r="AS449" s="83"/>
      <c r="AT449" s="83"/>
      <c r="AU449" s="83"/>
    </row>
    <row r="450" spans="44:47" x14ac:dyDescent="0.25">
      <c r="AR450" s="83"/>
      <c r="AS450" s="83"/>
      <c r="AT450" s="83"/>
      <c r="AU450" s="83"/>
    </row>
    <row r="451" spans="44:47" x14ac:dyDescent="0.25">
      <c r="AR451" s="83"/>
      <c r="AS451" s="83"/>
      <c r="AT451" s="83"/>
      <c r="AU451" s="83"/>
    </row>
    <row r="452" spans="44:47" x14ac:dyDescent="0.25">
      <c r="AR452" s="83"/>
      <c r="AS452" s="83"/>
      <c r="AT452" s="83"/>
      <c r="AU452" s="83"/>
    </row>
    <row r="453" spans="44:47" x14ac:dyDescent="0.25">
      <c r="AR453" s="83"/>
      <c r="AS453" s="83"/>
      <c r="AT453" s="83"/>
      <c r="AU453" s="83"/>
    </row>
    <row r="454" spans="44:47" x14ac:dyDescent="0.25">
      <c r="AR454" s="83"/>
      <c r="AS454" s="83"/>
      <c r="AT454" s="83"/>
      <c r="AU454" s="83"/>
    </row>
    <row r="455" spans="44:47" x14ac:dyDescent="0.25">
      <c r="AR455" s="83"/>
      <c r="AS455" s="83"/>
      <c r="AT455" s="83"/>
      <c r="AU455" s="83"/>
    </row>
    <row r="456" spans="44:47" x14ac:dyDescent="0.25">
      <c r="AR456" s="83"/>
      <c r="AS456" s="83"/>
      <c r="AT456" s="83"/>
      <c r="AU456" s="83"/>
    </row>
    <row r="457" spans="44:47" x14ac:dyDescent="0.25">
      <c r="AR457" s="83"/>
      <c r="AS457" s="83"/>
      <c r="AT457" s="83"/>
      <c r="AU457" s="83"/>
    </row>
  </sheetData>
  <sheetProtection algorithmName="SHA-512" hashValue="EteRxOC6cxu1P+hl+clunng7TxKaGdypG7auvfcl5TOOtrtQrRI48f09BxVd5exzBUrlSTZTo68kckws5JST7w==" saltValue="aqrypGgMap9Og2/B1aFg+w==" spinCount="100000" sheet="1" selectLockedCells="1"/>
  <mergeCells count="85">
    <mergeCell ref="B12:B13"/>
    <mergeCell ref="C23:U23"/>
    <mergeCell ref="Q36:U36"/>
    <mergeCell ref="C27:U27"/>
    <mergeCell ref="C26:U26"/>
    <mergeCell ref="C25:Q25"/>
    <mergeCell ref="C24:Q24"/>
    <mergeCell ref="C21:Q21"/>
    <mergeCell ref="R24:U24"/>
    <mergeCell ref="C17:Q17"/>
    <mergeCell ref="C20:Q20"/>
    <mergeCell ref="C18:Q18"/>
    <mergeCell ref="C28:U28"/>
    <mergeCell ref="E13:Q13"/>
    <mergeCell ref="D12:Q12"/>
    <mergeCell ref="R13:U13"/>
    <mergeCell ref="D7:N7"/>
    <mergeCell ref="R11:U11"/>
    <mergeCell ref="R12:U12"/>
    <mergeCell ref="C14:U14"/>
    <mergeCell ref="C16:Q16"/>
    <mergeCell ref="D11:Q11"/>
    <mergeCell ref="R8:U8"/>
    <mergeCell ref="R9:U9"/>
    <mergeCell ref="BL2:BL3"/>
    <mergeCell ref="CJ3:CM3"/>
    <mergeCell ref="C5:N5"/>
    <mergeCell ref="O10:U10"/>
    <mergeCell ref="BQ4:BQ5"/>
    <mergeCell ref="BR4:BR5"/>
    <mergeCell ref="O6:U6"/>
    <mergeCell ref="BP4:BP5"/>
    <mergeCell ref="G3:I3"/>
    <mergeCell ref="K3:M3"/>
    <mergeCell ref="P5:V5"/>
    <mergeCell ref="D8:Q8"/>
    <mergeCell ref="D9:Q9"/>
    <mergeCell ref="BO4:BO5"/>
    <mergeCell ref="BU4:BZ4"/>
    <mergeCell ref="O7:U7"/>
    <mergeCell ref="CF4:CH4"/>
    <mergeCell ref="Q38:U38"/>
    <mergeCell ref="Q39:U39"/>
    <mergeCell ref="Q37:U37"/>
    <mergeCell ref="C15:U15"/>
    <mergeCell ref="R18:U18"/>
    <mergeCell ref="C19:U19"/>
    <mergeCell ref="CB4:CD4"/>
    <mergeCell ref="C39:P39"/>
    <mergeCell ref="C36:P36"/>
    <mergeCell ref="BL18:BL19"/>
    <mergeCell ref="BS4:BS5"/>
    <mergeCell ref="R16:U16"/>
    <mergeCell ref="R17:U17"/>
    <mergeCell ref="C35:P35"/>
    <mergeCell ref="R25:U25"/>
    <mergeCell ref="B45:X45"/>
    <mergeCell ref="F47:K47"/>
    <mergeCell ref="C37:P37"/>
    <mergeCell ref="C38:P38"/>
    <mergeCell ref="C40:P40"/>
    <mergeCell ref="F60:I60"/>
    <mergeCell ref="B60:D60"/>
    <mergeCell ref="K60:Q60"/>
    <mergeCell ref="Q40:U40"/>
    <mergeCell ref="Q50:V50"/>
    <mergeCell ref="Q41:U41"/>
    <mergeCell ref="S60:V60"/>
    <mergeCell ref="B57:Y58"/>
    <mergeCell ref="B55:Y56"/>
    <mergeCell ref="B54:Y54"/>
    <mergeCell ref="C41:P41"/>
    <mergeCell ref="A53:B53"/>
    <mergeCell ref="C43:U43"/>
    <mergeCell ref="C42:U42"/>
    <mergeCell ref="K49:N49"/>
    <mergeCell ref="G52:L52"/>
    <mergeCell ref="Q35:U35"/>
    <mergeCell ref="C34:U34"/>
    <mergeCell ref="R20:U20"/>
    <mergeCell ref="R21:U21"/>
    <mergeCell ref="C32:U32"/>
    <mergeCell ref="C33:U33"/>
    <mergeCell ref="C31:U31"/>
    <mergeCell ref="C29:U29"/>
  </mergeCells>
  <dataValidations count="7">
    <dataValidation type="list" allowBlank="1" showInputMessage="1" showErrorMessage="1" sqref="B106" xr:uid="{00000000-0002-0000-0000-000000000000}">
      <formula1>Coverage</formula1>
    </dataValidation>
    <dataValidation type="list" allowBlank="1" showInputMessage="1" showErrorMessage="1" sqref="Q50:V50" xr:uid="{00000000-0002-0000-0000-000001000000}">
      <formula1>$BL$20:$BL$25</formula1>
    </dataValidation>
    <dataValidation type="list" allowBlank="1" showInputMessage="1" showErrorMessage="1" sqref="V25" xr:uid="{00000000-0002-0000-0000-000002000000}">
      <formula1>#REF!</formula1>
    </dataValidation>
    <dataValidation type="list" allowBlank="1" showInputMessage="1" showErrorMessage="1" sqref="R25" xr:uid="{00000000-0002-0000-0000-000003000000}">
      <formula1>$BL$4:$BL$6</formula1>
    </dataValidation>
    <dataValidation type="list" allowBlank="1" showInputMessage="1" showErrorMessage="1" sqref="V18 R18" xr:uid="{00000000-0002-0000-0000-000004000000}">
      <formula1>$BL$12:$BL$14</formula1>
    </dataValidation>
    <dataValidation type="list" allowBlank="1" showInputMessage="1" showErrorMessage="1" sqref="O10:U10" xr:uid="{00000000-0002-0000-0000-000006000000}">
      <formula1>$AW$4:$AW$317</formula1>
    </dataValidation>
    <dataValidation type="list" allowBlank="1" showInputMessage="1" showErrorMessage="1" sqref="O6:U6" xr:uid="{00000000-0002-0000-0000-000005000000}">
      <formula1>$AR4:$AR$372</formula1>
    </dataValidation>
  </dataValidations>
  <printOptions horizontalCentered="1"/>
  <pageMargins left="0.5" right="0.5" top="0.5" bottom="0.25" header="0" footer="0"/>
  <pageSetup scale="75" orientation="portrait" r:id="rId1"/>
  <headerFooter>
    <oddFooter>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"/>
  <sheetViews>
    <sheetView workbookViewId="0">
      <selection activeCell="O33" sqref="O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1 POINT CHARGE</vt:lpstr>
      <vt:lpstr>2023 HealthFlex Rates</vt:lpstr>
      <vt:lpstr>'1 POINT CHARGE'!CHURCH_DATABASE</vt:lpstr>
      <vt:lpstr>'1 POINT CHARGE'!CLERGY_DATA_BASE</vt:lpstr>
      <vt:lpstr>'1 POINT CHARGE'!HealthFlex_Coverage</vt:lpstr>
      <vt:lpstr>'1 POINT CHARGE'!HealthFlex_Elgible_by_Conf_Relation</vt:lpstr>
      <vt:lpstr>'1 POINT CHARGE'!HealthFlex_Rates</vt:lpstr>
      <vt:lpstr>Housing_Type</vt:lpstr>
      <vt:lpstr>'1 POINT CHARGE'!Print_Area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L Newmann</dc:creator>
  <cp:keywords/>
  <dc:description/>
  <cp:lastModifiedBy>Amy Moore</cp:lastModifiedBy>
  <cp:revision/>
  <cp:lastPrinted>2022-08-26T15:46:20Z</cp:lastPrinted>
  <dcterms:created xsi:type="dcterms:W3CDTF">2014-08-26T01:16:07Z</dcterms:created>
  <dcterms:modified xsi:type="dcterms:W3CDTF">2022-08-29T14:40:08Z</dcterms:modified>
  <cp:category/>
  <cp:contentStatus/>
</cp:coreProperties>
</file>