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b20e40a6113ce2/RRB ENTERPRISES/Construction Management/"/>
    </mc:Choice>
  </mc:AlternateContent>
  <xr:revisionPtr revIDLastSave="92" documentId="8_{1DB331FD-6E88-481C-8E76-7152D7CE417E}" xr6:coauthVersionLast="47" xr6:coauthVersionMax="47" xr10:uidLastSave="{214769CD-49D0-4887-9773-775D83F28176}"/>
  <bookViews>
    <workbookView xWindow="-28920" yWindow="-7710" windowWidth="29040" windowHeight="15720" tabRatio="683" activeTab="1" xr2:uid="{42B7B07B-94C5-4735-AF85-A0742B1F1D67}"/>
  </bookViews>
  <sheets>
    <sheet name="Contact List " sheetId="11" r:id="rId1"/>
    <sheet name="Estimate Overview " sheetId="8" r:id="rId2"/>
    <sheet name="Scope" sheetId="4" r:id="rId3"/>
    <sheet name="Quote Comparison" sheetId="17" r:id="rId4"/>
    <sheet name="TAGS" sheetId="14" r:id="rId5"/>
    <sheet name="MATERIAL " sheetId="16" r:id="rId6"/>
    <sheet name="Labor" sheetId="7" r:id="rId7"/>
    <sheet name="Equipment" sheetId="15" r:id="rId8"/>
  </sheets>
  <definedNames>
    <definedName name="_xlnm._FilterDatabase" localSheetId="1" hidden="1">'Estimate Overview '!$A$22:$E$32</definedName>
    <definedName name="_PDB1" localSheetId="1">#REF!</definedName>
    <definedName name="_PDB1">#REF!</definedName>
    <definedName name="_PDB1_SC" localSheetId="1">#REF!</definedName>
    <definedName name="_PDB1_SC">#REF!</definedName>
    <definedName name="_PDB2" localSheetId="1">#REF!</definedName>
    <definedName name="_PDB2">#REF!</definedName>
    <definedName name="_PNL1" localSheetId="1">#REF!</definedName>
    <definedName name="_PNL1">#REF!</definedName>
    <definedName name="_PNL2" localSheetId="1">#REF!</definedName>
    <definedName name="_PNL2">#REF!</definedName>
    <definedName name="aa" localSheetId="1">#REF!</definedName>
    <definedName name="aa">#REF!</definedName>
    <definedName name="anything" localSheetId="1">#REF!</definedName>
    <definedName name="anything">#REF!</definedName>
    <definedName name="CableCat">#REF!</definedName>
    <definedName name="CableSpec">#REF!</definedName>
    <definedName name="CableType" localSheetId="1">#REF!</definedName>
    <definedName name="CableType">#REF!</definedName>
    <definedName name="Change_Type" localSheetId="1">#REF!</definedName>
    <definedName name="Change_Type">#REF!</definedName>
    <definedName name="CircuitNum" localSheetId="1">#REF!</definedName>
    <definedName name="CircuitNum">#REF!</definedName>
    <definedName name="CktLength" localSheetId="1">#REF!</definedName>
    <definedName name="CktLength">#REF!</definedName>
    <definedName name="ColumnTitle1" localSheetId="1">#REF!</definedName>
    <definedName name="ColumnTitle1">#REF!</definedName>
    <definedName name="ColumnTitleRegion1..B11.1" localSheetId="1">#REF!</definedName>
    <definedName name="ColumnTitleRegion1..B11.1">#REF!</definedName>
    <definedName name="ColumnTitleRegion2..G14.1" localSheetId="1">#REF!</definedName>
    <definedName name="ColumnTitleRegion2..G14.1">#REF!</definedName>
    <definedName name="Comment" localSheetId="1">#REF!</definedName>
    <definedName name="Comment">#REF!</definedName>
    <definedName name="CondArrange">#REF!</definedName>
    <definedName name="CondLen" localSheetId="1">#REF!</definedName>
    <definedName name="CondLen">#REF!</definedName>
    <definedName name="CondSize">#REF!</definedName>
    <definedName name="CONTACTLIST">'Contact List '!$1:$1048576</definedName>
    <definedName name="Date" localSheetId="1">#REF!</definedName>
    <definedName name="Date">#REF!</definedName>
    <definedName name="DGroups" localSheetId="1">#REF!</definedName>
    <definedName name="DGroups">#REF!</definedName>
    <definedName name="doc">#REF!</definedName>
    <definedName name="Equip" localSheetId="1">#REF!</definedName>
    <definedName name="Equip">#REF!</definedName>
    <definedName name="Equipment">Equipment!$1:$1048576</definedName>
    <definedName name="EQUIPMENTCOSTS">#REF!</definedName>
    <definedName name="EQUIPMENTCOSTS2">#REF!</definedName>
    <definedName name="Fence" localSheetId="1">#REF!</definedName>
    <definedName name="Fence">#REF!</definedName>
    <definedName name="Freq">#REF!</definedName>
    <definedName name="FromDescript" localSheetId="1">#REF!</definedName>
    <definedName name="FromDescript">#REF!</definedName>
    <definedName name="FromDwg" localSheetId="1">#REF!</definedName>
    <definedName name="FromDwg">#REF!</definedName>
    <definedName name="FromEquip" localSheetId="1">#REF!</definedName>
    <definedName name="FromEquip">#REF!</definedName>
    <definedName name="FromSection" localSheetId="1">#REF!</definedName>
    <definedName name="FromSection">#REF!</definedName>
    <definedName name="FromTail" localSheetId="1">#REF!</definedName>
    <definedName name="FromTail">#REF!</definedName>
    <definedName name="Install">#REF!</definedName>
    <definedName name="InsulMatl">#REF!</definedName>
    <definedName name="InsulTemp">#REF!</definedName>
    <definedName name="InsulType">#REF!</definedName>
    <definedName name="InsulVolt">#REF!</definedName>
    <definedName name="IssueCode" localSheetId="1">#REF!</definedName>
    <definedName name="IssueCode">#REF!</definedName>
    <definedName name="KVClass">#REF!</definedName>
    <definedName name="LABOR">Labor!$A$2:$A$5</definedName>
    <definedName name="LIST_CRANES">#REF!</definedName>
    <definedName name="Matl">#REF!</definedName>
    <definedName name="NegAdj" localSheetId="1">#REF!</definedName>
    <definedName name="NegAdj">#REF!</definedName>
    <definedName name="NumCond" localSheetId="1">#REF!</definedName>
    <definedName name="NumCond">#REF!</definedName>
    <definedName name="Obj_Type" localSheetId="1">#REF!</definedName>
    <definedName name="Obj_Type">#REF!</definedName>
    <definedName name="PDB1Desc" localSheetId="1">#REF!</definedName>
    <definedName name="PDB1Desc">#REF!</definedName>
    <definedName name="PDB2Desc" localSheetId="1">#REF!</definedName>
    <definedName name="PDB2Desc">#REF!</definedName>
    <definedName name="PNL1desc" localSheetId="1">#REF!</definedName>
    <definedName name="PNL1desc">#REF!</definedName>
    <definedName name="PNL2desc" localSheetId="1">#REF!</definedName>
    <definedName name="PNL2desc">#REF!</definedName>
    <definedName name="_xlnm.Print_Area" localSheetId="1">'Estimate Overview '!$A$1:$H$55</definedName>
    <definedName name="_xlnm.Print_Area">#REF!</definedName>
    <definedName name="print_area_SC" localSheetId="1">#REF!</definedName>
    <definedName name="print_area_SC">#REF!</definedName>
    <definedName name="RATES">Table4[#All]</definedName>
    <definedName name="RevisionDate_1">#REF!</definedName>
    <definedName name="RevisionNumber_1">#REF!</definedName>
    <definedName name="Route" localSheetId="1">#REF!</definedName>
    <definedName name="Route">#REF!</definedName>
    <definedName name="RowTitleRegion1..G4" localSheetId="1">#REF!</definedName>
    <definedName name="RowTitleRegion1..G4">#REF!</definedName>
    <definedName name="RowTitleRegion2..G7" localSheetId="1">#REF!</definedName>
    <definedName name="RowTitleRegion2..G7">#REF!</definedName>
    <definedName name="RowTitleRegion3..D12" localSheetId="1">#REF!</definedName>
    <definedName name="RowTitleRegion3..D12">#REF!</definedName>
    <definedName name="RowTitleRegion4..G26" localSheetId="1">#REF!</definedName>
    <definedName name="RowTitleRegion4..G26">#REF!</definedName>
    <definedName name="SegLevel">#REF!</definedName>
    <definedName name="SetType">#REF!</definedName>
    <definedName name="Side1" localSheetId="1">#REF!</definedName>
    <definedName name="Side1">#REF!</definedName>
    <definedName name="Side2" localSheetId="1">#REF!</definedName>
    <definedName name="Side2">#REF!</definedName>
    <definedName name="SpareLen" localSheetId="1">#REF!</definedName>
    <definedName name="SpareLen">#REF!</definedName>
    <definedName name="StartCode" localSheetId="1">#REF!</definedName>
    <definedName name="StartCode">#REF!</definedName>
    <definedName name="SysUnits">#REF!</definedName>
    <definedName name="TF" localSheetId="1">#REF!</definedName>
    <definedName name="TF">#REF!</definedName>
    <definedName name="ToDescript" localSheetId="1">#REF!</definedName>
    <definedName name="ToDescript">#REF!</definedName>
    <definedName name="ToDwg" localSheetId="1">#REF!</definedName>
    <definedName name="ToDwg">#REF!</definedName>
    <definedName name="ToEquip" localSheetId="1">#REF!</definedName>
    <definedName name="ToEquip">#REF!</definedName>
    <definedName name="ToSection" localSheetId="1">#REF!</definedName>
    <definedName name="ToSection">#REF!</definedName>
    <definedName name="ToTail" localSheetId="1">#REF!</definedName>
    <definedName name="ToTail">#REF!</definedName>
    <definedName name="TrayFromDwg" localSheetId="1">#REF!</definedName>
    <definedName name="TrayFromDwg">#REF!</definedName>
    <definedName name="TrayStartupSys" localSheetId="1">#REF!</definedName>
    <definedName name="TrayStartupSys">#REF!</definedName>
    <definedName name="TrayToDwg" localSheetId="1">#REF!</definedName>
    <definedName name="TrayToDwg">#REF!</definedName>
    <definedName name="Type1" localSheetId="1">#REF!</definedName>
    <definedName name="Type1">#REF!</definedName>
    <definedName name="Type2" localSheetId="1">#REF!</definedName>
    <definedName name="Type2">#REF!</definedName>
    <definedName name="Type3" localSheetId="1">#REF!</definedName>
    <definedName name="Type3">#REF!</definedName>
    <definedName name="UnitMeasure">#REF!</definedName>
    <definedName name="U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8" l="1"/>
  <c r="N6" i="4"/>
  <c r="B6" i="8" l="1"/>
  <c r="A1" i="8" s="1"/>
  <c r="R12" i="8"/>
  <c r="Q7" i="8"/>
  <c r="R7" i="8" s="1"/>
  <c r="R5" i="8"/>
  <c r="R6" i="8"/>
  <c r="R8" i="8"/>
  <c r="R9" i="8"/>
  <c r="R10" i="8"/>
  <c r="R11" i="8"/>
  <c r="R13" i="8"/>
  <c r="R15" i="8"/>
  <c r="R16" i="8"/>
  <c r="R17" i="8"/>
  <c r="R14" i="8"/>
  <c r="R18" i="8"/>
  <c r="R4" i="8"/>
  <c r="C36" i="8"/>
  <c r="C37" i="8"/>
  <c r="G39" i="8"/>
  <c r="G38" i="8"/>
  <c r="G37" i="8"/>
  <c r="G36" i="8"/>
  <c r="G35" i="8"/>
  <c r="U12" i="17"/>
  <c r="Q12" i="17"/>
  <c r="M12" i="17"/>
  <c r="I12" i="17"/>
  <c r="E12" i="17"/>
  <c r="C39" i="8"/>
  <c r="C38" i="8"/>
  <c r="C35" i="8"/>
  <c r="H49" i="8" l="1"/>
  <c r="H50" i="8"/>
  <c r="F26" i="8"/>
  <c r="A16" i="8"/>
  <c r="P78" i="4"/>
  <c r="K78" i="4"/>
  <c r="F32" i="8" s="1"/>
  <c r="P71" i="4"/>
  <c r="K71" i="4"/>
  <c r="F31" i="8" s="1"/>
  <c r="P64" i="4"/>
  <c r="K64" i="4"/>
  <c r="F30" i="8" s="1"/>
  <c r="P57" i="4"/>
  <c r="K57" i="4"/>
  <c r="F29" i="8" s="1"/>
  <c r="P50" i="4"/>
  <c r="K50" i="4"/>
  <c r="F28" i="8" s="1"/>
  <c r="P43" i="4"/>
  <c r="K43" i="4"/>
  <c r="F27" i="8" s="1"/>
  <c r="P36" i="4"/>
  <c r="K36" i="4"/>
  <c r="P29" i="4"/>
  <c r="K29" i="4"/>
  <c r="F25" i="8" s="1"/>
  <c r="P22" i="4"/>
  <c r="K22" i="4"/>
  <c r="F24" i="8" s="1"/>
  <c r="P15" i="4"/>
  <c r="K15" i="4"/>
  <c r="F23" i="8" s="1"/>
  <c r="U77" i="4"/>
  <c r="W77" i="4" s="1"/>
  <c r="Q77" i="4"/>
  <c r="R77" i="4" s="1"/>
  <c r="L77" i="4"/>
  <c r="M77" i="4" s="1"/>
  <c r="U76" i="4"/>
  <c r="W76" i="4" s="1"/>
  <c r="Q76" i="4"/>
  <c r="R76" i="4" s="1"/>
  <c r="L76" i="4"/>
  <c r="M76" i="4" s="1"/>
  <c r="U75" i="4"/>
  <c r="W75" i="4" s="1"/>
  <c r="Q75" i="4"/>
  <c r="R75" i="4" s="1"/>
  <c r="L75" i="4"/>
  <c r="M75" i="4" s="1"/>
  <c r="U74" i="4"/>
  <c r="W74" i="4" s="1"/>
  <c r="Q74" i="4"/>
  <c r="R74" i="4" s="1"/>
  <c r="L74" i="4"/>
  <c r="M74" i="4" s="1"/>
  <c r="U73" i="4"/>
  <c r="W73" i="4" s="1"/>
  <c r="Q73" i="4"/>
  <c r="R73" i="4" s="1"/>
  <c r="L73" i="4"/>
  <c r="M73" i="4" s="1"/>
  <c r="U72" i="4"/>
  <c r="W72" i="4" s="1"/>
  <c r="Q72" i="4"/>
  <c r="R72" i="4" s="1"/>
  <c r="L72" i="4"/>
  <c r="M72" i="4" s="1"/>
  <c r="U70" i="4"/>
  <c r="W70" i="4" s="1"/>
  <c r="Q70" i="4"/>
  <c r="R70" i="4" s="1"/>
  <c r="L70" i="4"/>
  <c r="M70" i="4" s="1"/>
  <c r="U69" i="4"/>
  <c r="W69" i="4" s="1"/>
  <c r="Q69" i="4"/>
  <c r="R69" i="4" s="1"/>
  <c r="L69" i="4"/>
  <c r="M69" i="4" s="1"/>
  <c r="U68" i="4"/>
  <c r="W68" i="4" s="1"/>
  <c r="Q68" i="4"/>
  <c r="R68" i="4" s="1"/>
  <c r="L68" i="4"/>
  <c r="M68" i="4" s="1"/>
  <c r="U67" i="4"/>
  <c r="W67" i="4" s="1"/>
  <c r="Q67" i="4"/>
  <c r="R67" i="4" s="1"/>
  <c r="L67" i="4"/>
  <c r="M67" i="4" s="1"/>
  <c r="U66" i="4"/>
  <c r="W66" i="4" s="1"/>
  <c r="Q66" i="4"/>
  <c r="R66" i="4" s="1"/>
  <c r="L66" i="4"/>
  <c r="M66" i="4" s="1"/>
  <c r="U65" i="4"/>
  <c r="W65" i="4" s="1"/>
  <c r="Q65" i="4"/>
  <c r="R65" i="4" s="1"/>
  <c r="L65" i="4"/>
  <c r="M65" i="4" s="1"/>
  <c r="U63" i="4"/>
  <c r="W63" i="4" s="1"/>
  <c r="Q63" i="4"/>
  <c r="R63" i="4" s="1"/>
  <c r="L63" i="4"/>
  <c r="M63" i="4" s="1"/>
  <c r="U62" i="4"/>
  <c r="W62" i="4" s="1"/>
  <c r="Q62" i="4"/>
  <c r="R62" i="4" s="1"/>
  <c r="L62" i="4"/>
  <c r="M62" i="4" s="1"/>
  <c r="U61" i="4"/>
  <c r="W61" i="4" s="1"/>
  <c r="Q61" i="4"/>
  <c r="R61" i="4" s="1"/>
  <c r="L61" i="4"/>
  <c r="M61" i="4" s="1"/>
  <c r="U60" i="4"/>
  <c r="W60" i="4" s="1"/>
  <c r="Q60" i="4"/>
  <c r="R60" i="4" s="1"/>
  <c r="L60" i="4"/>
  <c r="M60" i="4" s="1"/>
  <c r="U59" i="4"/>
  <c r="W59" i="4" s="1"/>
  <c r="Q59" i="4"/>
  <c r="R59" i="4" s="1"/>
  <c r="L59" i="4"/>
  <c r="M59" i="4" s="1"/>
  <c r="U58" i="4"/>
  <c r="W58" i="4" s="1"/>
  <c r="Q58" i="4"/>
  <c r="R58" i="4" s="1"/>
  <c r="L58" i="4"/>
  <c r="M58" i="4" s="1"/>
  <c r="U56" i="4"/>
  <c r="W56" i="4" s="1"/>
  <c r="Q56" i="4"/>
  <c r="R56" i="4" s="1"/>
  <c r="L56" i="4"/>
  <c r="M56" i="4" s="1"/>
  <c r="U55" i="4"/>
  <c r="W55" i="4" s="1"/>
  <c r="Q55" i="4"/>
  <c r="R55" i="4" s="1"/>
  <c r="L55" i="4"/>
  <c r="M55" i="4" s="1"/>
  <c r="U54" i="4"/>
  <c r="W54" i="4" s="1"/>
  <c r="Q54" i="4"/>
  <c r="R54" i="4" s="1"/>
  <c r="L54" i="4"/>
  <c r="M54" i="4" s="1"/>
  <c r="U53" i="4"/>
  <c r="W53" i="4" s="1"/>
  <c r="Q53" i="4"/>
  <c r="R53" i="4" s="1"/>
  <c r="L53" i="4"/>
  <c r="M53" i="4" s="1"/>
  <c r="U52" i="4"/>
  <c r="W52" i="4" s="1"/>
  <c r="Q52" i="4"/>
  <c r="R52" i="4" s="1"/>
  <c r="L52" i="4"/>
  <c r="M52" i="4" s="1"/>
  <c r="U51" i="4"/>
  <c r="W51" i="4" s="1"/>
  <c r="Q51" i="4"/>
  <c r="R51" i="4" s="1"/>
  <c r="L51" i="4"/>
  <c r="M51" i="4" s="1"/>
  <c r="U49" i="4"/>
  <c r="W49" i="4" s="1"/>
  <c r="Q49" i="4"/>
  <c r="R49" i="4" s="1"/>
  <c r="L49" i="4"/>
  <c r="M49" i="4" s="1"/>
  <c r="U48" i="4"/>
  <c r="W48" i="4" s="1"/>
  <c r="Q48" i="4"/>
  <c r="R48" i="4" s="1"/>
  <c r="L48" i="4"/>
  <c r="M48" i="4" s="1"/>
  <c r="U47" i="4"/>
  <c r="W47" i="4" s="1"/>
  <c r="Q47" i="4"/>
  <c r="R47" i="4" s="1"/>
  <c r="L47" i="4"/>
  <c r="M47" i="4" s="1"/>
  <c r="U46" i="4"/>
  <c r="W46" i="4" s="1"/>
  <c r="Q46" i="4"/>
  <c r="R46" i="4" s="1"/>
  <c r="L46" i="4"/>
  <c r="M46" i="4" s="1"/>
  <c r="U45" i="4"/>
  <c r="W45" i="4" s="1"/>
  <c r="Q45" i="4"/>
  <c r="R45" i="4" s="1"/>
  <c r="L45" i="4"/>
  <c r="M45" i="4" s="1"/>
  <c r="U44" i="4"/>
  <c r="W44" i="4" s="1"/>
  <c r="Q44" i="4"/>
  <c r="R44" i="4" s="1"/>
  <c r="L44" i="4"/>
  <c r="M44" i="4" s="1"/>
  <c r="U42" i="4"/>
  <c r="W42" i="4" s="1"/>
  <c r="Q42" i="4"/>
  <c r="R42" i="4" s="1"/>
  <c r="L42" i="4"/>
  <c r="M42" i="4" s="1"/>
  <c r="U41" i="4"/>
  <c r="W41" i="4" s="1"/>
  <c r="Q41" i="4"/>
  <c r="R41" i="4" s="1"/>
  <c r="L41" i="4"/>
  <c r="M41" i="4" s="1"/>
  <c r="U40" i="4"/>
  <c r="W40" i="4" s="1"/>
  <c r="Q40" i="4"/>
  <c r="R40" i="4" s="1"/>
  <c r="L40" i="4"/>
  <c r="M40" i="4" s="1"/>
  <c r="U39" i="4"/>
  <c r="W39" i="4" s="1"/>
  <c r="Q39" i="4"/>
  <c r="R39" i="4" s="1"/>
  <c r="L39" i="4"/>
  <c r="M39" i="4" s="1"/>
  <c r="U38" i="4"/>
  <c r="W38" i="4" s="1"/>
  <c r="Q38" i="4"/>
  <c r="R38" i="4" s="1"/>
  <c r="L38" i="4"/>
  <c r="M38" i="4" s="1"/>
  <c r="U37" i="4"/>
  <c r="W37" i="4" s="1"/>
  <c r="Q37" i="4"/>
  <c r="R37" i="4" s="1"/>
  <c r="L37" i="4"/>
  <c r="M37" i="4" s="1"/>
  <c r="U35" i="4"/>
  <c r="W35" i="4" s="1"/>
  <c r="Q35" i="4"/>
  <c r="R35" i="4" s="1"/>
  <c r="L35" i="4"/>
  <c r="M35" i="4" s="1"/>
  <c r="U34" i="4"/>
  <c r="W34" i="4" s="1"/>
  <c r="Q34" i="4"/>
  <c r="R34" i="4" s="1"/>
  <c r="L34" i="4"/>
  <c r="M34" i="4" s="1"/>
  <c r="U33" i="4"/>
  <c r="W33" i="4" s="1"/>
  <c r="Q33" i="4"/>
  <c r="R33" i="4" s="1"/>
  <c r="L33" i="4"/>
  <c r="M33" i="4" s="1"/>
  <c r="U32" i="4"/>
  <c r="W32" i="4" s="1"/>
  <c r="Q32" i="4"/>
  <c r="R32" i="4" s="1"/>
  <c r="L32" i="4"/>
  <c r="M32" i="4" s="1"/>
  <c r="U31" i="4"/>
  <c r="W31" i="4" s="1"/>
  <c r="Q31" i="4"/>
  <c r="R31" i="4" s="1"/>
  <c r="L31" i="4"/>
  <c r="M31" i="4" s="1"/>
  <c r="U30" i="4"/>
  <c r="W30" i="4" s="1"/>
  <c r="Q30" i="4"/>
  <c r="R30" i="4" s="1"/>
  <c r="L30" i="4"/>
  <c r="M30" i="4" s="1"/>
  <c r="U28" i="4"/>
  <c r="W28" i="4" s="1"/>
  <c r="Q28" i="4"/>
  <c r="R28" i="4" s="1"/>
  <c r="L28" i="4"/>
  <c r="M28" i="4" s="1"/>
  <c r="U27" i="4"/>
  <c r="W27" i="4" s="1"/>
  <c r="Q27" i="4"/>
  <c r="R27" i="4" s="1"/>
  <c r="L27" i="4"/>
  <c r="M27" i="4" s="1"/>
  <c r="U26" i="4"/>
  <c r="W26" i="4" s="1"/>
  <c r="Q26" i="4"/>
  <c r="R26" i="4" s="1"/>
  <c r="L26" i="4"/>
  <c r="M26" i="4" s="1"/>
  <c r="U25" i="4"/>
  <c r="W25" i="4" s="1"/>
  <c r="Q25" i="4"/>
  <c r="R25" i="4" s="1"/>
  <c r="L25" i="4"/>
  <c r="M25" i="4" s="1"/>
  <c r="U24" i="4"/>
  <c r="W24" i="4" s="1"/>
  <c r="Q24" i="4"/>
  <c r="R24" i="4" s="1"/>
  <c r="L24" i="4"/>
  <c r="M24" i="4" s="1"/>
  <c r="U23" i="4"/>
  <c r="W23" i="4" s="1"/>
  <c r="Q23" i="4"/>
  <c r="R23" i="4" s="1"/>
  <c r="L23" i="4"/>
  <c r="M23" i="4" s="1"/>
  <c r="U21" i="4"/>
  <c r="W21" i="4" s="1"/>
  <c r="Q21" i="4"/>
  <c r="R21" i="4" s="1"/>
  <c r="L21" i="4"/>
  <c r="M21" i="4" s="1"/>
  <c r="U20" i="4"/>
  <c r="W20" i="4" s="1"/>
  <c r="Q20" i="4"/>
  <c r="R20" i="4" s="1"/>
  <c r="L20" i="4"/>
  <c r="M20" i="4" s="1"/>
  <c r="U19" i="4"/>
  <c r="W19" i="4" s="1"/>
  <c r="Q19" i="4"/>
  <c r="R19" i="4" s="1"/>
  <c r="L19" i="4"/>
  <c r="M19" i="4" s="1"/>
  <c r="U18" i="4"/>
  <c r="W18" i="4" s="1"/>
  <c r="Q18" i="4"/>
  <c r="R18" i="4" s="1"/>
  <c r="L18" i="4"/>
  <c r="M18" i="4" s="1"/>
  <c r="U17" i="4"/>
  <c r="W17" i="4" s="1"/>
  <c r="Q17" i="4"/>
  <c r="R17" i="4" s="1"/>
  <c r="L17" i="4"/>
  <c r="M17" i="4" s="1"/>
  <c r="U16" i="4"/>
  <c r="W16" i="4" s="1"/>
  <c r="Q16" i="4"/>
  <c r="R16" i="4" s="1"/>
  <c r="L16" i="4"/>
  <c r="M16" i="4" s="1"/>
  <c r="L10" i="4"/>
  <c r="M10" i="4" s="1"/>
  <c r="Q10" i="4"/>
  <c r="R10" i="4" s="1"/>
  <c r="U10" i="4"/>
  <c r="W10" i="4" s="1"/>
  <c r="L11" i="4"/>
  <c r="M11" i="4" s="1"/>
  <c r="Q11" i="4"/>
  <c r="R11" i="4" s="1"/>
  <c r="U11" i="4"/>
  <c r="W11" i="4" s="1"/>
  <c r="L12" i="4"/>
  <c r="M12" i="4" s="1"/>
  <c r="Q12" i="4"/>
  <c r="R12" i="4" s="1"/>
  <c r="U12" i="4"/>
  <c r="W12" i="4" s="1"/>
  <c r="L13" i="4"/>
  <c r="M13" i="4" s="1"/>
  <c r="Q13" i="4"/>
  <c r="R13" i="4" s="1"/>
  <c r="U13" i="4"/>
  <c r="W13" i="4" s="1"/>
  <c r="L14" i="4"/>
  <c r="M14" i="4" s="1"/>
  <c r="Q14" i="4"/>
  <c r="R14" i="4" s="1"/>
  <c r="U14" i="4"/>
  <c r="W14" i="4" s="1"/>
  <c r="U9" i="4"/>
  <c r="W9" i="4" s="1"/>
  <c r="B13" i="8"/>
  <c r="C12" i="8"/>
  <c r="B12" i="8"/>
  <c r="B11" i="8"/>
  <c r="B10" i="8"/>
  <c r="B9" i="8"/>
  <c r="B8" i="8"/>
  <c r="B7" i="8"/>
  <c r="Q9" i="4"/>
  <c r="R9" i="4" s="1"/>
  <c r="L9" i="4"/>
  <c r="M9" i="4" s="1"/>
  <c r="M9" i="7"/>
  <c r="N9" i="7" s="1"/>
  <c r="B3" i="7" s="1"/>
  <c r="M8" i="7"/>
  <c r="N8" i="7" s="1"/>
  <c r="B2" i="7" s="1"/>
  <c r="M10" i="7"/>
  <c r="N10" i="7" s="1"/>
  <c r="B4" i="7" s="1"/>
  <c r="M11" i="7"/>
  <c r="N11" i="7" s="1"/>
  <c r="B5" i="7" s="1"/>
  <c r="Y14" i="4" l="1"/>
  <c r="Y13" i="4"/>
  <c r="Y10" i="4"/>
  <c r="Y11" i="4"/>
  <c r="Y9" i="4"/>
  <c r="W15" i="4"/>
  <c r="Y12" i="4"/>
  <c r="M57" i="4"/>
  <c r="Y60" i="4"/>
  <c r="Y69" i="4"/>
  <c r="W78" i="4"/>
  <c r="R36" i="4"/>
  <c r="K9" i="8"/>
  <c r="R57" i="4"/>
  <c r="M36" i="4"/>
  <c r="M43" i="4"/>
  <c r="M50" i="4"/>
  <c r="M71" i="4"/>
  <c r="R43" i="4"/>
  <c r="R50" i="4"/>
  <c r="M64" i="4"/>
  <c r="R71" i="4"/>
  <c r="R64" i="4"/>
  <c r="M78" i="4"/>
  <c r="R78" i="4"/>
  <c r="Y77" i="4"/>
  <c r="W71" i="4"/>
  <c r="W64" i="4"/>
  <c r="W57" i="4"/>
  <c r="Y55" i="4"/>
  <c r="W50" i="4"/>
  <c r="Y40" i="4"/>
  <c r="W43" i="4"/>
  <c r="W36" i="4"/>
  <c r="Y27" i="4"/>
  <c r="W29" i="4"/>
  <c r="Y25" i="4"/>
  <c r="Y63" i="4"/>
  <c r="Y73" i="4"/>
  <c r="M29" i="4"/>
  <c r="R29" i="4"/>
  <c r="Y48" i="4"/>
  <c r="Y24" i="4"/>
  <c r="Y42" i="4"/>
  <c r="Y52" i="4"/>
  <c r="Y70" i="4"/>
  <c r="Y20" i="4"/>
  <c r="W22" i="4"/>
  <c r="R22" i="4"/>
  <c r="Y18" i="4"/>
  <c r="M22" i="4"/>
  <c r="Y34" i="4"/>
  <c r="Y49" i="4"/>
  <c r="Y59" i="4"/>
  <c r="Y62" i="4"/>
  <c r="Y17" i="4"/>
  <c r="Y56" i="4"/>
  <c r="Y66" i="4"/>
  <c r="Y46" i="4"/>
  <c r="Y39" i="4"/>
  <c r="Y32" i="4"/>
  <c r="Y21" i="4"/>
  <c r="Y53" i="4"/>
  <c r="Y67" i="4"/>
  <c r="Y76" i="4"/>
  <c r="Y74" i="4"/>
  <c r="Y72" i="4"/>
  <c r="Y75" i="4"/>
  <c r="Y65" i="4"/>
  <c r="Y68" i="4"/>
  <c r="Y58" i="4"/>
  <c r="Y61" i="4"/>
  <c r="Y51" i="4"/>
  <c r="Y54" i="4"/>
  <c r="Y44" i="4"/>
  <c r="Y47" i="4"/>
  <c r="Y45" i="4"/>
  <c r="Y38" i="4"/>
  <c r="Y41" i="4"/>
  <c r="Y37" i="4"/>
  <c r="Y33" i="4"/>
  <c r="Y35" i="4"/>
  <c r="Y30" i="4"/>
  <c r="Y31" i="4"/>
  <c r="Y23" i="4"/>
  <c r="Y28" i="4"/>
  <c r="Y26" i="4"/>
  <c r="Y16" i="4"/>
  <c r="Y19" i="4"/>
  <c r="R15" i="4"/>
  <c r="M15" i="4"/>
  <c r="A43" i="8"/>
  <c r="G20" i="8"/>
  <c r="E20" i="8"/>
  <c r="C20" i="8"/>
  <c r="A20" i="8"/>
  <c r="G19" i="8"/>
  <c r="E19" i="8"/>
  <c r="C19" i="8"/>
  <c r="A19" i="8"/>
  <c r="G17" i="8"/>
  <c r="G16" i="8"/>
  <c r="E17" i="8"/>
  <c r="C17" i="8"/>
  <c r="A17" i="8"/>
  <c r="E16" i="8"/>
  <c r="C16" i="8"/>
  <c r="C24" i="8"/>
  <c r="C25" i="8"/>
  <c r="C26" i="8"/>
  <c r="C27" i="8"/>
  <c r="C28" i="8"/>
  <c r="C29" i="8"/>
  <c r="C30" i="8"/>
  <c r="C31" i="8"/>
  <c r="C32" i="8"/>
  <c r="C23" i="8"/>
  <c r="Y15" i="4" l="1"/>
  <c r="G23" i="8" s="1"/>
  <c r="Y64" i="4"/>
  <c r="G30" i="8" s="1"/>
  <c r="Y57" i="4"/>
  <c r="G29" i="8" s="1"/>
  <c r="Y71" i="4"/>
  <c r="G31" i="8" s="1"/>
  <c r="Y36" i="4"/>
  <c r="G26" i="8" s="1"/>
  <c r="Y78" i="4"/>
  <c r="G32" i="8" s="1"/>
  <c r="Y43" i="4"/>
  <c r="G27" i="8" s="1"/>
  <c r="Y50" i="4"/>
  <c r="G28" i="8" s="1"/>
  <c r="Y29" i="4"/>
  <c r="G25" i="8" s="1"/>
  <c r="Y22" i="4"/>
  <c r="G24" i="8" s="1"/>
  <c r="L94" i="8"/>
  <c r="H48" i="8" l="1"/>
  <c r="H5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Bailey</author>
  </authors>
  <commentList>
    <comment ref="K3" authorId="0" shapeId="0" xr:uid="{7EB3B916-60ED-484A-9917-94FD1FB7F40F}">
      <text>
        <r>
          <rPr>
            <b/>
            <sz val="9"/>
            <color indexed="81"/>
            <rFont val="Tahoma"/>
            <family val="2"/>
          </rPr>
          <t>Ryan Bailey:</t>
        </r>
        <r>
          <rPr>
            <sz val="9"/>
            <color indexed="81"/>
            <rFont val="Tahoma"/>
            <family val="2"/>
          </rPr>
          <t xml:space="preserve">
Add company specific Info here. </t>
        </r>
      </text>
    </comment>
    <comment ref="B5" authorId="0" shapeId="0" xr:uid="{2CE7A4BF-5382-49EE-90F5-770A455A3B87}">
      <text>
        <r>
          <rPr>
            <b/>
            <sz val="9"/>
            <color indexed="81"/>
            <rFont val="Tahoma"/>
            <family val="2"/>
          </rPr>
          <t>Ryan Bailey:</t>
        </r>
        <r>
          <rPr>
            <sz val="9"/>
            <color indexed="81"/>
            <rFont val="Tahoma"/>
            <family val="2"/>
          </rPr>
          <t xml:space="preserve">
Orange Cells are Input cells. Some of these cells have reference data. 
Yellow Cells utilize the reference data to autofill. 
</t>
        </r>
      </text>
    </comment>
    <comment ref="Q7" authorId="0" shapeId="0" xr:uid="{DA4EC053-A8B2-4BC3-891F-45E2FB54BE57}">
      <text>
        <r>
          <rPr>
            <b/>
            <sz val="9"/>
            <color indexed="81"/>
            <rFont val="Tahoma"/>
            <family val="2"/>
          </rPr>
          <t xml:space="preserve">Fuel Cost Auto Calc.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Bailey</author>
  </authors>
  <commentList>
    <comment ref="B6" authorId="0" shapeId="0" xr:uid="{D8A4511B-D2F1-45FC-8210-E64C12241993}">
      <text>
        <r>
          <rPr>
            <b/>
            <sz val="9"/>
            <color indexed="81"/>
            <rFont val="Tahoma"/>
            <family val="2"/>
          </rPr>
          <t>Ryan Bailey:</t>
        </r>
        <r>
          <rPr>
            <sz val="9"/>
            <color indexed="81"/>
            <rFont val="Tahoma"/>
            <family val="2"/>
          </rPr>
          <t xml:space="preserve">
Record Existing Site Data  and Scope Clarifications.</t>
        </r>
      </text>
    </comment>
    <comment ref="Y8" authorId="0" shapeId="0" xr:uid="{7F46134E-6F4B-4821-BA3F-AE22377BCCED}">
      <text>
        <r>
          <rPr>
            <b/>
            <sz val="9"/>
            <color indexed="81"/>
            <rFont val="Tahoma"/>
            <family val="2"/>
          </rPr>
          <t>Ryan Bailey:</t>
        </r>
        <r>
          <rPr>
            <sz val="9"/>
            <color indexed="81"/>
            <rFont val="Tahoma"/>
            <family val="2"/>
          </rPr>
          <t xml:space="preserve">
CELL needs to calc straight across - Value is causing error </t>
        </r>
      </text>
    </comment>
    <comment ref="F9" authorId="0" shapeId="0" xr:uid="{F454CAF5-90AE-4A58-BC8D-87F16BC559A1}">
      <text>
        <r>
          <rPr>
            <b/>
            <sz val="9"/>
            <color indexed="81"/>
            <rFont val="Tahoma"/>
            <family val="2"/>
          </rPr>
          <t>Ryan Bailey:</t>
        </r>
        <r>
          <rPr>
            <sz val="9"/>
            <color indexed="81"/>
            <rFont val="Tahoma"/>
            <family val="2"/>
          </rPr>
          <t xml:space="preserve">
Enter your base QTY Material you need to Purchase or handle. </t>
        </r>
      </text>
    </comment>
  </commentList>
</comments>
</file>

<file path=xl/sharedStrings.xml><?xml version="1.0" encoding="utf-8"?>
<sst xmlns="http://schemas.openxmlformats.org/spreadsheetml/2006/main" count="403" uniqueCount="283">
  <si>
    <t xml:space="preserve">Material Markup </t>
  </si>
  <si>
    <t>Project</t>
  </si>
  <si>
    <t>Description</t>
  </si>
  <si>
    <t>Location</t>
  </si>
  <si>
    <t>Estimator</t>
  </si>
  <si>
    <t xml:space="preserve">DESCRIPTION </t>
  </si>
  <si>
    <t xml:space="preserve">UOM </t>
  </si>
  <si>
    <t xml:space="preserve">Existing Conditions </t>
  </si>
  <si>
    <t>Sitework Demo</t>
  </si>
  <si>
    <t>CY</t>
  </si>
  <si>
    <t xml:space="preserve">Clearing, Grubbing </t>
  </si>
  <si>
    <t xml:space="preserve">Site Stripping </t>
  </si>
  <si>
    <t xml:space="preserve">Topsoil Stripping </t>
  </si>
  <si>
    <t xml:space="preserve">Site Construction </t>
  </si>
  <si>
    <t xml:space="preserve">General Excavation </t>
  </si>
  <si>
    <t xml:space="preserve">Soil Stabilization </t>
  </si>
  <si>
    <t xml:space="preserve">Backfilling </t>
  </si>
  <si>
    <t xml:space="preserve">Trenching &amp; Footings </t>
  </si>
  <si>
    <t xml:space="preserve">Site Construction - Purchase Material  </t>
  </si>
  <si>
    <t xml:space="preserve">Dewatering </t>
  </si>
  <si>
    <t>LS</t>
  </si>
  <si>
    <t xml:space="preserve">Dams, Shoring, and Water Retention </t>
  </si>
  <si>
    <t xml:space="preserve">Ditches, Swales, and Channels </t>
  </si>
  <si>
    <t xml:space="preserve">Erosion and Slope Protection </t>
  </si>
  <si>
    <t>Ponds and Reservoirs</t>
  </si>
  <si>
    <t xml:space="preserve">Silt Fence &amp; BMP's </t>
  </si>
  <si>
    <t xml:space="preserve">Seeding &amp; Mulching </t>
  </si>
  <si>
    <t xml:space="preserve">Erosion &amp; Stormwater Management - Purchase Material  </t>
  </si>
  <si>
    <t xml:space="preserve">Site Utilities </t>
  </si>
  <si>
    <t xml:space="preserve">Culverts &amp; Road Crossings </t>
  </si>
  <si>
    <t xml:space="preserve">Concrete Precast Structures </t>
  </si>
  <si>
    <t xml:space="preserve">Stormwater Piping </t>
  </si>
  <si>
    <t xml:space="preserve">Waste Collection Systems </t>
  </si>
  <si>
    <t>Site Irrigation</t>
  </si>
  <si>
    <t xml:space="preserve">Civil Utilities - Purchase Material  </t>
  </si>
  <si>
    <t xml:space="preserve">Concrete </t>
  </si>
  <si>
    <t>Concrete</t>
  </si>
  <si>
    <t>Grout</t>
  </si>
  <si>
    <t>Special Finish Concrete</t>
  </si>
  <si>
    <t>Specially Placed Concrete</t>
  </si>
  <si>
    <t>Precast Concrete</t>
  </si>
  <si>
    <t xml:space="preserve">Concrete - Purchase Material  </t>
  </si>
  <si>
    <t xml:space="preserve">Site Finishes </t>
  </si>
  <si>
    <t>Asphalt Paving</t>
  </si>
  <si>
    <t xml:space="preserve">Unit Pavers </t>
  </si>
  <si>
    <t>Concrete Paving</t>
  </si>
  <si>
    <t xml:space="preserve">Curb &amp; Edging </t>
  </si>
  <si>
    <t xml:space="preserve">Landscaping </t>
  </si>
  <si>
    <t xml:space="preserve">Planting &amp; Gardening </t>
  </si>
  <si>
    <t xml:space="preserve">Lawn Installation &amp; Sodding </t>
  </si>
  <si>
    <t xml:space="preserve">Site Finishes - Purchase Material  </t>
  </si>
  <si>
    <t xml:space="preserve">Subcontractors </t>
  </si>
  <si>
    <t xml:space="preserve">Environmental Installation Contractor </t>
  </si>
  <si>
    <t xml:space="preserve">Arborist / Tree Contractor </t>
  </si>
  <si>
    <t xml:space="preserve">Forestry &amp; Clearing Contractor </t>
  </si>
  <si>
    <t>Concrete Contractor</t>
  </si>
  <si>
    <t xml:space="preserve">Asphalt Paving Contractor </t>
  </si>
  <si>
    <t xml:space="preserve">Labor Staffing Contractor </t>
  </si>
  <si>
    <t xml:space="preserve">Subcontractor - Purchase Material  </t>
  </si>
  <si>
    <t xml:space="preserve">Company Overhead </t>
  </si>
  <si>
    <t>Advertising</t>
  </si>
  <si>
    <t xml:space="preserve">Construction Documentation </t>
  </si>
  <si>
    <t>Construction Equipment</t>
  </si>
  <si>
    <t xml:space="preserve">Construction Tools &amp; STS </t>
  </si>
  <si>
    <t>Employee Benefits</t>
  </si>
  <si>
    <t xml:space="preserve">Engineering Services                                                  </t>
  </si>
  <si>
    <t>Insurance and Bonding</t>
  </si>
  <si>
    <t>Phone &amp; Internet Services</t>
  </si>
  <si>
    <t xml:space="preserve">Project Scheduling       </t>
  </si>
  <si>
    <t xml:space="preserve">Reporting and Review </t>
  </si>
  <si>
    <t>Temporary Facilities</t>
  </si>
  <si>
    <t>Portable Toilets</t>
  </si>
  <si>
    <t>Temporary Utilities</t>
  </si>
  <si>
    <t xml:space="preserve">Erosion Control </t>
  </si>
  <si>
    <t xml:space="preserve">Stormwater Management </t>
  </si>
  <si>
    <t xml:space="preserve">OBSERVATION OF EXISTING CONDITIONS </t>
  </si>
  <si>
    <t>CLARIFICATIONS OF SCOPE</t>
  </si>
  <si>
    <t>Purchase Materials</t>
  </si>
  <si>
    <t xml:space="preserve">Clean Fill Dirt </t>
  </si>
  <si>
    <t xml:space="preserve">Topsoil </t>
  </si>
  <si>
    <t xml:space="preserve">Heavy Haul </t>
  </si>
  <si>
    <t>Subgrade Prep</t>
  </si>
  <si>
    <t>Owner:</t>
  </si>
  <si>
    <t>Project:</t>
  </si>
  <si>
    <t xml:space="preserve"> Project Overview</t>
  </si>
  <si>
    <t>Address</t>
  </si>
  <si>
    <t xml:space="preserve">Email: </t>
  </si>
  <si>
    <t>Scope:</t>
  </si>
  <si>
    <t>Point of Contact:</t>
  </si>
  <si>
    <t xml:space="preserve">SCOPE DESCRIPTION </t>
  </si>
  <si>
    <t xml:space="preserve">MATERIALS REQUIRED </t>
  </si>
  <si>
    <t xml:space="preserve">EQUIPMENT REQUIRED </t>
  </si>
  <si>
    <t xml:space="preserve">QTY </t>
  </si>
  <si>
    <t xml:space="preserve">SCOPE </t>
  </si>
  <si>
    <t>Estimate Budget Summary</t>
  </si>
  <si>
    <t>Gal/Hour</t>
  </si>
  <si>
    <t>Diesel</t>
  </si>
  <si>
    <t>Off Road Diesel</t>
  </si>
  <si>
    <t>Gas</t>
  </si>
  <si>
    <t>Skid Steer - Tracked</t>
  </si>
  <si>
    <t>Excavator 1-5 MT</t>
  </si>
  <si>
    <t>78 - 84" Single Drum / Smooth / Vibro</t>
  </si>
  <si>
    <t>78 - 84" Single Drum / Padfoot / Vibro</t>
  </si>
  <si>
    <t>3/4 Ton 4x4 Pickup</t>
  </si>
  <si>
    <t>1 Ton Pickup and Larger</t>
  </si>
  <si>
    <t>Fuel Unit of Measure</t>
  </si>
  <si>
    <t>Fuel Type</t>
  </si>
  <si>
    <t xml:space="preserve">$ / Week </t>
  </si>
  <si>
    <t xml:space="preserve">$ / Day </t>
  </si>
  <si>
    <t xml:space="preserve">$ / HR </t>
  </si>
  <si>
    <t xml:space="preserve">STATUS </t>
  </si>
  <si>
    <t xml:space="preserve">PROJECT </t>
  </si>
  <si>
    <t xml:space="preserve">POINT OF CONTACT </t>
  </si>
  <si>
    <t xml:space="preserve">OWNER </t>
  </si>
  <si>
    <t xml:space="preserve">Address </t>
  </si>
  <si>
    <t xml:space="preserve">City </t>
  </si>
  <si>
    <t xml:space="preserve">State </t>
  </si>
  <si>
    <t xml:space="preserve">Zip </t>
  </si>
  <si>
    <t xml:space="preserve">Date </t>
  </si>
  <si>
    <t xml:space="preserve">Due Date </t>
  </si>
  <si>
    <t xml:space="preserve">Proposal Submitted </t>
  </si>
  <si>
    <t xml:space="preserve">Final Price </t>
  </si>
  <si>
    <t xml:space="preserve">Days Past </t>
  </si>
  <si>
    <t>Follow Up - 3</t>
  </si>
  <si>
    <t>Follow Up - 1</t>
  </si>
  <si>
    <t>Follow Up - 2</t>
  </si>
  <si>
    <t xml:space="preserve">Phone </t>
  </si>
  <si>
    <t xml:space="preserve">Email </t>
  </si>
  <si>
    <t xml:space="preserve">STATUS KEY </t>
  </si>
  <si>
    <t xml:space="preserve">Pending </t>
  </si>
  <si>
    <t xml:space="preserve">Withdrawn </t>
  </si>
  <si>
    <t xml:space="preserve">Estimate </t>
  </si>
  <si>
    <t xml:space="preserve">Proposal </t>
  </si>
  <si>
    <t xml:space="preserve">Final </t>
  </si>
  <si>
    <t xml:space="preserve">Rbailey </t>
  </si>
  <si>
    <t>Date Submitted</t>
  </si>
  <si>
    <t>Scope - 2</t>
  </si>
  <si>
    <t>Scope - 3</t>
  </si>
  <si>
    <t>Scope - 4</t>
  </si>
  <si>
    <t>Scope - 5</t>
  </si>
  <si>
    <t>Scope - 6</t>
  </si>
  <si>
    <t>Scope - 7</t>
  </si>
  <si>
    <t>Scope - 8</t>
  </si>
  <si>
    <t>Scope - 9</t>
  </si>
  <si>
    <t>Scope - 10</t>
  </si>
  <si>
    <t xml:space="preserve">Supervisor </t>
  </si>
  <si>
    <t xml:space="preserve">Foreman </t>
  </si>
  <si>
    <t xml:space="preserve">Operator </t>
  </si>
  <si>
    <t>Fuel Consumption Rate</t>
  </si>
  <si>
    <t xml:space="preserve">Labor </t>
  </si>
  <si>
    <t xml:space="preserve">Hours </t>
  </si>
  <si>
    <t xml:space="preserve">Laborer </t>
  </si>
  <si>
    <t>Clarifications:</t>
  </si>
  <si>
    <t>Assumptions:</t>
  </si>
  <si>
    <t>EXCEPTIONS AND ASSUMPTIONS</t>
  </si>
  <si>
    <t>Note</t>
  </si>
  <si>
    <t xml:space="preserve">Note </t>
  </si>
  <si>
    <t xml:space="preserve">Scope of Work </t>
  </si>
  <si>
    <t xml:space="preserve">CATEGORY </t>
  </si>
  <si>
    <t xml:space="preserve">Mobilization </t>
  </si>
  <si>
    <t xml:space="preserve">OH&amp; P Markup </t>
  </si>
  <si>
    <t xml:space="preserve">Misc Job Expenses </t>
  </si>
  <si>
    <t xml:space="preserve">TAG DESCRIPTION </t>
  </si>
  <si>
    <t xml:space="preserve">RATE </t>
  </si>
  <si>
    <t>Count</t>
  </si>
  <si>
    <t>Pers.No.</t>
  </si>
  <si>
    <t xml:space="preserve">First </t>
  </si>
  <si>
    <t>Last</t>
  </si>
  <si>
    <t>Position</t>
  </si>
  <si>
    <t>Super</t>
  </si>
  <si>
    <t>Disc</t>
  </si>
  <si>
    <t>PerDiem</t>
  </si>
  <si>
    <t xml:space="preserve">Overhead </t>
  </si>
  <si>
    <t xml:space="preserve">Superintendent </t>
  </si>
  <si>
    <t xml:space="preserve">CIVIL </t>
  </si>
  <si>
    <t>Column1</t>
  </si>
  <si>
    <t>Column2</t>
  </si>
  <si>
    <t xml:space="preserve">Federal </t>
  </si>
  <si>
    <t>Benefits</t>
  </si>
  <si>
    <t>OT</t>
  </si>
  <si>
    <t>Budget Rate on 50Hours</t>
  </si>
  <si>
    <t xml:space="preserve">Base $ / MH </t>
  </si>
  <si>
    <t>Project #:</t>
  </si>
  <si>
    <t xml:space="preserve">Labor Cost </t>
  </si>
  <si>
    <t xml:space="preserve">PROJECT NUMBER </t>
  </si>
  <si>
    <t>Project Number</t>
  </si>
  <si>
    <t xml:space="preserve">Equipment Cost </t>
  </si>
  <si>
    <t xml:space="preserve">Fuel $ / GAL </t>
  </si>
  <si>
    <t xml:space="preserve">City / State </t>
  </si>
  <si>
    <t>To:</t>
  </si>
  <si>
    <t>From:</t>
  </si>
  <si>
    <t xml:space="preserve">Miles </t>
  </si>
  <si>
    <t xml:space="preserve"># of Trips </t>
  </si>
  <si>
    <t xml:space="preserve">Truck &amp; Trailer </t>
  </si>
  <si>
    <t xml:space="preserve">Personal </t>
  </si>
  <si>
    <t xml:space="preserve">MILEAGE </t>
  </si>
  <si>
    <t xml:space="preserve">Base Operating Rate </t>
  </si>
  <si>
    <t>MILEAGE</t>
  </si>
  <si>
    <t xml:space="preserve">UNIT PRICE </t>
  </si>
  <si>
    <t>Crushed Stone - 57</t>
  </si>
  <si>
    <t xml:space="preserve">Material Unit Price </t>
  </si>
  <si>
    <t xml:space="preserve">CY </t>
  </si>
  <si>
    <t xml:space="preserve">Total Scope Cost </t>
  </si>
  <si>
    <t>Existing Conditions</t>
  </si>
  <si>
    <t xml:space="preserve">Labor Hours </t>
  </si>
  <si>
    <t>Quote Comparison</t>
  </si>
  <si>
    <t xml:space="preserve">Status </t>
  </si>
  <si>
    <t xml:space="preserve">In Review </t>
  </si>
  <si>
    <t xml:space="preserve">Award </t>
  </si>
  <si>
    <t>Bidder Legal Name:</t>
  </si>
  <si>
    <t>Bidder Contact Name:</t>
  </si>
  <si>
    <t>Bidder Contact Email:</t>
  </si>
  <si>
    <t>Bidder Phone:</t>
  </si>
  <si>
    <t>Bid Date or "No Bid":</t>
  </si>
  <si>
    <t>Bid Valid Until Date:</t>
  </si>
  <si>
    <t>Firm or Budgetary Bid:</t>
  </si>
  <si>
    <t>Pricing for Labor / Material</t>
  </si>
  <si>
    <t xml:space="preserve">Alternate </t>
  </si>
  <si>
    <t xml:space="preserve">Carried </t>
  </si>
  <si>
    <t xml:space="preserve">Cost </t>
  </si>
  <si>
    <t xml:space="preserve">LF </t>
  </si>
  <si>
    <t>SF</t>
  </si>
  <si>
    <t>Excavation Contractor</t>
  </si>
  <si>
    <t xml:space="preserve">Landscaping Contractor </t>
  </si>
  <si>
    <t xml:space="preserve">Fencing Contractor </t>
  </si>
  <si>
    <t>Trucking &amp; Hauling Contractor</t>
  </si>
  <si>
    <t>RB</t>
  </si>
  <si>
    <t>Rbailey@rrbeholdings.com</t>
  </si>
  <si>
    <t>570-960-2327</t>
  </si>
  <si>
    <t>90 Days</t>
  </si>
  <si>
    <t xml:space="preserve">Firm </t>
  </si>
  <si>
    <t>AC</t>
  </si>
  <si>
    <t>Scope - 1</t>
  </si>
  <si>
    <t>SUBCONTRACTOR #1</t>
  </si>
  <si>
    <t>SUBCONTRACTOR #2</t>
  </si>
  <si>
    <t>SUBCONTRACTOR #3</t>
  </si>
  <si>
    <t>SUBCONTRACTOR #4</t>
  </si>
  <si>
    <t>SUBCONTRACTOR #5</t>
  </si>
  <si>
    <t xml:space="preserve">Project Cost Summary </t>
  </si>
  <si>
    <t xml:space="preserve">Project Scope Costs </t>
  </si>
  <si>
    <t xml:space="preserve">Subcontractor Costs </t>
  </si>
  <si>
    <t xml:space="preserve">Overhead and Job related expenses </t>
  </si>
  <si>
    <t xml:space="preserve">Construction Equipment Fuel </t>
  </si>
  <si>
    <t xml:space="preserve">Construction Equipment (Rental) </t>
  </si>
  <si>
    <t>Project Anticipated Duration (Hours)</t>
  </si>
  <si>
    <t xml:space="preserve">Unit Price </t>
  </si>
  <si>
    <t xml:space="preserve">Total Cost </t>
  </si>
  <si>
    <t>GAL</t>
  </si>
  <si>
    <t xml:space="preserve">Engineering Services              </t>
  </si>
  <si>
    <t xml:space="preserve">Employee Benefits &amp; Rewards </t>
  </si>
  <si>
    <t>EA</t>
  </si>
  <si>
    <t xml:space="preserve">Project Final Cost </t>
  </si>
  <si>
    <t xml:space="preserve">Project Costs + Applicable Markup &amp; Tax </t>
  </si>
  <si>
    <t xml:space="preserve">Waste &amp; Markup </t>
  </si>
  <si>
    <t xml:space="preserve">Material Cost </t>
  </si>
  <si>
    <t xml:space="preserve">Material Waste &amp; Markup </t>
  </si>
  <si>
    <t>Overhead and Project Direct Associated Costs</t>
  </si>
  <si>
    <t xml:space="preserve">Applicable Tax </t>
  </si>
  <si>
    <t>UOM</t>
  </si>
  <si>
    <t xml:space="preserve">CF </t>
  </si>
  <si>
    <t xml:space="preserve">SY </t>
  </si>
  <si>
    <t>Truck</t>
  </si>
  <si>
    <t>Day</t>
  </si>
  <si>
    <t xml:space="preserve">Lump Sum </t>
  </si>
  <si>
    <t xml:space="preserve">Gallons </t>
  </si>
  <si>
    <t xml:space="preserve">Tons </t>
  </si>
  <si>
    <t>PRICING STATUS</t>
  </si>
  <si>
    <t xml:space="preserve">Current </t>
  </si>
  <si>
    <t xml:space="preserve">Historical </t>
  </si>
  <si>
    <t xml:space="preserve">PLUG </t>
  </si>
  <si>
    <t xml:space="preserve">PRICING STATUS </t>
  </si>
  <si>
    <t xml:space="preserve">Week </t>
  </si>
  <si>
    <t>Month</t>
  </si>
  <si>
    <t>Bidder Category</t>
  </si>
  <si>
    <t>Bags</t>
  </si>
  <si>
    <t>(Record Existing Site conditions &amp; Scope of work to this area)</t>
  </si>
  <si>
    <t>RRBE</t>
  </si>
  <si>
    <t xml:space="preserve">Estimating Book </t>
  </si>
  <si>
    <t>RRB</t>
  </si>
  <si>
    <t xml:space="preserve">Ryan Bailey </t>
  </si>
  <si>
    <t xml:space="preserve">Import Topsoil </t>
  </si>
  <si>
    <t xml:space="preserve">Project Anticipated Duration Days w/ 3 Man Crew </t>
  </si>
  <si>
    <t>Import Topsoil and Finish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</si>
</sst>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b/>
      <u val="singleAccounting"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99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44" fontId="0" fillId="0" borderId="0" xfId="1" applyFont="1"/>
    <xf numFmtId="0" fontId="2" fillId="2" borderId="7" xfId="0" applyFont="1" applyFill="1" applyBorder="1"/>
    <xf numFmtId="0" fontId="0" fillId="8" borderId="0" xfId="0" applyFill="1"/>
    <xf numFmtId="0" fontId="1" fillId="0" borderId="0" xfId="3"/>
    <xf numFmtId="0" fontId="1" fillId="0" borderId="0" xfId="3" applyAlignment="1">
      <alignment horizontal="center"/>
    </xf>
    <xf numFmtId="44" fontId="1" fillId="0" borderId="0" xfId="3" applyNumberFormat="1"/>
    <xf numFmtId="0" fontId="9" fillId="0" borderId="0" xfId="6"/>
    <xf numFmtId="0" fontId="1" fillId="0" borderId="0" xfId="3" applyAlignment="1">
      <alignment horizontal="left"/>
    </xf>
    <xf numFmtId="0" fontId="1" fillId="0" borderId="0" xfId="3" applyAlignment="1">
      <alignment horizontal="right"/>
    </xf>
    <xf numFmtId="0" fontId="2" fillId="0" borderId="0" xfId="3" applyFont="1"/>
    <xf numFmtId="166" fontId="10" fillId="0" borderId="0" xfId="3" applyNumberFormat="1" applyFont="1" applyAlignment="1">
      <alignment horizontal="right" vertical="center"/>
    </xf>
    <xf numFmtId="1" fontId="10" fillId="0" borderId="0" xfId="3" applyNumberFormat="1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1" fontId="10" fillId="0" borderId="0" xfId="7" applyNumberFormat="1" applyFont="1" applyAlignment="1">
      <alignment horizontal="right" vertical="center"/>
    </xf>
    <xf numFmtId="0" fontId="11" fillId="0" borderId="0" xfId="3" applyFont="1" applyAlignment="1">
      <alignment horizontal="left" vertical="center"/>
    </xf>
    <xf numFmtId="1" fontId="11" fillId="0" borderId="0" xfId="7" applyNumberFormat="1" applyFont="1" applyAlignment="1">
      <alignment horizontal="right" vertical="center"/>
    </xf>
    <xf numFmtId="0" fontId="10" fillId="0" borderId="0" xfId="3" applyFont="1" applyAlignment="1">
      <alignment vertical="center"/>
    </xf>
    <xf numFmtId="165" fontId="10" fillId="0" borderId="0" xfId="7" applyNumberFormat="1" applyFont="1" applyAlignment="1">
      <alignment horizontal="right" vertical="center"/>
    </xf>
    <xf numFmtId="0" fontId="11" fillId="0" borderId="0" xfId="3" applyFont="1" applyAlignment="1">
      <alignment vertical="center"/>
    </xf>
    <xf numFmtId="165" fontId="11" fillId="0" borderId="0" xfId="7" applyNumberFormat="1" applyFont="1" applyAlignment="1">
      <alignment horizontal="right" vertical="center"/>
    </xf>
    <xf numFmtId="164" fontId="2" fillId="0" borderId="0" xfId="8" applyNumberFormat="1" applyFont="1" applyAlignment="1">
      <alignment horizontal="center"/>
    </xf>
    <xf numFmtId="0" fontId="12" fillId="0" borderId="0" xfId="3" applyFont="1" applyAlignment="1">
      <alignment horizontal="left" vertical="center"/>
    </xf>
    <xf numFmtId="0" fontId="2" fillId="0" borderId="0" xfId="3" applyFont="1" applyAlignment="1">
      <alignment horizontal="center"/>
    </xf>
    <xf numFmtId="0" fontId="14" fillId="0" borderId="0" xfId="3" applyFont="1" applyAlignment="1">
      <alignment vertical="center"/>
    </xf>
    <xf numFmtId="0" fontId="15" fillId="0" borderId="0" xfId="3" applyFont="1"/>
    <xf numFmtId="0" fontId="12" fillId="0" borderId="0" xfId="3" applyFont="1" applyAlignment="1">
      <alignment vertical="center"/>
    </xf>
    <xf numFmtId="0" fontId="15" fillId="0" borderId="0" xfId="3" applyFont="1" applyAlignment="1">
      <alignment horizontal="center"/>
    </xf>
    <xf numFmtId="0" fontId="11" fillId="0" borderId="0" xfId="3" applyFont="1"/>
    <xf numFmtId="0" fontId="2" fillId="0" borderId="2" xfId="0" applyFont="1" applyBorder="1" applyAlignment="1">
      <alignment horizontal="center" vertical="center"/>
    </xf>
    <xf numFmtId="0" fontId="0" fillId="10" borderId="0" xfId="0" applyFill="1"/>
    <xf numFmtId="0" fontId="2" fillId="0" borderId="0" xfId="0" applyFont="1" applyAlignment="1">
      <alignment horizontal="center" vertical="center"/>
    </xf>
    <xf numFmtId="0" fontId="0" fillId="11" borderId="0" xfId="0" applyFill="1"/>
    <xf numFmtId="0" fontId="0" fillId="12" borderId="0" xfId="0" applyFill="1"/>
    <xf numFmtId="14" fontId="0" fillId="0" borderId="0" xfId="0" applyNumberFormat="1"/>
    <xf numFmtId="0" fontId="0" fillId="15" borderId="0" xfId="0" applyFill="1"/>
    <xf numFmtId="0" fontId="13" fillId="15" borderId="0" xfId="0" applyFont="1" applyFill="1"/>
    <xf numFmtId="165" fontId="10" fillId="0" borderId="13" xfId="7" applyNumberFormat="1" applyFont="1" applyBorder="1" applyAlignment="1">
      <alignment horizontal="right" vertical="center"/>
    </xf>
    <xf numFmtId="0" fontId="0" fillId="0" borderId="12" xfId="0" applyBorder="1"/>
    <xf numFmtId="165" fontId="10" fillId="0" borderId="4" xfId="7" applyNumberFormat="1" applyFont="1" applyBorder="1" applyAlignment="1">
      <alignment horizontal="right" vertical="center"/>
    </xf>
    <xf numFmtId="165" fontId="10" fillId="0" borderId="8" xfId="7" applyNumberFormat="1" applyFont="1" applyBorder="1" applyAlignment="1">
      <alignment horizontal="right" vertical="center"/>
    </xf>
    <xf numFmtId="0" fontId="0" fillId="0" borderId="1" xfId="0" applyBorder="1"/>
    <xf numFmtId="0" fontId="0" fillId="15" borderId="12" xfId="0" applyFill="1" applyBorder="1"/>
    <xf numFmtId="0" fontId="16" fillId="0" borderId="20" xfId="0" applyFont="1" applyBorder="1"/>
    <xf numFmtId="0" fontId="0" fillId="0" borderId="22" xfId="0" applyBorder="1"/>
    <xf numFmtId="0" fontId="0" fillId="0" borderId="23" xfId="0" applyBorder="1"/>
    <xf numFmtId="0" fontId="0" fillId="10" borderId="22" xfId="0" applyFill="1" applyBorder="1"/>
    <xf numFmtId="0" fontId="0" fillId="10" borderId="21" xfId="0" applyFill="1" applyBorder="1"/>
    <xf numFmtId="0" fontId="0" fillId="10" borderId="23" xfId="0" applyFill="1" applyBorder="1"/>
    <xf numFmtId="0" fontId="2" fillId="9" borderId="3" xfId="0" applyFont="1" applyFill="1" applyBorder="1"/>
    <xf numFmtId="0" fontId="2" fillId="3" borderId="7" xfId="0" applyFont="1" applyFill="1" applyBorder="1"/>
    <xf numFmtId="0" fontId="2" fillId="5" borderId="7" xfId="0" applyFont="1" applyFill="1" applyBorder="1"/>
    <xf numFmtId="0" fontId="2" fillId="16" borderId="7" xfId="0" applyFont="1" applyFill="1" applyBorder="1"/>
    <xf numFmtId="0" fontId="2" fillId="6" borderId="7" xfId="0" applyFont="1" applyFill="1" applyBorder="1"/>
    <xf numFmtId="0" fontId="2" fillId="13" borderId="7" xfId="0" applyFont="1" applyFill="1" applyBorder="1"/>
    <xf numFmtId="0" fontId="2" fillId="7" borderId="7" xfId="0" applyFont="1" applyFill="1" applyBorder="1"/>
    <xf numFmtId="0" fontId="2" fillId="8" borderId="7" xfId="0" applyFont="1" applyFill="1" applyBorder="1"/>
    <xf numFmtId="0" fontId="0" fillId="0" borderId="0" xfId="0" applyAlignment="1">
      <alignment vertical="top"/>
    </xf>
    <xf numFmtId="44" fontId="0" fillId="0" borderId="0" xfId="0" applyNumberFormat="1"/>
    <xf numFmtId="1" fontId="0" fillId="0" borderId="0" xfId="0" applyNumberFormat="1"/>
    <xf numFmtId="0" fontId="0" fillId="0" borderId="13" xfId="0" applyBorder="1"/>
    <xf numFmtId="0" fontId="0" fillId="0" borderId="4" xfId="0" applyBorder="1"/>
    <xf numFmtId="0" fontId="0" fillId="0" borderId="8" xfId="0" applyBorder="1"/>
    <xf numFmtId="44" fontId="0" fillId="15" borderId="0" xfId="1" applyFont="1" applyFill="1" applyBorder="1" applyAlignment="1">
      <alignment horizontal="center"/>
    </xf>
    <xf numFmtId="44" fontId="0" fillId="10" borderId="0" xfId="1" applyFont="1" applyFill="1"/>
    <xf numFmtId="44" fontId="0" fillId="15" borderId="12" xfId="1" applyFont="1" applyFill="1" applyBorder="1" applyAlignment="1">
      <alignment horizontal="center"/>
    </xf>
    <xf numFmtId="0" fontId="0" fillId="17" borderId="9" xfId="0" applyFill="1" applyBorder="1" applyAlignment="1">
      <alignment horizontal="center" vertical="center"/>
    </xf>
    <xf numFmtId="0" fontId="0" fillId="17" borderId="18" xfId="0" applyFill="1" applyBorder="1" applyAlignment="1">
      <alignment horizontal="center" vertical="center"/>
    </xf>
    <xf numFmtId="44" fontId="0" fillId="0" borderId="1" xfId="0" applyNumberFormat="1" applyBorder="1"/>
    <xf numFmtId="0" fontId="7" fillId="4" borderId="4" xfId="3" applyFont="1" applyFill="1" applyBorder="1" applyAlignment="1">
      <alignment vertical="center"/>
    </xf>
    <xf numFmtId="0" fontId="7" fillId="4" borderId="8" xfId="3" applyFont="1" applyFill="1" applyBorder="1" applyAlignment="1">
      <alignment vertical="center"/>
    </xf>
    <xf numFmtId="0" fontId="19" fillId="3" borderId="12" xfId="0" applyFont="1" applyFill="1" applyBorder="1" applyAlignment="1">
      <alignment horizontal="center" vertical="center"/>
    </xf>
    <xf numFmtId="0" fontId="0" fillId="0" borderId="21" xfId="0" applyBorder="1"/>
    <xf numFmtId="2" fontId="0" fillId="10" borderId="22" xfId="0" applyNumberFormat="1" applyFill="1" applyBorder="1"/>
    <xf numFmtId="0" fontId="5" fillId="0" borderId="0" xfId="0" applyFont="1" applyAlignment="1">
      <alignment vertical="top"/>
    </xf>
    <xf numFmtId="0" fontId="0" fillId="3" borderId="4" xfId="0" applyFill="1" applyBorder="1"/>
    <xf numFmtId="0" fontId="0" fillId="3" borderId="8" xfId="0" applyFill="1" applyBorder="1"/>
    <xf numFmtId="44" fontId="0" fillId="3" borderId="0" xfId="1" applyFont="1" applyFill="1" applyBorder="1"/>
    <xf numFmtId="49" fontId="4" fillId="0" borderId="13" xfId="2" applyNumberFormat="1" applyFont="1" applyBorder="1" applyAlignment="1">
      <alignment horizontal="right"/>
    </xf>
    <xf numFmtId="49" fontId="4" fillId="0" borderId="4" xfId="2" applyNumberFormat="1" applyFont="1" applyBorder="1" applyAlignment="1">
      <alignment horizontal="right"/>
    </xf>
    <xf numFmtId="0" fontId="4" fillId="0" borderId="4" xfId="2" applyFont="1" applyBorder="1" applyAlignment="1">
      <alignment horizontal="right"/>
    </xf>
    <xf numFmtId="0" fontId="4" fillId="0" borderId="8" xfId="2" applyFont="1" applyBorder="1" applyAlignment="1">
      <alignment horizontal="right"/>
    </xf>
    <xf numFmtId="0" fontId="7" fillId="10" borderId="24" xfId="3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3" borderId="21" xfId="0" applyFont="1" applyFill="1" applyBorder="1" applyAlignment="1">
      <alignment horizontal="center" vertical="center"/>
    </xf>
    <xf numFmtId="0" fontId="0" fillId="18" borderId="8" xfId="0" applyFill="1" applyBorder="1"/>
    <xf numFmtId="0" fontId="0" fillId="18" borderId="1" xfId="0" applyFill="1" applyBorder="1"/>
    <xf numFmtId="44" fontId="8" fillId="18" borderId="1" xfId="0" applyNumberFormat="1" applyFont="1" applyFill="1" applyBorder="1" applyAlignment="1">
      <alignment vertical="center"/>
    </xf>
    <xf numFmtId="44" fontId="2" fillId="3" borderId="22" xfId="0" applyNumberFormat="1" applyFont="1" applyFill="1" applyBorder="1"/>
    <xf numFmtId="0" fontId="1" fillId="4" borderId="0" xfId="3" applyFill="1"/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indent="2"/>
    </xf>
    <xf numFmtId="44" fontId="0" fillId="3" borderId="5" xfId="0" applyNumberFormat="1" applyFill="1" applyBorder="1"/>
    <xf numFmtId="44" fontId="0" fillId="3" borderId="1" xfId="1" applyFont="1" applyFill="1" applyBorder="1"/>
    <xf numFmtId="44" fontId="0" fillId="3" borderId="12" xfId="1" applyFont="1" applyFill="1" applyBorder="1"/>
    <xf numFmtId="44" fontId="0" fillId="3" borderId="11" xfId="0" applyNumberFormat="1" applyFill="1" applyBorder="1"/>
    <xf numFmtId="0" fontId="19" fillId="3" borderId="13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 wrapText="1"/>
    </xf>
    <xf numFmtId="2" fontId="0" fillId="10" borderId="21" xfId="0" applyNumberFormat="1" applyFill="1" applyBorder="1"/>
    <xf numFmtId="44" fontId="0" fillId="0" borderId="12" xfId="0" applyNumberFormat="1" applyBorder="1"/>
    <xf numFmtId="44" fontId="2" fillId="3" borderId="21" xfId="0" applyNumberFormat="1" applyFont="1" applyFill="1" applyBorder="1"/>
    <xf numFmtId="2" fontId="0" fillId="10" borderId="23" xfId="0" applyNumberFormat="1" applyFill="1" applyBorder="1"/>
    <xf numFmtId="44" fontId="0" fillId="3" borderId="10" xfId="0" applyNumberFormat="1" applyFill="1" applyBorder="1"/>
    <xf numFmtId="44" fontId="2" fillId="3" borderId="23" xfId="0" applyNumberFormat="1" applyFont="1" applyFill="1" applyBorder="1"/>
    <xf numFmtId="44" fontId="0" fillId="3" borderId="13" xfId="1" applyFont="1" applyFill="1" applyBorder="1"/>
    <xf numFmtId="44" fontId="0" fillId="3" borderId="4" xfId="1" applyFont="1" applyFill="1" applyBorder="1"/>
    <xf numFmtId="44" fontId="0" fillId="3" borderId="8" xfId="1" applyFont="1" applyFill="1" applyBorder="1"/>
    <xf numFmtId="0" fontId="0" fillId="18" borderId="6" xfId="0" applyFill="1" applyBorder="1"/>
    <xf numFmtId="0" fontId="0" fillId="18" borderId="7" xfId="0" applyFill="1" applyBorder="1"/>
    <xf numFmtId="44" fontId="8" fillId="18" borderId="23" xfId="0" applyNumberFormat="1" applyFont="1" applyFill="1" applyBorder="1" applyAlignment="1">
      <alignment horizontal="center"/>
    </xf>
    <xf numFmtId="2" fontId="8" fillId="18" borderId="1" xfId="0" applyNumberFormat="1" applyFont="1" applyFill="1" applyBorder="1"/>
    <xf numFmtId="44" fontId="11" fillId="0" borderId="0" xfId="1" applyFont="1" applyAlignment="1">
      <alignment vertical="center"/>
    </xf>
    <xf numFmtId="1" fontId="1" fillId="0" borderId="0" xfId="3" applyNumberFormat="1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7" xfId="0" applyBorder="1"/>
    <xf numFmtId="0" fontId="0" fillId="0" borderId="19" xfId="0" applyBorder="1"/>
    <xf numFmtId="0" fontId="0" fillId="3" borderId="2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19" xfId="0" applyFill="1" applyBorder="1"/>
    <xf numFmtId="0" fontId="20" fillId="19" borderId="22" xfId="2" applyFont="1" applyFill="1" applyBorder="1" applyAlignment="1">
      <alignment horizontal="right" vertical="center"/>
    </xf>
    <xf numFmtId="0" fontId="20" fillId="19" borderId="23" xfId="2" applyFont="1" applyFill="1" applyBorder="1" applyAlignment="1">
      <alignment horizontal="right" vertical="center"/>
    </xf>
    <xf numFmtId="44" fontId="2" fillId="0" borderId="6" xfId="1" applyFont="1" applyBorder="1" applyAlignment="1"/>
    <xf numFmtId="44" fontId="2" fillId="0" borderId="7" xfId="1" applyFont="1" applyBorder="1" applyAlignment="1"/>
    <xf numFmtId="44" fontId="2" fillId="0" borderId="19" xfId="1" applyFont="1" applyBorder="1" applyAlignment="1"/>
    <xf numFmtId="0" fontId="0" fillId="0" borderId="0" xfId="3" applyFont="1" applyAlignment="1">
      <alignment horizontal="left" vertical="center" wrapText="1"/>
    </xf>
    <xf numFmtId="0" fontId="1" fillId="0" borderId="0" xfId="3" applyAlignment="1">
      <alignment horizontal="left" vertical="center" wrapText="1"/>
    </xf>
    <xf numFmtId="44" fontId="2" fillId="0" borderId="0" xfId="1" applyFont="1" applyBorder="1" applyAlignment="1">
      <alignment horizontal="center" vertical="center" wrapText="1"/>
    </xf>
    <xf numFmtId="0" fontId="1" fillId="0" borderId="12" xfId="3" applyBorder="1"/>
    <xf numFmtId="0" fontId="1" fillId="10" borderId="13" xfId="3" applyFill="1" applyBorder="1"/>
    <xf numFmtId="0" fontId="1" fillId="10" borderId="4" xfId="3" applyFill="1" applyBorder="1"/>
    <xf numFmtId="0" fontId="1" fillId="10" borderId="8" xfId="3" applyFill="1" applyBorder="1"/>
    <xf numFmtId="0" fontId="0" fillId="4" borderId="13" xfId="3" applyFont="1" applyFill="1" applyBorder="1"/>
    <xf numFmtId="0" fontId="0" fillId="4" borderId="0" xfId="3" applyFont="1" applyFill="1"/>
    <xf numFmtId="0" fontId="0" fillId="4" borderId="4" xfId="3" applyFont="1" applyFill="1" applyBorder="1"/>
    <xf numFmtId="0" fontId="1" fillId="4" borderId="21" xfId="3" applyFill="1" applyBorder="1"/>
    <xf numFmtId="44" fontId="1" fillId="4" borderId="11" xfId="1" applyFill="1" applyBorder="1"/>
    <xf numFmtId="0" fontId="1" fillId="4" borderId="22" xfId="3" applyFill="1" applyBorder="1"/>
    <xf numFmtId="44" fontId="1" fillId="4" borderId="5" xfId="1" applyFill="1" applyBorder="1"/>
    <xf numFmtId="0" fontId="0" fillId="4" borderId="22" xfId="3" applyFont="1" applyFill="1" applyBorder="1"/>
    <xf numFmtId="0" fontId="1" fillId="4" borderId="23" xfId="3" applyFill="1" applyBorder="1"/>
    <xf numFmtId="44" fontId="1" fillId="4" borderId="10" xfId="1" applyFill="1" applyBorder="1"/>
    <xf numFmtId="44" fontId="0" fillId="4" borderId="0" xfId="8" applyFont="1" applyFill="1"/>
    <xf numFmtId="0" fontId="1" fillId="4" borderId="0" xfId="3" applyFill="1" applyAlignment="1">
      <alignment horizontal="center"/>
    </xf>
    <xf numFmtId="9" fontId="1" fillId="10" borderId="11" xfId="3" applyNumberFormat="1" applyFill="1" applyBorder="1"/>
    <xf numFmtId="9" fontId="1" fillId="10" borderId="5" xfId="3" applyNumberFormat="1" applyFill="1" applyBorder="1"/>
    <xf numFmtId="44" fontId="1" fillId="10" borderId="5" xfId="1" applyFill="1" applyBorder="1"/>
    <xf numFmtId="0" fontId="0" fillId="10" borderId="12" xfId="3" applyFont="1" applyFill="1" applyBorder="1"/>
    <xf numFmtId="0" fontId="2" fillId="0" borderId="27" xfId="3" applyFont="1" applyBorder="1" applyAlignment="1">
      <alignment horizontal="center" vertical="center" wrapText="1"/>
    </xf>
    <xf numFmtId="44" fontId="1" fillId="10" borderId="12" xfId="1" applyFill="1" applyBorder="1"/>
    <xf numFmtId="44" fontId="1" fillId="10" borderId="0" xfId="1" applyFill="1" applyBorder="1"/>
    <xf numFmtId="44" fontId="1" fillId="20" borderId="0" xfId="1" applyFill="1" applyBorder="1"/>
    <xf numFmtId="44" fontId="1" fillId="10" borderId="1" xfId="1" applyFill="1" applyBorder="1"/>
    <xf numFmtId="9" fontId="0" fillId="0" borderId="0" xfId="11" applyFont="1"/>
    <xf numFmtId="44" fontId="22" fillId="2" borderId="14" xfId="1" applyFont="1" applyFill="1" applyBorder="1" applyAlignment="1">
      <alignment horizontal="right" vertical="center" wrapText="1"/>
    </xf>
    <xf numFmtId="44" fontId="1" fillId="2" borderId="14" xfId="1" applyFont="1" applyFill="1" applyBorder="1" applyAlignment="1">
      <alignment horizontal="right" vertical="center" wrapText="1"/>
    </xf>
    <xf numFmtId="44" fontId="1" fillId="2" borderId="26" xfId="1" applyFont="1" applyFill="1" applyBorder="1" applyAlignment="1">
      <alignment horizontal="right" vertical="center" wrapText="1"/>
    </xf>
    <xf numFmtId="0" fontId="0" fillId="4" borderId="8" xfId="3" applyFont="1" applyFill="1" applyBorder="1"/>
    <xf numFmtId="9" fontId="1" fillId="10" borderId="10" xfId="3" applyNumberFormat="1" applyFill="1" applyBorder="1"/>
    <xf numFmtId="44" fontId="0" fillId="0" borderId="0" xfId="1" applyFont="1" applyFill="1"/>
    <xf numFmtId="0" fontId="0" fillId="10" borderId="0" xfId="3" applyFont="1" applyFill="1"/>
    <xf numFmtId="44" fontId="0" fillId="10" borderId="0" xfId="3" applyNumberFormat="1" applyFont="1" applyFill="1"/>
    <xf numFmtId="0" fontId="0" fillId="10" borderId="1" xfId="3" applyFont="1" applyFill="1" applyBorder="1"/>
    <xf numFmtId="0" fontId="17" fillId="0" borderId="0" xfId="0" applyFont="1"/>
    <xf numFmtId="43" fontId="17" fillId="4" borderId="0" xfId="10" applyFont="1" applyFill="1" applyAlignment="1">
      <alignment vertical="center"/>
    </xf>
    <xf numFmtId="43" fontId="11" fillId="0" borderId="0" xfId="3" applyNumberFormat="1" applyFont="1" applyAlignment="1">
      <alignment horizontal="center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43" fontId="17" fillId="4" borderId="0" xfId="10" applyFont="1" applyFill="1" applyAlignment="1">
      <alignment horizontal="left" vertical="center"/>
    </xf>
    <xf numFmtId="0" fontId="10" fillId="0" borderId="0" xfId="3" applyFont="1" applyAlignment="1">
      <alignment vertical="center"/>
    </xf>
    <xf numFmtId="43" fontId="17" fillId="4" borderId="0" xfId="10" applyFont="1" applyFill="1" applyAlignment="1">
      <alignment vertical="center"/>
    </xf>
    <xf numFmtId="0" fontId="11" fillId="0" borderId="1" xfId="3" applyFont="1" applyBorder="1" applyAlignment="1">
      <alignment horizontal="left" vertical="center"/>
    </xf>
    <xf numFmtId="0" fontId="0" fillId="2" borderId="17" xfId="3" applyFont="1" applyFill="1" applyBorder="1" applyAlignment="1">
      <alignment horizontal="left" vertical="center" wrapText="1"/>
    </xf>
    <xf numFmtId="0" fontId="1" fillId="2" borderId="16" xfId="3" applyFill="1" applyBorder="1" applyAlignment="1">
      <alignment horizontal="left" vertical="center" wrapText="1"/>
    </xf>
    <xf numFmtId="0" fontId="1" fillId="2" borderId="15" xfId="3" applyFill="1" applyBorder="1" applyAlignment="1">
      <alignment horizontal="left" vertical="center" wrapText="1"/>
    </xf>
    <xf numFmtId="0" fontId="0" fillId="2" borderId="8" xfId="3" applyFont="1" applyFill="1" applyBorder="1" applyAlignment="1">
      <alignment horizontal="left" vertical="center" wrapText="1"/>
    </xf>
    <xf numFmtId="0" fontId="1" fillId="2" borderId="1" xfId="3" applyFill="1" applyBorder="1" applyAlignment="1">
      <alignment horizontal="left" vertical="center" wrapText="1"/>
    </xf>
    <xf numFmtId="0" fontId="1" fillId="2" borderId="25" xfId="3" applyFill="1" applyBorder="1" applyAlignment="1">
      <alignment horizontal="left" vertical="center" wrapText="1"/>
    </xf>
    <xf numFmtId="0" fontId="19" fillId="4" borderId="0" xfId="3" applyFont="1" applyFill="1" applyAlignment="1">
      <alignment horizontal="center" vertical="center"/>
    </xf>
    <xf numFmtId="0" fontId="0" fillId="14" borderId="0" xfId="3" applyFont="1" applyFill="1" applyAlignment="1">
      <alignment horizontal="center" vertical="center" wrapText="1"/>
    </xf>
    <xf numFmtId="1" fontId="1" fillId="14" borderId="0" xfId="3" applyNumberFormat="1" applyFill="1" applyAlignment="1">
      <alignment horizontal="center" vertical="center"/>
    </xf>
    <xf numFmtId="0" fontId="18" fillId="10" borderId="0" xfId="3" applyFont="1" applyFill="1" applyAlignment="1">
      <alignment horizontal="left" vertical="center"/>
    </xf>
    <xf numFmtId="44" fontId="0" fillId="3" borderId="0" xfId="1" applyFont="1" applyFill="1" applyBorder="1" applyAlignment="1"/>
    <xf numFmtId="44" fontId="0" fillId="3" borderId="5" xfId="1" applyFont="1" applyFill="1" applyBorder="1" applyAlignment="1"/>
    <xf numFmtId="44" fontId="0" fillId="3" borderId="1" xfId="1" applyFont="1" applyFill="1" applyBorder="1" applyAlignment="1"/>
    <xf numFmtId="44" fontId="0" fillId="3" borderId="10" xfId="1" applyFont="1" applyFill="1" applyBorder="1" applyAlignment="1"/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10" borderId="22" xfId="0" applyFill="1" applyBorder="1" applyAlignment="1">
      <alignment horizontal="center" vertical="top" wrapText="1"/>
    </xf>
    <xf numFmtId="0" fontId="0" fillId="10" borderId="23" xfId="0" applyFill="1" applyBorder="1" applyAlignment="1">
      <alignment horizontal="center" vertical="top" wrapText="1"/>
    </xf>
    <xf numFmtId="0" fontId="0" fillId="10" borderId="12" xfId="0" applyFill="1" applyBorder="1"/>
    <xf numFmtId="0" fontId="0" fillId="10" borderId="11" xfId="0" applyFill="1" applyBorder="1"/>
    <xf numFmtId="0" fontId="0" fillId="10" borderId="0" xfId="0" applyFill="1"/>
    <xf numFmtId="0" fontId="0" fillId="10" borderId="5" xfId="0" applyFill="1" applyBorder="1"/>
    <xf numFmtId="0" fontId="0" fillId="10" borderId="1" xfId="0" applyFill="1" applyBorder="1"/>
    <xf numFmtId="0" fontId="0" fillId="10" borderId="10" xfId="0" applyFill="1" applyBorder="1"/>
    <xf numFmtId="0" fontId="0" fillId="0" borderId="1" xfId="0" applyBorder="1" applyAlignment="1">
      <alignment horizontal="center"/>
    </xf>
    <xf numFmtId="44" fontId="0" fillId="3" borderId="0" xfId="1" applyFont="1" applyFill="1" applyBorder="1"/>
    <xf numFmtId="44" fontId="0" fillId="3" borderId="5" xfId="1" applyFont="1" applyFill="1" applyBorder="1"/>
    <xf numFmtId="0" fontId="0" fillId="0" borderId="4" xfId="0" applyBorder="1"/>
    <xf numFmtId="0" fontId="0" fillId="0" borderId="0" xfId="0"/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9" fillId="0" borderId="4" xfId="6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23" fillId="2" borderId="0" xfId="3" applyFont="1" applyFill="1" applyAlignment="1">
      <alignment horizontal="left" vertical="top" wrapText="1"/>
    </xf>
    <xf numFmtId="0" fontId="25" fillId="18" borderId="8" xfId="0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2" fontId="26" fillId="18" borderId="1" xfId="0" applyNumberFormat="1" applyFont="1" applyFill="1" applyBorder="1" applyAlignment="1">
      <alignment horizontal="center" vertical="center"/>
    </xf>
    <xf numFmtId="44" fontId="26" fillId="18" borderId="1" xfId="0" applyNumberFormat="1" applyFont="1" applyFill="1" applyBorder="1" applyAlignment="1">
      <alignment horizontal="center" vertical="center"/>
    </xf>
    <xf numFmtId="44" fontId="26" fillId="18" borderId="23" xfId="0" applyNumberFormat="1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 wrapText="1"/>
    </xf>
    <xf numFmtId="0" fontId="27" fillId="2" borderId="12" xfId="3" applyFont="1" applyFill="1" applyBorder="1" applyAlignment="1">
      <alignment horizontal="center" vertical="center" wrapText="1"/>
    </xf>
    <xf numFmtId="0" fontId="27" fillId="2" borderId="11" xfId="3" applyFont="1" applyFill="1" applyBorder="1" applyAlignment="1">
      <alignment horizontal="center" vertical="center" wrapText="1"/>
    </xf>
    <xf numFmtId="0" fontId="27" fillId="2" borderId="4" xfId="3" applyFont="1" applyFill="1" applyBorder="1" applyAlignment="1">
      <alignment horizontal="center" vertical="center" wrapText="1"/>
    </xf>
    <xf numFmtId="0" fontId="27" fillId="2" borderId="5" xfId="3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7" fillId="2" borderId="10" xfId="3" applyFont="1" applyFill="1" applyBorder="1" applyAlignment="1">
      <alignment horizontal="center" vertical="center" wrapText="1"/>
    </xf>
    <xf numFmtId="0" fontId="27" fillId="2" borderId="0" xfId="3" applyFont="1" applyFill="1" applyBorder="1" applyAlignment="1">
      <alignment horizontal="center" vertical="center" wrapText="1"/>
    </xf>
    <xf numFmtId="0" fontId="4" fillId="4" borderId="0" xfId="3" applyFont="1" applyFill="1" applyAlignment="1">
      <alignment vertical="center"/>
    </xf>
    <xf numFmtId="43" fontId="28" fillId="4" borderId="0" xfId="10" applyFont="1" applyFill="1" applyAlignment="1">
      <alignment vertical="center"/>
    </xf>
  </cellXfs>
  <cellStyles count="12">
    <cellStyle name="Comma" xfId="10" builtinId="3"/>
    <cellStyle name="Comma 2" xfId="5" xr:uid="{61C7F43F-06B6-42F5-BB9C-2E977AEE1ADD}"/>
    <cellStyle name="Comma 2 2" xfId="7" xr:uid="{B6A1EC30-2AB4-47B0-A492-CB626D4E3F3D}"/>
    <cellStyle name="Currency" xfId="1" builtinId="4"/>
    <cellStyle name="Currency 2" xfId="4" xr:uid="{695FAB54-0A89-4A6B-BE4B-D6D4657C9510}"/>
    <cellStyle name="Currency 3" xfId="8" xr:uid="{65DE0822-14CD-4A1A-BA11-17F17AE83F4A}"/>
    <cellStyle name="Hyperlink" xfId="6" builtinId="8"/>
    <cellStyle name="Normal" xfId="0" builtinId="0"/>
    <cellStyle name="Normal 2" xfId="2" xr:uid="{72C94F3E-327D-4078-984C-1F190A08C532}"/>
    <cellStyle name="Normal 3 2" xfId="3" xr:uid="{0FFE13BA-B80F-4BCC-9F2C-DB283CCC11ED}"/>
    <cellStyle name="Normal 4" xfId="9" xr:uid="{6444BF69-48A7-430A-A972-0635E1729663}"/>
    <cellStyle name="Percent" xfId="11" builtinId="5"/>
  </cellStyles>
  <dxfs count="85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99"/>
        </patternFill>
      </fill>
    </dxf>
    <dxf>
      <font>
        <color theme="0"/>
      </font>
      <fill>
        <patternFill>
          <bgColor theme="1" tint="0.49998474074526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1" tint="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 tint="0.499984740745262"/>
        </patternFill>
      </fill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C000"/>
        </patternFill>
      </fill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66FFFF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57226</xdr:colOff>
      <xdr:row>0</xdr:row>
      <xdr:rowOff>26443</xdr:rowOff>
    </xdr:from>
    <xdr:ext cx="743425" cy="747945"/>
    <xdr:pic>
      <xdr:nvPicPr>
        <xdr:cNvPr id="2" name="Picture 1">
          <a:extLst>
            <a:ext uri="{FF2B5EF4-FFF2-40B4-BE49-F238E27FC236}">
              <a16:creationId xmlns:a16="http://schemas.microsoft.com/office/drawing/2014/main" id="{434A672E-1053-41F1-ADB2-9595C5D4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26" y="26443"/>
          <a:ext cx="743425" cy="74794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5F7B6A-1E38-4545-932B-73200A411A1B}" name="Table1" displayName="Table1" ref="A1:G2000" totalsRowShown="0">
  <autoFilter ref="A1:G2000" xr:uid="{125F7B6A-1E38-4545-932B-73200A411A1B}"/>
  <tableColumns count="7">
    <tableColumn id="1" xr3:uid="{85152F00-1E73-403B-8E94-733902135CF7}" name="CATEGORY "/>
    <tableColumn id="2" xr3:uid="{704F6135-CCDA-4860-B7D9-D29E7DCBAB7B}" name="DESCRIPTION "/>
    <tableColumn id="3" xr3:uid="{9160A1EA-AEDD-4F2B-84C3-7878F61F609A}" name="QTY "/>
    <tableColumn id="4" xr3:uid="{56C2DBA2-D962-4639-B938-06F7F8C12DF1}" name="UOM "/>
    <tableColumn id="5" xr3:uid="{D9D74A39-0D2D-4050-8566-7E79592F3B17}" name="UNIT PRICE " dataDxfId="84"/>
    <tableColumn id="6" xr3:uid="{3BF37237-A140-44D2-B08B-948A7456896F}" name="PRICING STATUS "/>
    <tableColumn id="7" xr3:uid="{98971342-AB4C-4C07-A2F3-A2C7393A7C9B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285E566-DF2C-449D-8F61-6F6F47E06442}" name="Table2" displayName="Table2" ref="A7:N11" totalsRowShown="0" headerRowDxfId="83">
  <tableColumns count="14">
    <tableColumn id="1" xr3:uid="{1B9A2D7B-A7F8-422B-89DA-A634A733A431}" name="Count"/>
    <tableColumn id="2" xr3:uid="{03DC0C1A-E6A8-412A-9BA7-86ABDF143A52}" name="Pers.No." dataDxfId="82"/>
    <tableColumn id="3" xr3:uid="{7B3E2C0D-4745-4B23-B167-24C495A26B4F}" name="First " dataDxfId="81"/>
    <tableColumn id="4" xr3:uid="{72249A89-1357-47E6-BC86-631F72A5B7CE}" name="Last" dataDxfId="80"/>
    <tableColumn id="5" xr3:uid="{E4179CB9-2C02-4635-991C-67D7B9EF5DC4}" name="Position" dataDxfId="79"/>
    <tableColumn id="6" xr3:uid="{88E9A0B0-824B-4E30-AC21-5443EA9E9E40}" name="Super" dataDxfId="78"/>
    <tableColumn id="7" xr3:uid="{ABE85268-0C98-4746-B26B-B787BBC4C0EB}" name="Disc" dataDxfId="77"/>
    <tableColumn id="8" xr3:uid="{CFFDBFA0-4B13-4E74-9773-87DFCA9BD3F1}" name="Base $ / MH " dataDxfId="76" dataCellStyle="Currency"/>
    <tableColumn id="9" xr3:uid="{43AB5907-4CD0-49A7-A500-7D7B6B221FB5}" name="PerDiem" dataDxfId="75" dataCellStyle="Currency"/>
    <tableColumn id="17" xr3:uid="{8B70B097-AF88-45F1-A2D6-63CB49470451}" name="Benefits" dataDxfId="74" dataCellStyle="Currency"/>
    <tableColumn id="10" xr3:uid="{0542C686-93CF-4634-99CC-D2EDC3ADAAB9}" name="State " dataDxfId="73" dataCellStyle="Currency"/>
    <tableColumn id="11" xr3:uid="{6D47B179-0A95-4893-B28E-9079AF2DBBB5}" name="Federal " dataDxfId="72" dataCellStyle="Currency"/>
    <tableColumn id="18" xr3:uid="{1277C6BE-220E-432C-BB2C-B98BC059141C}" name="OT" dataDxfId="71" dataCellStyle="Currency">
      <calculatedColumnFormula>Table2[[#This Row],[Base $ / MH ]]*0.5</calculatedColumnFormula>
    </tableColumn>
    <tableColumn id="13" xr3:uid="{526A4CCC-B395-466B-9A8D-41D7B0DE68DB}" name="Budget Rate on 50Hours" dataCellStyle="Currency">
      <calculatedColumnFormula>SUM(Table2[[#This Row],[Base $ / MH ]:[OT]])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D4619F-6CF2-494F-BBC6-E3E3C5BCB319}" name="Table4" displayName="Table4" ref="A1:C5" totalsRowShown="0" headerRowBorderDxfId="70" tableBorderDxfId="69">
  <autoFilter ref="A1:C5" xr:uid="{F7D4619F-6CF2-494F-BBC6-E3E3C5BCB319}"/>
  <tableColumns count="3">
    <tableColumn id="1" xr3:uid="{F183E332-E478-4DF4-94D4-AB63723BAE74}" name="Column1" dataDxfId="68"/>
    <tableColumn id="2" xr3:uid="{71CF1980-45DC-444C-9135-0A68EB7651E8}" name="RATE " dataDxfId="67" dataCellStyle="Currency">
      <calculatedColumnFormula>N8</calculatedColumnFormula>
    </tableColumn>
    <tableColumn id="3" xr3:uid="{4CB3A430-3DCB-42C3-86F6-D5319898999A}" name="Column2" dataDxfId="66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F8A13B-9CA0-43CA-B82D-01ECBD09FCBA}" name="Table7" displayName="Table7" ref="A1:I501" totalsRowShown="0">
  <tableColumns count="9">
    <tableColumn id="1" xr3:uid="{277423FA-1E0F-4139-AA31-34169D688634}" name="CATEGORY "/>
    <tableColumn id="2" xr3:uid="{F37505B4-5E49-4689-B739-432888A7FE7C}" name="Description"/>
    <tableColumn id="3" xr3:uid="{15A17A0F-07F7-46A7-BDE9-283E37908580}" name="$ / HR " dataCellStyle="Currency"/>
    <tableColumn id="4" xr3:uid="{3FCE5459-BB0E-4839-A31F-DAF066CD9AF6}" name="$ / Day "/>
    <tableColumn id="5" xr3:uid="{FD2EF3C1-362C-4CB0-B5F6-EEFEFF978470}" name="$ / Week "/>
    <tableColumn id="6" xr3:uid="{297393D3-CFF6-47B5-9ED2-70CEB078D648}" name="Fuel Type"/>
    <tableColumn id="7" xr3:uid="{96FC2A23-CC93-4674-B38A-5DA3DA183AEA}" name="Fuel Consumption Rate"/>
    <tableColumn id="8" xr3:uid="{A9C3EA62-C060-445F-A32A-A853DEF8B1AB}" name="Fuel Unit of Measure"/>
    <tableColumn id="9" xr3:uid="{4ADD442F-1657-4544-9980-E99BA9B6F255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bailey@rrbeholding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bailey@rrbeholdings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9FD4-95AA-4042-AB7D-477CDA9CE524}">
  <sheetPr>
    <tabColor rgb="FF92D050"/>
  </sheetPr>
  <dimension ref="A1:AB1000"/>
  <sheetViews>
    <sheetView workbookViewId="0">
      <selection activeCell="C8" sqref="C8"/>
    </sheetView>
  </sheetViews>
  <sheetFormatPr defaultRowHeight="14.5" outlineLevelRow="1" x14ac:dyDescent="0.35"/>
  <cols>
    <col min="1" max="1" width="12.81640625" customWidth="1"/>
    <col min="2" max="2" width="22.08984375" customWidth="1"/>
    <col min="3" max="3" width="56.7265625" bestFit="1" customWidth="1"/>
    <col min="4" max="4" width="23.26953125" bestFit="1" customWidth="1"/>
    <col min="6" max="7" width="18.26953125" customWidth="1"/>
    <col min="8" max="8" width="17.36328125" bestFit="1" customWidth="1"/>
    <col min="12" max="12" width="26.08984375" customWidth="1"/>
    <col min="13" max="14" width="9.453125" bestFit="1" customWidth="1"/>
    <col min="15" max="15" width="18.26953125" bestFit="1" customWidth="1"/>
    <col min="16" max="16" width="18.26953125" customWidth="1"/>
    <col min="17" max="17" width="10.08984375" bestFit="1" customWidth="1"/>
    <col min="19" max="21" width="11.81640625" bestFit="1" customWidth="1"/>
    <col min="28" max="28" width="8.7265625" customWidth="1"/>
  </cols>
  <sheetData>
    <row r="1" spans="1:28" x14ac:dyDescent="0.35">
      <c r="A1" s="31" t="s">
        <v>110</v>
      </c>
      <c r="B1" s="31" t="s">
        <v>184</v>
      </c>
      <c r="C1" s="31" t="s">
        <v>111</v>
      </c>
      <c r="D1" s="31" t="s">
        <v>93</v>
      </c>
      <c r="E1" s="31" t="s">
        <v>113</v>
      </c>
      <c r="F1" s="31" t="s">
        <v>112</v>
      </c>
      <c r="G1" s="31" t="s">
        <v>126</v>
      </c>
      <c r="H1" s="31" t="s">
        <v>114</v>
      </c>
      <c r="I1" s="31" t="s">
        <v>115</v>
      </c>
      <c r="J1" s="31" t="s">
        <v>116</v>
      </c>
      <c r="K1" s="31" t="s">
        <v>117</v>
      </c>
      <c r="L1" s="31" t="s">
        <v>127</v>
      </c>
      <c r="M1" s="31" t="s">
        <v>118</v>
      </c>
      <c r="N1" s="31" t="s">
        <v>119</v>
      </c>
      <c r="O1" s="31" t="s">
        <v>120</v>
      </c>
      <c r="P1" s="31" t="s">
        <v>135</v>
      </c>
      <c r="Q1" s="31" t="s">
        <v>121</v>
      </c>
      <c r="R1" s="31" t="s">
        <v>122</v>
      </c>
      <c r="S1" s="31" t="s">
        <v>124</v>
      </c>
      <c r="T1" s="31" t="s">
        <v>125</v>
      </c>
      <c r="U1" s="31" t="s">
        <v>123</v>
      </c>
      <c r="AB1" t="s">
        <v>128</v>
      </c>
    </row>
    <row r="2" spans="1:28" x14ac:dyDescent="0.35">
      <c r="A2" t="s">
        <v>131</v>
      </c>
      <c r="B2" s="59">
        <v>100101</v>
      </c>
      <c r="C2" t="s">
        <v>276</v>
      </c>
      <c r="D2" t="s">
        <v>277</v>
      </c>
      <c r="E2" t="s">
        <v>278</v>
      </c>
      <c r="F2" t="s">
        <v>279</v>
      </c>
      <c r="G2" s="166" t="s">
        <v>228</v>
      </c>
      <c r="L2" s="7" t="s">
        <v>227</v>
      </c>
      <c r="M2" s="34">
        <v>45069</v>
      </c>
      <c r="N2" s="34"/>
      <c r="AB2" s="36" t="s">
        <v>129</v>
      </c>
    </row>
    <row r="3" spans="1:28" x14ac:dyDescent="0.35">
      <c r="B3" s="59"/>
      <c r="C3" s="166"/>
      <c r="F3" s="166"/>
      <c r="G3" s="166"/>
      <c r="H3" s="166"/>
      <c r="I3" s="166"/>
      <c r="J3" s="166"/>
      <c r="L3" s="166"/>
      <c r="M3" s="34"/>
      <c r="N3" s="34"/>
      <c r="AB3" s="32" t="s">
        <v>130</v>
      </c>
    </row>
    <row r="4" spans="1:28" x14ac:dyDescent="0.35">
      <c r="B4" s="59"/>
      <c r="C4" s="166"/>
      <c r="F4" s="166"/>
      <c r="L4" s="7"/>
      <c r="M4" s="34"/>
      <c r="N4" s="34"/>
      <c r="AB4" s="30" t="s">
        <v>131</v>
      </c>
    </row>
    <row r="5" spans="1:28" x14ac:dyDescent="0.35">
      <c r="B5" s="59"/>
      <c r="F5" s="166"/>
      <c r="L5" s="7"/>
      <c r="M5" s="34"/>
      <c r="N5" s="34"/>
      <c r="AB5" s="33" t="s">
        <v>132</v>
      </c>
    </row>
    <row r="6" spans="1:28" x14ac:dyDescent="0.35">
      <c r="B6" s="59"/>
      <c r="F6" s="166"/>
      <c r="L6" s="7"/>
      <c r="M6" s="34"/>
      <c r="N6" s="34"/>
      <c r="AB6" s="3" t="s">
        <v>133</v>
      </c>
    </row>
    <row r="7" spans="1:28" x14ac:dyDescent="0.35">
      <c r="B7" s="59"/>
      <c r="F7" s="166"/>
      <c r="G7" s="166"/>
      <c r="L7" s="7"/>
      <c r="M7" s="34"/>
      <c r="N7" s="34"/>
    </row>
    <row r="8" spans="1:28" x14ac:dyDescent="0.35">
      <c r="B8" s="59"/>
      <c r="L8" s="7"/>
      <c r="M8" s="34"/>
      <c r="N8" s="34"/>
    </row>
    <row r="9" spans="1:28" x14ac:dyDescent="0.35">
      <c r="B9" s="59"/>
      <c r="L9" s="7"/>
      <c r="M9" s="34"/>
      <c r="N9" s="34"/>
    </row>
    <row r="10" spans="1:28" x14ac:dyDescent="0.35">
      <c r="B10" s="59"/>
      <c r="L10" s="7"/>
      <c r="M10" s="34"/>
      <c r="N10" s="34"/>
    </row>
    <row r="11" spans="1:28" x14ac:dyDescent="0.35">
      <c r="B11" s="59"/>
      <c r="L11" s="7"/>
      <c r="M11" s="34"/>
      <c r="N11" s="34"/>
    </row>
    <row r="12" spans="1:28" x14ac:dyDescent="0.35">
      <c r="B12" s="59"/>
      <c r="L12" s="7"/>
      <c r="M12" s="34"/>
      <c r="N12" s="34"/>
    </row>
    <row r="13" spans="1:28" x14ac:dyDescent="0.35">
      <c r="B13" s="59"/>
      <c r="L13" s="7"/>
      <c r="M13" s="34"/>
      <c r="N13" s="34"/>
    </row>
    <row r="299" hidden="1" outlineLevel="1" x14ac:dyDescent="0.35"/>
    <row r="300" hidden="1" outlineLevel="1" x14ac:dyDescent="0.35"/>
    <row r="301" hidden="1" outlineLevel="1" x14ac:dyDescent="0.35"/>
    <row r="302" hidden="1" outlineLevel="1" x14ac:dyDescent="0.35"/>
    <row r="303" hidden="1" outlineLevel="1" x14ac:dyDescent="0.35"/>
    <row r="304" hidden="1" outlineLevel="1" x14ac:dyDescent="0.35"/>
    <row r="305" hidden="1" outlineLevel="1" x14ac:dyDescent="0.35"/>
    <row r="306" hidden="1" outlineLevel="1" x14ac:dyDescent="0.35"/>
    <row r="307" hidden="1" outlineLevel="1" x14ac:dyDescent="0.35"/>
    <row r="308" hidden="1" outlineLevel="1" x14ac:dyDescent="0.35"/>
    <row r="309" hidden="1" outlineLevel="1" x14ac:dyDescent="0.35"/>
    <row r="310" hidden="1" outlineLevel="1" x14ac:dyDescent="0.35"/>
    <row r="311" hidden="1" outlineLevel="1" x14ac:dyDescent="0.35"/>
    <row r="312" hidden="1" outlineLevel="1" x14ac:dyDescent="0.35"/>
    <row r="313" hidden="1" outlineLevel="1" x14ac:dyDescent="0.35"/>
    <row r="314" hidden="1" outlineLevel="1" x14ac:dyDescent="0.35"/>
    <row r="315" hidden="1" outlineLevel="1" x14ac:dyDescent="0.35"/>
    <row r="316" hidden="1" outlineLevel="1" x14ac:dyDescent="0.35"/>
    <row r="317" hidden="1" outlineLevel="1" x14ac:dyDescent="0.35"/>
    <row r="318" hidden="1" outlineLevel="1" x14ac:dyDescent="0.35"/>
    <row r="319" hidden="1" outlineLevel="1" x14ac:dyDescent="0.35"/>
    <row r="320" hidden="1" outlineLevel="1" x14ac:dyDescent="0.35"/>
    <row r="321" hidden="1" outlineLevel="1" x14ac:dyDescent="0.35"/>
    <row r="322" hidden="1" outlineLevel="1" x14ac:dyDescent="0.35"/>
    <row r="323" hidden="1" outlineLevel="1" x14ac:dyDescent="0.35"/>
    <row r="324" hidden="1" outlineLevel="1" x14ac:dyDescent="0.35"/>
    <row r="325" hidden="1" outlineLevel="1" x14ac:dyDescent="0.35"/>
    <row r="326" hidden="1" outlineLevel="1" x14ac:dyDescent="0.35"/>
    <row r="327" hidden="1" outlineLevel="1" x14ac:dyDescent="0.35"/>
    <row r="328" hidden="1" outlineLevel="1" x14ac:dyDescent="0.35"/>
    <row r="329" hidden="1" outlineLevel="1" x14ac:dyDescent="0.35"/>
    <row r="330" hidden="1" outlineLevel="1" x14ac:dyDescent="0.35"/>
    <row r="331" hidden="1" outlineLevel="1" x14ac:dyDescent="0.35"/>
    <row r="332" hidden="1" outlineLevel="1" x14ac:dyDescent="0.35"/>
    <row r="333" hidden="1" outlineLevel="1" x14ac:dyDescent="0.35"/>
    <row r="334" hidden="1" outlineLevel="1" x14ac:dyDescent="0.35"/>
    <row r="335" hidden="1" outlineLevel="1" x14ac:dyDescent="0.35"/>
    <row r="336" hidden="1" outlineLevel="1" x14ac:dyDescent="0.35"/>
    <row r="337" hidden="1" outlineLevel="1" x14ac:dyDescent="0.35"/>
    <row r="338" hidden="1" outlineLevel="1" x14ac:dyDescent="0.35"/>
    <row r="339" hidden="1" outlineLevel="1" x14ac:dyDescent="0.35"/>
    <row r="340" hidden="1" outlineLevel="1" x14ac:dyDescent="0.35"/>
    <row r="341" hidden="1" outlineLevel="1" x14ac:dyDescent="0.35"/>
    <row r="342" hidden="1" outlineLevel="1" x14ac:dyDescent="0.35"/>
    <row r="343" hidden="1" outlineLevel="1" x14ac:dyDescent="0.35"/>
    <row r="344" hidden="1" outlineLevel="1" x14ac:dyDescent="0.35"/>
    <row r="345" hidden="1" outlineLevel="1" x14ac:dyDescent="0.35"/>
    <row r="346" hidden="1" outlineLevel="1" x14ac:dyDescent="0.35"/>
    <row r="347" hidden="1" outlineLevel="1" x14ac:dyDescent="0.35"/>
    <row r="348" hidden="1" outlineLevel="1" x14ac:dyDescent="0.35"/>
    <row r="349" hidden="1" outlineLevel="1" x14ac:dyDescent="0.35"/>
    <row r="350" hidden="1" outlineLevel="1" x14ac:dyDescent="0.35"/>
    <row r="351" hidden="1" outlineLevel="1" x14ac:dyDescent="0.35"/>
    <row r="352" hidden="1" outlineLevel="1" x14ac:dyDescent="0.35"/>
    <row r="353" hidden="1" outlineLevel="1" x14ac:dyDescent="0.35"/>
    <row r="354" hidden="1" outlineLevel="1" x14ac:dyDescent="0.35"/>
    <row r="355" hidden="1" outlineLevel="1" x14ac:dyDescent="0.35"/>
    <row r="356" hidden="1" outlineLevel="1" x14ac:dyDescent="0.35"/>
    <row r="357" hidden="1" outlineLevel="1" x14ac:dyDescent="0.35"/>
    <row r="358" hidden="1" outlineLevel="1" x14ac:dyDescent="0.35"/>
    <row r="359" hidden="1" outlineLevel="1" x14ac:dyDescent="0.35"/>
    <row r="360" hidden="1" outlineLevel="1" x14ac:dyDescent="0.35"/>
    <row r="361" hidden="1" outlineLevel="1" x14ac:dyDescent="0.35"/>
    <row r="362" hidden="1" outlineLevel="1" x14ac:dyDescent="0.35"/>
    <row r="363" hidden="1" outlineLevel="1" x14ac:dyDescent="0.35"/>
    <row r="364" hidden="1" outlineLevel="1" x14ac:dyDescent="0.35"/>
    <row r="365" hidden="1" outlineLevel="1" x14ac:dyDescent="0.35"/>
    <row r="366" hidden="1" outlineLevel="1" x14ac:dyDescent="0.35"/>
    <row r="367" hidden="1" outlineLevel="1" x14ac:dyDescent="0.35"/>
    <row r="368" hidden="1" outlineLevel="1" x14ac:dyDescent="0.35"/>
    <row r="369" hidden="1" outlineLevel="1" x14ac:dyDescent="0.35"/>
    <row r="370" hidden="1" outlineLevel="1" x14ac:dyDescent="0.35"/>
    <row r="371" hidden="1" outlineLevel="1" x14ac:dyDescent="0.35"/>
    <row r="372" hidden="1" outlineLevel="1" x14ac:dyDescent="0.35"/>
    <row r="373" hidden="1" outlineLevel="1" x14ac:dyDescent="0.35"/>
    <row r="374" hidden="1" outlineLevel="1" x14ac:dyDescent="0.35"/>
    <row r="375" hidden="1" outlineLevel="1" x14ac:dyDescent="0.35"/>
    <row r="376" hidden="1" outlineLevel="1" x14ac:dyDescent="0.35"/>
    <row r="377" hidden="1" outlineLevel="1" x14ac:dyDescent="0.35"/>
    <row r="378" hidden="1" outlineLevel="1" x14ac:dyDescent="0.35"/>
    <row r="379" hidden="1" outlineLevel="1" x14ac:dyDescent="0.35"/>
    <row r="380" hidden="1" outlineLevel="1" x14ac:dyDescent="0.35"/>
    <row r="381" hidden="1" outlineLevel="1" x14ac:dyDescent="0.35"/>
    <row r="382" hidden="1" outlineLevel="1" x14ac:dyDescent="0.35"/>
    <row r="383" hidden="1" outlineLevel="1" x14ac:dyDescent="0.35"/>
    <row r="384" hidden="1" outlineLevel="1" x14ac:dyDescent="0.35"/>
    <row r="385" hidden="1" outlineLevel="1" x14ac:dyDescent="0.35"/>
    <row r="386" hidden="1" outlineLevel="1" x14ac:dyDescent="0.35"/>
    <row r="387" hidden="1" outlineLevel="1" x14ac:dyDescent="0.35"/>
    <row r="388" hidden="1" outlineLevel="1" x14ac:dyDescent="0.35"/>
    <row r="389" hidden="1" outlineLevel="1" x14ac:dyDescent="0.35"/>
    <row r="390" hidden="1" outlineLevel="1" x14ac:dyDescent="0.35"/>
    <row r="391" hidden="1" outlineLevel="1" x14ac:dyDescent="0.35"/>
    <row r="392" hidden="1" outlineLevel="1" x14ac:dyDescent="0.35"/>
    <row r="393" hidden="1" outlineLevel="1" x14ac:dyDescent="0.35"/>
    <row r="394" hidden="1" outlineLevel="1" x14ac:dyDescent="0.35"/>
    <row r="395" hidden="1" outlineLevel="1" x14ac:dyDescent="0.35"/>
    <row r="396" hidden="1" outlineLevel="1" x14ac:dyDescent="0.35"/>
    <row r="397" hidden="1" outlineLevel="1" x14ac:dyDescent="0.35"/>
    <row r="398" hidden="1" outlineLevel="1" x14ac:dyDescent="0.35"/>
    <row r="399" hidden="1" outlineLevel="1" x14ac:dyDescent="0.35"/>
    <row r="400" hidden="1" outlineLevel="1" x14ac:dyDescent="0.35"/>
    <row r="401" hidden="1" outlineLevel="1" x14ac:dyDescent="0.35"/>
    <row r="402" hidden="1" outlineLevel="1" x14ac:dyDescent="0.35"/>
    <row r="403" hidden="1" outlineLevel="1" x14ac:dyDescent="0.35"/>
    <row r="404" hidden="1" outlineLevel="1" x14ac:dyDescent="0.35"/>
    <row r="405" hidden="1" outlineLevel="1" x14ac:dyDescent="0.35"/>
    <row r="406" hidden="1" outlineLevel="1" x14ac:dyDescent="0.35"/>
    <row r="407" hidden="1" outlineLevel="1" x14ac:dyDescent="0.35"/>
    <row r="408" hidden="1" outlineLevel="1" x14ac:dyDescent="0.35"/>
    <row r="409" hidden="1" outlineLevel="1" x14ac:dyDescent="0.35"/>
    <row r="410" hidden="1" outlineLevel="1" x14ac:dyDescent="0.35"/>
    <row r="411" hidden="1" outlineLevel="1" x14ac:dyDescent="0.35"/>
    <row r="412" hidden="1" outlineLevel="1" x14ac:dyDescent="0.35"/>
    <row r="413" hidden="1" outlineLevel="1" x14ac:dyDescent="0.35"/>
    <row r="414" hidden="1" outlineLevel="1" x14ac:dyDescent="0.35"/>
    <row r="415" hidden="1" outlineLevel="1" x14ac:dyDescent="0.35"/>
    <row r="416" hidden="1" outlineLevel="1" x14ac:dyDescent="0.35"/>
    <row r="417" hidden="1" outlineLevel="1" x14ac:dyDescent="0.35"/>
    <row r="418" hidden="1" outlineLevel="1" x14ac:dyDescent="0.35"/>
    <row r="419" hidden="1" outlineLevel="1" x14ac:dyDescent="0.35"/>
    <row r="420" hidden="1" outlineLevel="1" x14ac:dyDescent="0.35"/>
    <row r="421" hidden="1" outlineLevel="1" x14ac:dyDescent="0.35"/>
    <row r="422" hidden="1" outlineLevel="1" x14ac:dyDescent="0.35"/>
    <row r="423" hidden="1" outlineLevel="1" x14ac:dyDescent="0.35"/>
    <row r="424" hidden="1" outlineLevel="1" x14ac:dyDescent="0.35"/>
    <row r="425" hidden="1" outlineLevel="1" x14ac:dyDescent="0.35"/>
    <row r="426" hidden="1" outlineLevel="1" x14ac:dyDescent="0.35"/>
    <row r="427" hidden="1" outlineLevel="1" x14ac:dyDescent="0.35"/>
    <row r="428" hidden="1" outlineLevel="1" x14ac:dyDescent="0.35"/>
    <row r="429" hidden="1" outlineLevel="1" x14ac:dyDescent="0.35"/>
    <row r="430" hidden="1" outlineLevel="1" x14ac:dyDescent="0.35"/>
    <row r="431" hidden="1" outlineLevel="1" x14ac:dyDescent="0.35"/>
    <row r="432" hidden="1" outlineLevel="1" x14ac:dyDescent="0.35"/>
    <row r="433" hidden="1" outlineLevel="1" x14ac:dyDescent="0.35"/>
    <row r="434" hidden="1" outlineLevel="1" x14ac:dyDescent="0.35"/>
    <row r="435" hidden="1" outlineLevel="1" x14ac:dyDescent="0.35"/>
    <row r="436" hidden="1" outlineLevel="1" x14ac:dyDescent="0.35"/>
    <row r="437" hidden="1" outlineLevel="1" x14ac:dyDescent="0.35"/>
    <row r="438" hidden="1" outlineLevel="1" x14ac:dyDescent="0.35"/>
    <row r="439" hidden="1" outlineLevel="1" x14ac:dyDescent="0.35"/>
    <row r="440" hidden="1" outlineLevel="1" x14ac:dyDescent="0.35"/>
    <row r="441" hidden="1" outlineLevel="1" x14ac:dyDescent="0.35"/>
    <row r="442" hidden="1" outlineLevel="1" x14ac:dyDescent="0.35"/>
    <row r="443" hidden="1" outlineLevel="1" x14ac:dyDescent="0.35"/>
    <row r="444" hidden="1" outlineLevel="1" x14ac:dyDescent="0.35"/>
    <row r="445" hidden="1" outlineLevel="1" x14ac:dyDescent="0.35"/>
    <row r="446" hidden="1" outlineLevel="1" x14ac:dyDescent="0.35"/>
    <row r="447" hidden="1" outlineLevel="1" x14ac:dyDescent="0.35"/>
    <row r="448" hidden="1" outlineLevel="1" x14ac:dyDescent="0.35"/>
    <row r="449" hidden="1" outlineLevel="1" x14ac:dyDescent="0.35"/>
    <row r="450" hidden="1" outlineLevel="1" x14ac:dyDescent="0.35"/>
    <row r="451" hidden="1" outlineLevel="1" x14ac:dyDescent="0.35"/>
    <row r="452" hidden="1" outlineLevel="1" x14ac:dyDescent="0.35"/>
    <row r="453" hidden="1" outlineLevel="1" x14ac:dyDescent="0.35"/>
    <row r="454" hidden="1" outlineLevel="1" x14ac:dyDescent="0.35"/>
    <row r="455" hidden="1" outlineLevel="1" x14ac:dyDescent="0.35"/>
    <row r="456" hidden="1" outlineLevel="1" x14ac:dyDescent="0.35"/>
    <row r="457" hidden="1" outlineLevel="1" x14ac:dyDescent="0.35"/>
    <row r="458" hidden="1" outlineLevel="1" x14ac:dyDescent="0.35"/>
    <row r="459" hidden="1" outlineLevel="1" x14ac:dyDescent="0.35"/>
    <row r="460" hidden="1" outlineLevel="1" x14ac:dyDescent="0.35"/>
    <row r="461" hidden="1" outlineLevel="1" x14ac:dyDescent="0.35"/>
    <row r="462" hidden="1" outlineLevel="1" x14ac:dyDescent="0.35"/>
    <row r="463" hidden="1" outlineLevel="1" x14ac:dyDescent="0.35"/>
    <row r="464" hidden="1" outlineLevel="1" x14ac:dyDescent="0.35"/>
    <row r="465" hidden="1" outlineLevel="1" x14ac:dyDescent="0.35"/>
    <row r="466" hidden="1" outlineLevel="1" x14ac:dyDescent="0.35"/>
    <row r="467" hidden="1" outlineLevel="1" x14ac:dyDescent="0.35"/>
    <row r="468" hidden="1" outlineLevel="1" x14ac:dyDescent="0.35"/>
    <row r="469" hidden="1" outlineLevel="1" x14ac:dyDescent="0.35"/>
    <row r="470" hidden="1" outlineLevel="1" x14ac:dyDescent="0.35"/>
    <row r="471" hidden="1" outlineLevel="1" x14ac:dyDescent="0.35"/>
    <row r="472" hidden="1" outlineLevel="1" x14ac:dyDescent="0.35"/>
    <row r="473" hidden="1" outlineLevel="1" x14ac:dyDescent="0.35"/>
    <row r="474" hidden="1" outlineLevel="1" x14ac:dyDescent="0.35"/>
    <row r="475" hidden="1" outlineLevel="1" x14ac:dyDescent="0.35"/>
    <row r="476" hidden="1" outlineLevel="1" x14ac:dyDescent="0.35"/>
    <row r="477" hidden="1" outlineLevel="1" x14ac:dyDescent="0.35"/>
    <row r="478" hidden="1" outlineLevel="1" x14ac:dyDescent="0.35"/>
    <row r="479" hidden="1" outlineLevel="1" x14ac:dyDescent="0.35"/>
    <row r="480" hidden="1" outlineLevel="1" x14ac:dyDescent="0.35"/>
    <row r="481" hidden="1" outlineLevel="1" x14ac:dyDescent="0.35"/>
    <row r="482" hidden="1" outlineLevel="1" x14ac:dyDescent="0.35"/>
    <row r="483" hidden="1" outlineLevel="1" x14ac:dyDescent="0.35"/>
    <row r="484" hidden="1" outlineLevel="1" x14ac:dyDescent="0.35"/>
    <row r="485" hidden="1" outlineLevel="1" x14ac:dyDescent="0.35"/>
    <row r="486" hidden="1" outlineLevel="1" x14ac:dyDescent="0.35"/>
    <row r="487" hidden="1" outlineLevel="1" x14ac:dyDescent="0.35"/>
    <row r="488" hidden="1" outlineLevel="1" x14ac:dyDescent="0.35"/>
    <row r="489" hidden="1" outlineLevel="1" x14ac:dyDescent="0.35"/>
    <row r="490" hidden="1" outlineLevel="1" x14ac:dyDescent="0.35"/>
    <row r="491" hidden="1" outlineLevel="1" x14ac:dyDescent="0.35"/>
    <row r="492" hidden="1" outlineLevel="1" x14ac:dyDescent="0.35"/>
    <row r="493" hidden="1" outlineLevel="1" x14ac:dyDescent="0.35"/>
    <row r="494" hidden="1" outlineLevel="1" x14ac:dyDescent="0.35"/>
    <row r="495" hidden="1" outlineLevel="1" x14ac:dyDescent="0.35"/>
    <row r="496" hidden="1" outlineLevel="1" x14ac:dyDescent="0.35"/>
    <row r="497" hidden="1" outlineLevel="1" x14ac:dyDescent="0.35"/>
    <row r="498" hidden="1" outlineLevel="1" x14ac:dyDescent="0.35"/>
    <row r="499" hidden="1" outlineLevel="1" x14ac:dyDescent="0.35"/>
    <row r="500" hidden="1" outlineLevel="1" x14ac:dyDescent="0.35"/>
    <row r="501" hidden="1" outlineLevel="1" x14ac:dyDescent="0.35"/>
    <row r="502" hidden="1" outlineLevel="1" x14ac:dyDescent="0.35"/>
    <row r="503" hidden="1" outlineLevel="1" x14ac:dyDescent="0.35"/>
    <row r="504" hidden="1" outlineLevel="1" x14ac:dyDescent="0.35"/>
    <row r="505" hidden="1" outlineLevel="1" x14ac:dyDescent="0.35"/>
    <row r="506" hidden="1" outlineLevel="1" x14ac:dyDescent="0.35"/>
    <row r="507" hidden="1" outlineLevel="1" x14ac:dyDescent="0.35"/>
    <row r="508" hidden="1" outlineLevel="1" x14ac:dyDescent="0.35"/>
    <row r="509" hidden="1" outlineLevel="1" x14ac:dyDescent="0.35"/>
    <row r="510" hidden="1" outlineLevel="1" x14ac:dyDescent="0.35"/>
    <row r="511" hidden="1" outlineLevel="1" x14ac:dyDescent="0.35"/>
    <row r="512" hidden="1" outlineLevel="1" x14ac:dyDescent="0.35"/>
    <row r="513" hidden="1" outlineLevel="1" x14ac:dyDescent="0.35"/>
    <row r="514" hidden="1" outlineLevel="1" x14ac:dyDescent="0.35"/>
    <row r="515" hidden="1" outlineLevel="1" x14ac:dyDescent="0.35"/>
    <row r="516" hidden="1" outlineLevel="1" x14ac:dyDescent="0.35"/>
    <row r="517" hidden="1" outlineLevel="1" x14ac:dyDescent="0.35"/>
    <row r="518" hidden="1" outlineLevel="1" x14ac:dyDescent="0.35"/>
    <row r="519" hidden="1" outlineLevel="1" x14ac:dyDescent="0.35"/>
    <row r="520" hidden="1" outlineLevel="1" x14ac:dyDescent="0.35"/>
    <row r="521" hidden="1" outlineLevel="1" x14ac:dyDescent="0.35"/>
    <row r="522" hidden="1" outlineLevel="1" x14ac:dyDescent="0.35"/>
    <row r="523" hidden="1" outlineLevel="1" x14ac:dyDescent="0.35"/>
    <row r="524" hidden="1" outlineLevel="1" x14ac:dyDescent="0.35"/>
    <row r="525" hidden="1" outlineLevel="1" x14ac:dyDescent="0.35"/>
    <row r="526" hidden="1" outlineLevel="1" x14ac:dyDescent="0.35"/>
    <row r="527" hidden="1" outlineLevel="1" x14ac:dyDescent="0.35"/>
    <row r="528" hidden="1" outlineLevel="1" x14ac:dyDescent="0.35"/>
    <row r="529" hidden="1" outlineLevel="1" x14ac:dyDescent="0.35"/>
    <row r="530" hidden="1" outlineLevel="1" x14ac:dyDescent="0.35"/>
    <row r="531" hidden="1" outlineLevel="1" x14ac:dyDescent="0.35"/>
    <row r="532" hidden="1" outlineLevel="1" x14ac:dyDescent="0.35"/>
    <row r="533" hidden="1" outlineLevel="1" x14ac:dyDescent="0.35"/>
    <row r="534" hidden="1" outlineLevel="1" x14ac:dyDescent="0.35"/>
    <row r="535" hidden="1" outlineLevel="1" x14ac:dyDescent="0.35"/>
    <row r="536" hidden="1" outlineLevel="1" x14ac:dyDescent="0.35"/>
    <row r="537" hidden="1" outlineLevel="1" x14ac:dyDescent="0.35"/>
    <row r="538" hidden="1" outlineLevel="1" x14ac:dyDescent="0.35"/>
    <row r="539" hidden="1" outlineLevel="1" x14ac:dyDescent="0.35"/>
    <row r="540" hidden="1" outlineLevel="1" x14ac:dyDescent="0.35"/>
    <row r="541" hidden="1" outlineLevel="1" x14ac:dyDescent="0.35"/>
    <row r="542" hidden="1" outlineLevel="1" x14ac:dyDescent="0.35"/>
    <row r="543" hidden="1" outlineLevel="1" x14ac:dyDescent="0.35"/>
    <row r="544" hidden="1" outlineLevel="1" x14ac:dyDescent="0.35"/>
    <row r="545" hidden="1" outlineLevel="1" x14ac:dyDescent="0.35"/>
    <row r="546" hidden="1" outlineLevel="1" x14ac:dyDescent="0.35"/>
    <row r="547" hidden="1" outlineLevel="1" x14ac:dyDescent="0.35"/>
    <row r="548" hidden="1" outlineLevel="1" x14ac:dyDescent="0.35"/>
    <row r="549" hidden="1" outlineLevel="1" x14ac:dyDescent="0.35"/>
    <row r="550" hidden="1" outlineLevel="1" x14ac:dyDescent="0.35"/>
    <row r="551" hidden="1" outlineLevel="1" x14ac:dyDescent="0.35"/>
    <row r="552" hidden="1" outlineLevel="1" x14ac:dyDescent="0.35"/>
    <row r="553" hidden="1" outlineLevel="1" x14ac:dyDescent="0.35"/>
    <row r="554" hidden="1" outlineLevel="1" x14ac:dyDescent="0.35"/>
    <row r="555" hidden="1" outlineLevel="1" x14ac:dyDescent="0.35"/>
    <row r="556" hidden="1" outlineLevel="1" x14ac:dyDescent="0.35"/>
    <row r="557" hidden="1" outlineLevel="1" x14ac:dyDescent="0.35"/>
    <row r="558" hidden="1" outlineLevel="1" x14ac:dyDescent="0.35"/>
    <row r="559" hidden="1" outlineLevel="1" x14ac:dyDescent="0.35"/>
    <row r="560" hidden="1" outlineLevel="1" x14ac:dyDescent="0.35"/>
    <row r="561" hidden="1" outlineLevel="1" x14ac:dyDescent="0.35"/>
    <row r="562" hidden="1" outlineLevel="1" x14ac:dyDescent="0.35"/>
    <row r="563" hidden="1" outlineLevel="1" x14ac:dyDescent="0.35"/>
    <row r="564" hidden="1" outlineLevel="1" x14ac:dyDescent="0.35"/>
    <row r="565" hidden="1" outlineLevel="1" x14ac:dyDescent="0.35"/>
    <row r="566" hidden="1" outlineLevel="1" x14ac:dyDescent="0.35"/>
    <row r="567" hidden="1" outlineLevel="1" x14ac:dyDescent="0.35"/>
    <row r="568" hidden="1" outlineLevel="1" x14ac:dyDescent="0.35"/>
    <row r="569" hidden="1" outlineLevel="1" x14ac:dyDescent="0.35"/>
    <row r="570" hidden="1" outlineLevel="1" x14ac:dyDescent="0.35"/>
    <row r="571" hidden="1" outlineLevel="1" x14ac:dyDescent="0.35"/>
    <row r="572" hidden="1" outlineLevel="1" x14ac:dyDescent="0.35"/>
    <row r="573" hidden="1" outlineLevel="1" x14ac:dyDescent="0.35"/>
    <row r="574" hidden="1" outlineLevel="1" x14ac:dyDescent="0.35"/>
    <row r="575" hidden="1" outlineLevel="1" x14ac:dyDescent="0.35"/>
    <row r="576" hidden="1" outlineLevel="1" x14ac:dyDescent="0.35"/>
    <row r="577" hidden="1" outlineLevel="1" x14ac:dyDescent="0.35"/>
    <row r="578" hidden="1" outlineLevel="1" x14ac:dyDescent="0.35"/>
    <row r="579" hidden="1" outlineLevel="1" x14ac:dyDescent="0.35"/>
    <row r="580" hidden="1" outlineLevel="1" x14ac:dyDescent="0.35"/>
    <row r="581" hidden="1" outlineLevel="1" x14ac:dyDescent="0.35"/>
    <row r="582" hidden="1" outlineLevel="1" x14ac:dyDescent="0.35"/>
    <row r="583" hidden="1" outlineLevel="1" x14ac:dyDescent="0.35"/>
    <row r="584" hidden="1" outlineLevel="1" x14ac:dyDescent="0.35"/>
    <row r="585" hidden="1" outlineLevel="1" x14ac:dyDescent="0.35"/>
    <row r="586" hidden="1" outlineLevel="1" x14ac:dyDescent="0.35"/>
    <row r="587" hidden="1" outlineLevel="1" x14ac:dyDescent="0.35"/>
    <row r="588" hidden="1" outlineLevel="1" x14ac:dyDescent="0.35"/>
    <row r="589" hidden="1" outlineLevel="1" x14ac:dyDescent="0.35"/>
    <row r="590" hidden="1" outlineLevel="1" x14ac:dyDescent="0.35"/>
    <row r="591" hidden="1" outlineLevel="1" x14ac:dyDescent="0.35"/>
    <row r="592" hidden="1" outlineLevel="1" x14ac:dyDescent="0.35"/>
    <row r="593" hidden="1" outlineLevel="1" x14ac:dyDescent="0.35"/>
    <row r="594" hidden="1" outlineLevel="1" x14ac:dyDescent="0.35"/>
    <row r="595" hidden="1" outlineLevel="1" x14ac:dyDescent="0.35"/>
    <row r="596" hidden="1" outlineLevel="1" x14ac:dyDescent="0.35"/>
    <row r="597" hidden="1" outlineLevel="1" x14ac:dyDescent="0.35"/>
    <row r="598" hidden="1" outlineLevel="1" x14ac:dyDescent="0.35"/>
    <row r="599" hidden="1" outlineLevel="1" x14ac:dyDescent="0.35"/>
    <row r="600" hidden="1" outlineLevel="1" x14ac:dyDescent="0.35"/>
    <row r="601" hidden="1" outlineLevel="1" x14ac:dyDescent="0.35"/>
    <row r="602" hidden="1" outlineLevel="1" x14ac:dyDescent="0.35"/>
    <row r="603" hidden="1" outlineLevel="1" x14ac:dyDescent="0.35"/>
    <row r="604" hidden="1" outlineLevel="1" x14ac:dyDescent="0.35"/>
    <row r="605" hidden="1" outlineLevel="1" x14ac:dyDescent="0.35"/>
    <row r="606" hidden="1" outlineLevel="1" x14ac:dyDescent="0.35"/>
    <row r="607" hidden="1" outlineLevel="1" x14ac:dyDescent="0.35"/>
    <row r="608" hidden="1" outlineLevel="1" x14ac:dyDescent="0.35"/>
    <row r="609" hidden="1" outlineLevel="1" x14ac:dyDescent="0.35"/>
    <row r="610" hidden="1" outlineLevel="1" x14ac:dyDescent="0.35"/>
    <row r="611" hidden="1" outlineLevel="1" x14ac:dyDescent="0.35"/>
    <row r="612" hidden="1" outlineLevel="1" x14ac:dyDescent="0.35"/>
    <row r="613" hidden="1" outlineLevel="1" x14ac:dyDescent="0.35"/>
    <row r="614" hidden="1" outlineLevel="1" x14ac:dyDescent="0.35"/>
    <row r="615" hidden="1" outlineLevel="1" x14ac:dyDescent="0.35"/>
    <row r="616" hidden="1" outlineLevel="1" x14ac:dyDescent="0.35"/>
    <row r="617" hidden="1" outlineLevel="1" x14ac:dyDescent="0.35"/>
    <row r="618" hidden="1" outlineLevel="1" x14ac:dyDescent="0.35"/>
    <row r="619" hidden="1" outlineLevel="1" x14ac:dyDescent="0.35"/>
    <row r="620" hidden="1" outlineLevel="1" x14ac:dyDescent="0.35"/>
    <row r="621" hidden="1" outlineLevel="1" x14ac:dyDescent="0.35"/>
    <row r="622" hidden="1" outlineLevel="1" x14ac:dyDescent="0.35"/>
    <row r="623" hidden="1" outlineLevel="1" x14ac:dyDescent="0.35"/>
    <row r="624" hidden="1" outlineLevel="1" x14ac:dyDescent="0.35"/>
    <row r="625" hidden="1" outlineLevel="1" x14ac:dyDescent="0.35"/>
    <row r="626" hidden="1" outlineLevel="1" x14ac:dyDescent="0.35"/>
    <row r="627" hidden="1" outlineLevel="1" x14ac:dyDescent="0.35"/>
    <row r="628" hidden="1" outlineLevel="1" x14ac:dyDescent="0.35"/>
    <row r="629" hidden="1" outlineLevel="1" x14ac:dyDescent="0.35"/>
    <row r="630" hidden="1" outlineLevel="1" x14ac:dyDescent="0.35"/>
    <row r="631" hidden="1" outlineLevel="1" x14ac:dyDescent="0.35"/>
    <row r="632" hidden="1" outlineLevel="1" x14ac:dyDescent="0.35"/>
    <row r="633" hidden="1" outlineLevel="1" x14ac:dyDescent="0.35"/>
    <row r="634" hidden="1" outlineLevel="1" x14ac:dyDescent="0.35"/>
    <row r="635" hidden="1" outlineLevel="1" x14ac:dyDescent="0.35"/>
    <row r="636" hidden="1" outlineLevel="1" x14ac:dyDescent="0.35"/>
    <row r="637" hidden="1" outlineLevel="1" x14ac:dyDescent="0.35"/>
    <row r="638" hidden="1" outlineLevel="1" x14ac:dyDescent="0.35"/>
    <row r="639" hidden="1" outlineLevel="1" x14ac:dyDescent="0.35"/>
    <row r="640" hidden="1" outlineLevel="1" x14ac:dyDescent="0.35"/>
    <row r="641" hidden="1" outlineLevel="1" x14ac:dyDescent="0.35"/>
    <row r="642" hidden="1" outlineLevel="1" x14ac:dyDescent="0.35"/>
    <row r="643" hidden="1" outlineLevel="1" x14ac:dyDescent="0.35"/>
    <row r="644" hidden="1" outlineLevel="1" x14ac:dyDescent="0.35"/>
    <row r="645" hidden="1" outlineLevel="1" x14ac:dyDescent="0.35"/>
    <row r="646" hidden="1" outlineLevel="1" x14ac:dyDescent="0.35"/>
    <row r="647" hidden="1" outlineLevel="1" x14ac:dyDescent="0.35"/>
    <row r="648" hidden="1" outlineLevel="1" x14ac:dyDescent="0.35"/>
    <row r="649" hidden="1" outlineLevel="1" x14ac:dyDescent="0.35"/>
    <row r="650" hidden="1" outlineLevel="1" x14ac:dyDescent="0.35"/>
    <row r="651" hidden="1" outlineLevel="1" x14ac:dyDescent="0.35"/>
    <row r="652" hidden="1" outlineLevel="1" x14ac:dyDescent="0.35"/>
    <row r="653" hidden="1" outlineLevel="1" x14ac:dyDescent="0.35"/>
    <row r="654" hidden="1" outlineLevel="1" x14ac:dyDescent="0.35"/>
    <row r="655" hidden="1" outlineLevel="1" x14ac:dyDescent="0.35"/>
    <row r="656" hidden="1" outlineLevel="1" x14ac:dyDescent="0.35"/>
    <row r="657" hidden="1" outlineLevel="1" x14ac:dyDescent="0.35"/>
    <row r="658" hidden="1" outlineLevel="1" x14ac:dyDescent="0.35"/>
    <row r="659" hidden="1" outlineLevel="1" x14ac:dyDescent="0.35"/>
    <row r="660" hidden="1" outlineLevel="1" x14ac:dyDescent="0.35"/>
    <row r="661" hidden="1" outlineLevel="1" x14ac:dyDescent="0.35"/>
    <row r="662" hidden="1" outlineLevel="1" x14ac:dyDescent="0.35"/>
    <row r="663" hidden="1" outlineLevel="1" x14ac:dyDescent="0.35"/>
    <row r="664" hidden="1" outlineLevel="1" x14ac:dyDescent="0.35"/>
    <row r="665" hidden="1" outlineLevel="1" x14ac:dyDescent="0.35"/>
    <row r="666" hidden="1" outlineLevel="1" x14ac:dyDescent="0.35"/>
    <row r="667" hidden="1" outlineLevel="1" x14ac:dyDescent="0.35"/>
    <row r="668" hidden="1" outlineLevel="1" x14ac:dyDescent="0.35"/>
    <row r="669" hidden="1" outlineLevel="1" x14ac:dyDescent="0.35"/>
    <row r="670" hidden="1" outlineLevel="1" x14ac:dyDescent="0.35"/>
    <row r="671" hidden="1" outlineLevel="1" x14ac:dyDescent="0.35"/>
    <row r="672" hidden="1" outlineLevel="1" x14ac:dyDescent="0.35"/>
    <row r="673" hidden="1" outlineLevel="1" x14ac:dyDescent="0.35"/>
    <row r="674" hidden="1" outlineLevel="1" x14ac:dyDescent="0.35"/>
    <row r="675" hidden="1" outlineLevel="1" x14ac:dyDescent="0.35"/>
    <row r="676" hidden="1" outlineLevel="1" x14ac:dyDescent="0.35"/>
    <row r="677" hidden="1" outlineLevel="1" x14ac:dyDescent="0.35"/>
    <row r="678" hidden="1" outlineLevel="1" x14ac:dyDescent="0.35"/>
    <row r="679" hidden="1" outlineLevel="1" x14ac:dyDescent="0.35"/>
    <row r="680" hidden="1" outlineLevel="1" x14ac:dyDescent="0.35"/>
    <row r="681" hidden="1" outlineLevel="1" x14ac:dyDescent="0.35"/>
    <row r="682" hidden="1" outlineLevel="1" x14ac:dyDescent="0.35"/>
    <row r="683" hidden="1" outlineLevel="1" x14ac:dyDescent="0.35"/>
    <row r="684" hidden="1" outlineLevel="1" x14ac:dyDescent="0.35"/>
    <row r="685" hidden="1" outlineLevel="1" x14ac:dyDescent="0.35"/>
    <row r="686" hidden="1" outlineLevel="1" x14ac:dyDescent="0.35"/>
    <row r="687" hidden="1" outlineLevel="1" x14ac:dyDescent="0.35"/>
    <row r="688" hidden="1" outlineLevel="1" x14ac:dyDescent="0.35"/>
    <row r="689" hidden="1" outlineLevel="1" x14ac:dyDescent="0.35"/>
    <row r="690" hidden="1" outlineLevel="1" x14ac:dyDescent="0.35"/>
    <row r="691" hidden="1" outlineLevel="1" x14ac:dyDescent="0.35"/>
    <row r="692" hidden="1" outlineLevel="1" x14ac:dyDescent="0.35"/>
    <row r="693" hidden="1" outlineLevel="1" x14ac:dyDescent="0.35"/>
    <row r="694" hidden="1" outlineLevel="1" x14ac:dyDescent="0.35"/>
    <row r="695" hidden="1" outlineLevel="1" x14ac:dyDescent="0.35"/>
    <row r="696" hidden="1" outlineLevel="1" x14ac:dyDescent="0.35"/>
    <row r="697" hidden="1" outlineLevel="1" x14ac:dyDescent="0.35"/>
    <row r="698" hidden="1" outlineLevel="1" x14ac:dyDescent="0.35"/>
    <row r="699" hidden="1" outlineLevel="1" x14ac:dyDescent="0.35"/>
    <row r="700" hidden="1" outlineLevel="1" x14ac:dyDescent="0.35"/>
    <row r="701" hidden="1" outlineLevel="1" x14ac:dyDescent="0.35"/>
    <row r="702" hidden="1" outlineLevel="1" x14ac:dyDescent="0.35"/>
    <row r="703" hidden="1" outlineLevel="1" x14ac:dyDescent="0.35"/>
    <row r="704" hidden="1" outlineLevel="1" x14ac:dyDescent="0.35"/>
    <row r="705" hidden="1" outlineLevel="1" x14ac:dyDescent="0.35"/>
    <row r="706" hidden="1" outlineLevel="1" x14ac:dyDescent="0.35"/>
    <row r="707" hidden="1" outlineLevel="1" x14ac:dyDescent="0.35"/>
    <row r="708" hidden="1" outlineLevel="1" x14ac:dyDescent="0.35"/>
    <row r="709" hidden="1" outlineLevel="1" x14ac:dyDescent="0.35"/>
    <row r="710" hidden="1" outlineLevel="1" x14ac:dyDescent="0.35"/>
    <row r="711" hidden="1" outlineLevel="1" x14ac:dyDescent="0.35"/>
    <row r="712" hidden="1" outlineLevel="1" x14ac:dyDescent="0.35"/>
    <row r="713" hidden="1" outlineLevel="1" x14ac:dyDescent="0.35"/>
    <row r="714" hidden="1" outlineLevel="1" x14ac:dyDescent="0.35"/>
    <row r="715" hidden="1" outlineLevel="1" x14ac:dyDescent="0.35"/>
    <row r="716" hidden="1" outlineLevel="1" x14ac:dyDescent="0.35"/>
    <row r="717" hidden="1" outlineLevel="1" x14ac:dyDescent="0.35"/>
    <row r="718" hidden="1" outlineLevel="1" x14ac:dyDescent="0.35"/>
    <row r="719" hidden="1" outlineLevel="1" x14ac:dyDescent="0.35"/>
    <row r="720" hidden="1" outlineLevel="1" x14ac:dyDescent="0.35"/>
    <row r="721" hidden="1" outlineLevel="1" x14ac:dyDescent="0.35"/>
    <row r="722" hidden="1" outlineLevel="1" x14ac:dyDescent="0.35"/>
    <row r="723" hidden="1" outlineLevel="1" x14ac:dyDescent="0.35"/>
    <row r="724" hidden="1" outlineLevel="1" x14ac:dyDescent="0.35"/>
    <row r="725" hidden="1" outlineLevel="1" x14ac:dyDescent="0.35"/>
    <row r="726" hidden="1" outlineLevel="1" x14ac:dyDescent="0.35"/>
    <row r="727" hidden="1" outlineLevel="1" x14ac:dyDescent="0.35"/>
    <row r="728" hidden="1" outlineLevel="1" x14ac:dyDescent="0.35"/>
    <row r="729" hidden="1" outlineLevel="1" x14ac:dyDescent="0.35"/>
    <row r="730" hidden="1" outlineLevel="1" x14ac:dyDescent="0.35"/>
    <row r="731" hidden="1" outlineLevel="1" x14ac:dyDescent="0.35"/>
    <row r="732" hidden="1" outlineLevel="1" x14ac:dyDescent="0.35"/>
    <row r="733" hidden="1" outlineLevel="1" x14ac:dyDescent="0.35"/>
    <row r="734" hidden="1" outlineLevel="1" x14ac:dyDescent="0.35"/>
    <row r="735" hidden="1" outlineLevel="1" x14ac:dyDescent="0.35"/>
    <row r="736" hidden="1" outlineLevel="1" x14ac:dyDescent="0.35"/>
    <row r="737" hidden="1" outlineLevel="1" x14ac:dyDescent="0.35"/>
    <row r="738" hidden="1" outlineLevel="1" x14ac:dyDescent="0.35"/>
    <row r="739" hidden="1" outlineLevel="1" x14ac:dyDescent="0.35"/>
    <row r="740" hidden="1" outlineLevel="1" x14ac:dyDescent="0.35"/>
    <row r="741" hidden="1" outlineLevel="1" x14ac:dyDescent="0.35"/>
    <row r="742" hidden="1" outlineLevel="1" x14ac:dyDescent="0.35"/>
    <row r="743" hidden="1" outlineLevel="1" x14ac:dyDescent="0.35"/>
    <row r="744" hidden="1" outlineLevel="1" x14ac:dyDescent="0.35"/>
    <row r="745" hidden="1" outlineLevel="1" x14ac:dyDescent="0.35"/>
    <row r="746" hidden="1" outlineLevel="1" x14ac:dyDescent="0.35"/>
    <row r="747" hidden="1" outlineLevel="1" x14ac:dyDescent="0.35"/>
    <row r="748" hidden="1" outlineLevel="1" x14ac:dyDescent="0.35"/>
    <row r="749" hidden="1" outlineLevel="1" x14ac:dyDescent="0.35"/>
    <row r="750" hidden="1" outlineLevel="1" x14ac:dyDescent="0.35"/>
    <row r="751" hidden="1" outlineLevel="1" x14ac:dyDescent="0.35"/>
    <row r="752" hidden="1" outlineLevel="1" x14ac:dyDescent="0.35"/>
    <row r="753" hidden="1" outlineLevel="1" x14ac:dyDescent="0.35"/>
    <row r="754" hidden="1" outlineLevel="1" x14ac:dyDescent="0.35"/>
    <row r="755" hidden="1" outlineLevel="1" x14ac:dyDescent="0.35"/>
    <row r="756" hidden="1" outlineLevel="1" x14ac:dyDescent="0.35"/>
    <row r="757" hidden="1" outlineLevel="1" x14ac:dyDescent="0.35"/>
    <row r="758" hidden="1" outlineLevel="1" x14ac:dyDescent="0.35"/>
    <row r="759" hidden="1" outlineLevel="1" x14ac:dyDescent="0.35"/>
    <row r="760" hidden="1" outlineLevel="1" x14ac:dyDescent="0.35"/>
    <row r="761" hidden="1" outlineLevel="1" x14ac:dyDescent="0.35"/>
    <row r="762" hidden="1" outlineLevel="1" x14ac:dyDescent="0.35"/>
    <row r="763" hidden="1" outlineLevel="1" x14ac:dyDescent="0.35"/>
    <row r="764" hidden="1" outlineLevel="1" x14ac:dyDescent="0.35"/>
    <row r="765" hidden="1" outlineLevel="1" x14ac:dyDescent="0.35"/>
    <row r="766" hidden="1" outlineLevel="1" x14ac:dyDescent="0.35"/>
    <row r="767" hidden="1" outlineLevel="1" x14ac:dyDescent="0.35"/>
    <row r="768" hidden="1" outlineLevel="1" x14ac:dyDescent="0.35"/>
    <row r="769" hidden="1" outlineLevel="1" x14ac:dyDescent="0.35"/>
    <row r="770" hidden="1" outlineLevel="1" x14ac:dyDescent="0.35"/>
    <row r="771" hidden="1" outlineLevel="1" x14ac:dyDescent="0.35"/>
    <row r="772" hidden="1" outlineLevel="1" x14ac:dyDescent="0.35"/>
    <row r="773" hidden="1" outlineLevel="1" x14ac:dyDescent="0.35"/>
    <row r="774" hidden="1" outlineLevel="1" x14ac:dyDescent="0.35"/>
    <row r="775" hidden="1" outlineLevel="1" x14ac:dyDescent="0.35"/>
    <row r="776" hidden="1" outlineLevel="1" x14ac:dyDescent="0.35"/>
    <row r="777" hidden="1" outlineLevel="1" x14ac:dyDescent="0.35"/>
    <row r="778" hidden="1" outlineLevel="1" x14ac:dyDescent="0.35"/>
    <row r="779" hidden="1" outlineLevel="1" x14ac:dyDescent="0.35"/>
    <row r="780" hidden="1" outlineLevel="1" x14ac:dyDescent="0.35"/>
    <row r="781" hidden="1" outlineLevel="1" x14ac:dyDescent="0.35"/>
    <row r="782" hidden="1" outlineLevel="1" x14ac:dyDescent="0.35"/>
    <row r="783" hidden="1" outlineLevel="1" x14ac:dyDescent="0.35"/>
    <row r="784" hidden="1" outlineLevel="1" x14ac:dyDescent="0.35"/>
    <row r="785" hidden="1" outlineLevel="1" x14ac:dyDescent="0.35"/>
    <row r="786" hidden="1" outlineLevel="1" x14ac:dyDescent="0.35"/>
    <row r="787" hidden="1" outlineLevel="1" x14ac:dyDescent="0.35"/>
    <row r="788" hidden="1" outlineLevel="1" x14ac:dyDescent="0.35"/>
    <row r="789" hidden="1" outlineLevel="1" x14ac:dyDescent="0.35"/>
    <row r="790" hidden="1" outlineLevel="1" x14ac:dyDescent="0.35"/>
    <row r="791" hidden="1" outlineLevel="1" x14ac:dyDescent="0.35"/>
    <row r="792" hidden="1" outlineLevel="1" x14ac:dyDescent="0.35"/>
    <row r="793" hidden="1" outlineLevel="1" x14ac:dyDescent="0.35"/>
    <row r="794" hidden="1" outlineLevel="1" x14ac:dyDescent="0.35"/>
    <row r="795" hidden="1" outlineLevel="1" x14ac:dyDescent="0.35"/>
    <row r="796" hidden="1" outlineLevel="1" x14ac:dyDescent="0.35"/>
    <row r="797" hidden="1" outlineLevel="1" x14ac:dyDescent="0.35"/>
    <row r="798" hidden="1" outlineLevel="1" x14ac:dyDescent="0.35"/>
    <row r="799" hidden="1" outlineLevel="1" x14ac:dyDescent="0.35"/>
    <row r="800" hidden="1" outlineLevel="1" x14ac:dyDescent="0.35"/>
    <row r="801" hidden="1" outlineLevel="1" x14ac:dyDescent="0.35"/>
    <row r="802" hidden="1" outlineLevel="1" x14ac:dyDescent="0.35"/>
    <row r="803" hidden="1" outlineLevel="1" x14ac:dyDescent="0.35"/>
    <row r="804" hidden="1" outlineLevel="1" x14ac:dyDescent="0.35"/>
    <row r="805" hidden="1" outlineLevel="1" x14ac:dyDescent="0.35"/>
    <row r="806" hidden="1" outlineLevel="1" x14ac:dyDescent="0.35"/>
    <row r="807" hidden="1" outlineLevel="1" x14ac:dyDescent="0.35"/>
    <row r="808" hidden="1" outlineLevel="1" x14ac:dyDescent="0.35"/>
    <row r="809" hidden="1" outlineLevel="1" x14ac:dyDescent="0.35"/>
    <row r="810" hidden="1" outlineLevel="1" x14ac:dyDescent="0.35"/>
    <row r="811" hidden="1" outlineLevel="1" x14ac:dyDescent="0.35"/>
    <row r="812" hidden="1" outlineLevel="1" x14ac:dyDescent="0.35"/>
    <row r="813" hidden="1" outlineLevel="1" x14ac:dyDescent="0.35"/>
    <row r="814" hidden="1" outlineLevel="1" x14ac:dyDescent="0.35"/>
    <row r="815" hidden="1" outlineLevel="1" x14ac:dyDescent="0.35"/>
    <row r="816" hidden="1" outlineLevel="1" x14ac:dyDescent="0.35"/>
    <row r="817" hidden="1" outlineLevel="1" x14ac:dyDescent="0.35"/>
    <row r="818" hidden="1" outlineLevel="1" x14ac:dyDescent="0.35"/>
    <row r="819" hidden="1" outlineLevel="1" x14ac:dyDescent="0.35"/>
    <row r="820" hidden="1" outlineLevel="1" x14ac:dyDescent="0.35"/>
    <row r="821" hidden="1" outlineLevel="1" x14ac:dyDescent="0.35"/>
    <row r="822" hidden="1" outlineLevel="1" x14ac:dyDescent="0.35"/>
    <row r="823" hidden="1" outlineLevel="1" x14ac:dyDescent="0.35"/>
    <row r="824" hidden="1" outlineLevel="1" x14ac:dyDescent="0.35"/>
    <row r="825" hidden="1" outlineLevel="1" x14ac:dyDescent="0.35"/>
    <row r="826" hidden="1" outlineLevel="1" x14ac:dyDescent="0.35"/>
    <row r="827" hidden="1" outlineLevel="1" x14ac:dyDescent="0.35"/>
    <row r="828" hidden="1" outlineLevel="1" x14ac:dyDescent="0.35"/>
    <row r="829" hidden="1" outlineLevel="1" x14ac:dyDescent="0.35"/>
    <row r="830" hidden="1" outlineLevel="1" x14ac:dyDescent="0.35"/>
    <row r="831" hidden="1" outlineLevel="1" x14ac:dyDescent="0.35"/>
    <row r="832" hidden="1" outlineLevel="1" x14ac:dyDescent="0.35"/>
    <row r="833" hidden="1" outlineLevel="1" x14ac:dyDescent="0.35"/>
    <row r="834" hidden="1" outlineLevel="1" x14ac:dyDescent="0.35"/>
    <row r="835" hidden="1" outlineLevel="1" x14ac:dyDescent="0.35"/>
    <row r="836" hidden="1" outlineLevel="1" x14ac:dyDescent="0.35"/>
    <row r="837" hidden="1" outlineLevel="1" x14ac:dyDescent="0.35"/>
    <row r="838" hidden="1" outlineLevel="1" x14ac:dyDescent="0.35"/>
    <row r="839" hidden="1" outlineLevel="1" x14ac:dyDescent="0.35"/>
    <row r="840" hidden="1" outlineLevel="1" x14ac:dyDescent="0.35"/>
    <row r="841" hidden="1" outlineLevel="1" x14ac:dyDescent="0.35"/>
    <row r="842" hidden="1" outlineLevel="1" x14ac:dyDescent="0.35"/>
    <row r="843" hidden="1" outlineLevel="1" x14ac:dyDescent="0.35"/>
    <row r="844" hidden="1" outlineLevel="1" x14ac:dyDescent="0.35"/>
    <row r="845" hidden="1" outlineLevel="1" x14ac:dyDescent="0.35"/>
    <row r="846" hidden="1" outlineLevel="1" x14ac:dyDescent="0.35"/>
    <row r="847" hidden="1" outlineLevel="1" x14ac:dyDescent="0.35"/>
    <row r="848" hidden="1" outlineLevel="1" x14ac:dyDescent="0.35"/>
    <row r="849" hidden="1" outlineLevel="1" x14ac:dyDescent="0.35"/>
    <row r="850" hidden="1" outlineLevel="1" x14ac:dyDescent="0.35"/>
    <row r="851" hidden="1" outlineLevel="1" x14ac:dyDescent="0.35"/>
    <row r="852" hidden="1" outlineLevel="1" x14ac:dyDescent="0.35"/>
    <row r="853" hidden="1" outlineLevel="1" x14ac:dyDescent="0.35"/>
    <row r="854" hidden="1" outlineLevel="1" x14ac:dyDescent="0.35"/>
    <row r="855" hidden="1" outlineLevel="1" x14ac:dyDescent="0.35"/>
    <row r="856" hidden="1" outlineLevel="1" x14ac:dyDescent="0.35"/>
    <row r="857" hidden="1" outlineLevel="1" x14ac:dyDescent="0.35"/>
    <row r="858" hidden="1" outlineLevel="1" x14ac:dyDescent="0.35"/>
    <row r="859" hidden="1" outlineLevel="1" x14ac:dyDescent="0.35"/>
    <row r="860" hidden="1" outlineLevel="1" x14ac:dyDescent="0.35"/>
    <row r="861" hidden="1" outlineLevel="1" x14ac:dyDescent="0.35"/>
    <row r="862" hidden="1" outlineLevel="1" x14ac:dyDescent="0.35"/>
    <row r="863" hidden="1" outlineLevel="1" x14ac:dyDescent="0.35"/>
    <row r="864" hidden="1" outlineLevel="1" x14ac:dyDescent="0.35"/>
    <row r="865" hidden="1" outlineLevel="1" x14ac:dyDescent="0.35"/>
    <row r="866" hidden="1" outlineLevel="1" x14ac:dyDescent="0.35"/>
    <row r="867" hidden="1" outlineLevel="1" x14ac:dyDescent="0.35"/>
    <row r="868" hidden="1" outlineLevel="1" x14ac:dyDescent="0.35"/>
    <row r="869" hidden="1" outlineLevel="1" x14ac:dyDescent="0.35"/>
    <row r="870" hidden="1" outlineLevel="1" x14ac:dyDescent="0.35"/>
    <row r="871" hidden="1" outlineLevel="1" x14ac:dyDescent="0.35"/>
    <row r="872" hidden="1" outlineLevel="1" x14ac:dyDescent="0.35"/>
    <row r="873" hidden="1" outlineLevel="1" x14ac:dyDescent="0.35"/>
    <row r="874" hidden="1" outlineLevel="1" x14ac:dyDescent="0.35"/>
    <row r="875" hidden="1" outlineLevel="1" x14ac:dyDescent="0.35"/>
    <row r="876" hidden="1" outlineLevel="1" x14ac:dyDescent="0.35"/>
    <row r="877" hidden="1" outlineLevel="1" x14ac:dyDescent="0.35"/>
    <row r="878" hidden="1" outlineLevel="1" x14ac:dyDescent="0.35"/>
    <row r="879" hidden="1" outlineLevel="1" x14ac:dyDescent="0.35"/>
    <row r="880" hidden="1" outlineLevel="1" x14ac:dyDescent="0.35"/>
    <row r="881" hidden="1" outlineLevel="1" x14ac:dyDescent="0.35"/>
    <row r="882" hidden="1" outlineLevel="1" x14ac:dyDescent="0.35"/>
    <row r="883" hidden="1" outlineLevel="1" x14ac:dyDescent="0.35"/>
    <row r="884" hidden="1" outlineLevel="1" x14ac:dyDescent="0.35"/>
    <row r="885" hidden="1" outlineLevel="1" x14ac:dyDescent="0.35"/>
    <row r="886" hidden="1" outlineLevel="1" x14ac:dyDescent="0.35"/>
    <row r="887" hidden="1" outlineLevel="1" x14ac:dyDescent="0.35"/>
    <row r="888" hidden="1" outlineLevel="1" x14ac:dyDescent="0.35"/>
    <row r="889" hidden="1" outlineLevel="1" x14ac:dyDescent="0.35"/>
    <row r="890" hidden="1" outlineLevel="1" x14ac:dyDescent="0.35"/>
    <row r="891" hidden="1" outlineLevel="1" x14ac:dyDescent="0.35"/>
    <row r="892" hidden="1" outlineLevel="1" x14ac:dyDescent="0.35"/>
    <row r="893" hidden="1" outlineLevel="1" x14ac:dyDescent="0.35"/>
    <row r="894" hidden="1" outlineLevel="1" x14ac:dyDescent="0.35"/>
    <row r="895" hidden="1" outlineLevel="1" x14ac:dyDescent="0.35"/>
    <row r="896" hidden="1" outlineLevel="1" x14ac:dyDescent="0.35"/>
    <row r="897" hidden="1" outlineLevel="1" x14ac:dyDescent="0.35"/>
    <row r="898" hidden="1" outlineLevel="1" x14ac:dyDescent="0.35"/>
    <row r="899" hidden="1" outlineLevel="1" x14ac:dyDescent="0.35"/>
    <row r="900" hidden="1" outlineLevel="1" x14ac:dyDescent="0.35"/>
    <row r="901" hidden="1" outlineLevel="1" x14ac:dyDescent="0.35"/>
    <row r="902" hidden="1" outlineLevel="1" x14ac:dyDescent="0.35"/>
    <row r="903" hidden="1" outlineLevel="1" x14ac:dyDescent="0.35"/>
    <row r="904" hidden="1" outlineLevel="1" x14ac:dyDescent="0.35"/>
    <row r="905" hidden="1" outlineLevel="1" x14ac:dyDescent="0.35"/>
    <row r="906" hidden="1" outlineLevel="1" x14ac:dyDescent="0.35"/>
    <row r="907" hidden="1" outlineLevel="1" x14ac:dyDescent="0.35"/>
    <row r="908" hidden="1" outlineLevel="1" x14ac:dyDescent="0.35"/>
    <row r="909" hidden="1" outlineLevel="1" x14ac:dyDescent="0.35"/>
    <row r="910" hidden="1" outlineLevel="1" x14ac:dyDescent="0.35"/>
    <row r="911" hidden="1" outlineLevel="1" x14ac:dyDescent="0.35"/>
    <row r="912" hidden="1" outlineLevel="1" x14ac:dyDescent="0.35"/>
    <row r="913" hidden="1" outlineLevel="1" x14ac:dyDescent="0.35"/>
    <row r="914" hidden="1" outlineLevel="1" x14ac:dyDescent="0.35"/>
    <row r="915" hidden="1" outlineLevel="1" x14ac:dyDescent="0.35"/>
    <row r="916" hidden="1" outlineLevel="1" x14ac:dyDescent="0.35"/>
    <row r="917" hidden="1" outlineLevel="1" x14ac:dyDescent="0.35"/>
    <row r="918" hidden="1" outlineLevel="1" x14ac:dyDescent="0.35"/>
    <row r="919" hidden="1" outlineLevel="1" x14ac:dyDescent="0.35"/>
    <row r="920" hidden="1" outlineLevel="1" x14ac:dyDescent="0.35"/>
    <row r="921" hidden="1" outlineLevel="1" x14ac:dyDescent="0.35"/>
    <row r="922" hidden="1" outlineLevel="1" x14ac:dyDescent="0.35"/>
    <row r="923" hidden="1" outlineLevel="1" x14ac:dyDescent="0.35"/>
    <row r="924" hidden="1" outlineLevel="1" x14ac:dyDescent="0.35"/>
    <row r="925" hidden="1" outlineLevel="1" x14ac:dyDescent="0.35"/>
    <row r="926" hidden="1" outlineLevel="1" x14ac:dyDescent="0.35"/>
    <row r="927" hidden="1" outlineLevel="1" x14ac:dyDescent="0.35"/>
    <row r="928" hidden="1" outlineLevel="1" x14ac:dyDescent="0.35"/>
    <row r="929" hidden="1" outlineLevel="1" x14ac:dyDescent="0.35"/>
    <row r="930" hidden="1" outlineLevel="1" x14ac:dyDescent="0.35"/>
    <row r="931" hidden="1" outlineLevel="1" x14ac:dyDescent="0.35"/>
    <row r="932" hidden="1" outlineLevel="1" x14ac:dyDescent="0.35"/>
    <row r="933" hidden="1" outlineLevel="1" x14ac:dyDescent="0.35"/>
    <row r="934" hidden="1" outlineLevel="1" x14ac:dyDescent="0.35"/>
    <row r="935" hidden="1" outlineLevel="1" x14ac:dyDescent="0.35"/>
    <row r="936" hidden="1" outlineLevel="1" x14ac:dyDescent="0.35"/>
    <row r="937" hidden="1" outlineLevel="1" x14ac:dyDescent="0.35"/>
    <row r="938" hidden="1" outlineLevel="1" x14ac:dyDescent="0.35"/>
    <row r="939" hidden="1" outlineLevel="1" x14ac:dyDescent="0.35"/>
    <row r="940" hidden="1" outlineLevel="1" x14ac:dyDescent="0.35"/>
    <row r="941" hidden="1" outlineLevel="1" x14ac:dyDescent="0.35"/>
    <row r="942" hidden="1" outlineLevel="1" x14ac:dyDescent="0.35"/>
    <row r="943" hidden="1" outlineLevel="1" x14ac:dyDescent="0.35"/>
    <row r="944" hidden="1" outlineLevel="1" x14ac:dyDescent="0.35"/>
    <row r="945" hidden="1" outlineLevel="1" x14ac:dyDescent="0.35"/>
    <row r="946" hidden="1" outlineLevel="1" x14ac:dyDescent="0.35"/>
    <row r="947" hidden="1" outlineLevel="1" x14ac:dyDescent="0.35"/>
    <row r="948" hidden="1" outlineLevel="1" x14ac:dyDescent="0.35"/>
    <row r="949" hidden="1" outlineLevel="1" x14ac:dyDescent="0.35"/>
    <row r="950" hidden="1" outlineLevel="1" x14ac:dyDescent="0.35"/>
    <row r="951" hidden="1" outlineLevel="1" x14ac:dyDescent="0.35"/>
    <row r="952" hidden="1" outlineLevel="1" x14ac:dyDescent="0.35"/>
    <row r="953" hidden="1" outlineLevel="1" x14ac:dyDescent="0.35"/>
    <row r="954" hidden="1" outlineLevel="1" x14ac:dyDescent="0.35"/>
    <row r="955" hidden="1" outlineLevel="1" x14ac:dyDescent="0.35"/>
    <row r="956" hidden="1" outlineLevel="1" x14ac:dyDescent="0.35"/>
    <row r="957" hidden="1" outlineLevel="1" x14ac:dyDescent="0.35"/>
    <row r="958" hidden="1" outlineLevel="1" x14ac:dyDescent="0.35"/>
    <row r="959" hidden="1" outlineLevel="1" x14ac:dyDescent="0.35"/>
    <row r="960" hidden="1" outlineLevel="1" x14ac:dyDescent="0.35"/>
    <row r="961" hidden="1" outlineLevel="1" x14ac:dyDescent="0.35"/>
    <row r="962" hidden="1" outlineLevel="1" x14ac:dyDescent="0.35"/>
    <row r="963" hidden="1" outlineLevel="1" x14ac:dyDescent="0.35"/>
    <row r="964" hidden="1" outlineLevel="1" x14ac:dyDescent="0.35"/>
    <row r="965" hidden="1" outlineLevel="1" x14ac:dyDescent="0.35"/>
    <row r="966" hidden="1" outlineLevel="1" x14ac:dyDescent="0.35"/>
    <row r="967" hidden="1" outlineLevel="1" x14ac:dyDescent="0.35"/>
    <row r="968" hidden="1" outlineLevel="1" x14ac:dyDescent="0.35"/>
    <row r="969" hidden="1" outlineLevel="1" x14ac:dyDescent="0.35"/>
    <row r="970" hidden="1" outlineLevel="1" x14ac:dyDescent="0.35"/>
    <row r="971" hidden="1" outlineLevel="1" x14ac:dyDescent="0.35"/>
    <row r="972" hidden="1" outlineLevel="1" x14ac:dyDescent="0.35"/>
    <row r="973" hidden="1" outlineLevel="1" x14ac:dyDescent="0.35"/>
    <row r="974" hidden="1" outlineLevel="1" x14ac:dyDescent="0.35"/>
    <row r="975" hidden="1" outlineLevel="1" x14ac:dyDescent="0.35"/>
    <row r="976" hidden="1" outlineLevel="1" x14ac:dyDescent="0.35"/>
    <row r="977" hidden="1" outlineLevel="1" x14ac:dyDescent="0.35"/>
    <row r="978" hidden="1" outlineLevel="1" x14ac:dyDescent="0.35"/>
    <row r="979" hidden="1" outlineLevel="1" x14ac:dyDescent="0.35"/>
    <row r="980" hidden="1" outlineLevel="1" x14ac:dyDescent="0.35"/>
    <row r="981" hidden="1" outlineLevel="1" x14ac:dyDescent="0.35"/>
    <row r="982" hidden="1" outlineLevel="1" x14ac:dyDescent="0.35"/>
    <row r="983" hidden="1" outlineLevel="1" x14ac:dyDescent="0.35"/>
    <row r="984" hidden="1" outlineLevel="1" x14ac:dyDescent="0.35"/>
    <row r="985" hidden="1" outlineLevel="1" x14ac:dyDescent="0.35"/>
    <row r="986" hidden="1" outlineLevel="1" x14ac:dyDescent="0.35"/>
    <row r="987" hidden="1" outlineLevel="1" x14ac:dyDescent="0.35"/>
    <row r="988" hidden="1" outlineLevel="1" x14ac:dyDescent="0.35"/>
    <row r="989" hidden="1" outlineLevel="1" x14ac:dyDescent="0.35"/>
    <row r="990" hidden="1" outlineLevel="1" x14ac:dyDescent="0.35"/>
    <row r="991" hidden="1" outlineLevel="1" x14ac:dyDescent="0.35"/>
    <row r="992" hidden="1" outlineLevel="1" x14ac:dyDescent="0.35"/>
    <row r="993" spans="2:19" hidden="1" outlineLevel="1" x14ac:dyDescent="0.35"/>
    <row r="994" spans="2:19" hidden="1" outlineLevel="1" x14ac:dyDescent="0.35"/>
    <row r="995" spans="2:19" hidden="1" outlineLevel="1" x14ac:dyDescent="0.35"/>
    <row r="996" spans="2:19" hidden="1" outlineLevel="1" x14ac:dyDescent="0.35"/>
    <row r="997" spans="2:19" hidden="1" outlineLevel="1" x14ac:dyDescent="0.35"/>
    <row r="998" spans="2:19" hidden="1" outlineLevel="1" x14ac:dyDescent="0.35"/>
    <row r="999" spans="2:19" hidden="1" outlineLevel="1" x14ac:dyDescent="0.35"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</row>
    <row r="1000" spans="2:19" collapsed="1" x14ac:dyDescent="0.35"/>
  </sheetData>
  <sortState xmlns:xlrd2="http://schemas.microsoft.com/office/spreadsheetml/2017/richdata2" ref="A2:U8">
    <sortCondition ref="B3:B8"/>
  </sortState>
  <phoneticPr fontId="6" type="noConversion"/>
  <dataValidations count="2">
    <dataValidation type="list" allowBlank="1" showInputMessage="1" showErrorMessage="1" sqref="O2:P2 O3:O999" xr:uid="{CD541619-78D1-4C54-B6B6-B6EBA5D9113F}">
      <formula1>"Yes, No"</formula1>
    </dataValidation>
    <dataValidation type="list" allowBlank="1" showInputMessage="1" showErrorMessage="1" sqref="A2:A1000" xr:uid="{1BB0A844-193D-43AD-AC85-ABE813C0E1F8}">
      <formula1>$AB$2:$AB$6</formula1>
    </dataValidation>
  </dataValidations>
  <hyperlinks>
    <hyperlink ref="L2" r:id="rId1" xr:uid="{2A8BFA67-A836-440A-B5BD-57501F32AE0D}"/>
  </hyperlinks>
  <pageMargins left="0.7" right="0.7" top="0.75" bottom="0.75" header="0.3" footer="0.3"/>
  <pageSetup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4643003-EA17-4BE3-ACD0-C8EC73196B1B}">
            <xm:f>NOT(ISERROR(SEARCH("Submitted",A2)))</xm:f>
            <xm:f>"Submitted"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C583E032-2FC7-4F39-843E-F8346EB152C7}">
            <xm:f>NOT(ISERROR(SEARCH("Final",A2)))</xm:f>
            <xm:f>"Final"</xm:f>
            <x14:dxf>
              <font>
                <color auto="1"/>
              </font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C3B12D34-5837-4850-AD55-3E21957ADBAF}">
            <xm:f>NOT(ISERROR(SEARCH("Review",A2)))</xm:f>
            <xm:f>"Review"</xm:f>
            <x14:dxf>
              <font>
                <color theme="0"/>
              </font>
              <fill>
                <patternFill>
                  <bgColor rgb="FF00B0F0"/>
                </patternFill>
              </fill>
            </x14:dxf>
          </x14:cfRule>
          <x14:cfRule type="containsText" priority="4" operator="containsText" id="{D21A025B-C7E5-415E-AD3A-0B0F1FAE8DAF}">
            <xm:f>NOT(ISERROR(SEARCH("Proposal",A2)))</xm:f>
            <xm:f>"Proposal"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containsText" priority="5" operator="containsText" id="{63315DA6-D70B-4523-A864-03FC698797AC}">
            <xm:f>NOT(ISERROR(SEARCH("Estimate",A2)))</xm:f>
            <xm:f>"Estimate"</xm:f>
            <x14:dxf>
              <fill>
                <patternFill>
                  <bgColor rgb="FFFFC000"/>
                </patternFill>
              </fill>
            </x14:dxf>
          </x14:cfRule>
          <x14:cfRule type="containsText" priority="6" operator="containsText" id="{EB35DD3F-C1B9-4ABC-A052-F783D2038760}">
            <xm:f>NOT(ISERROR(SEARCH("Pending",A2)))</xm:f>
            <xm:f>"Pending"</xm:f>
            <x14:dxf>
              <font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14:cfRule type="containsText" priority="7" operator="containsText" id="{397512FD-46D9-4B03-BC9D-33E5D89BBF9F}">
            <xm:f>NOT(ISERROR(SEARCH("Withdrawn",A2)))</xm:f>
            <xm:f>"Withdrawn"</xm:f>
            <x14:dxf>
              <fill>
                <patternFill>
                  <bgColor rgb="FFFF9999"/>
                </patternFill>
              </fill>
            </x14:dxf>
          </x14:cfRule>
          <xm:sqref>A2:A1000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756D-5D5F-411B-8F62-8FBF5D0AD21F}">
  <sheetPr>
    <tabColor rgb="FFFFFF00"/>
    <pageSetUpPr fitToPage="1"/>
  </sheetPr>
  <dimension ref="A1:S94"/>
  <sheetViews>
    <sheetView tabSelected="1" view="pageBreakPreview" topLeftCell="A32" zoomScale="115" zoomScaleNormal="100" zoomScaleSheetLayoutView="115" workbookViewId="0">
      <selection activeCell="E32" sqref="E32"/>
    </sheetView>
  </sheetViews>
  <sheetFormatPr defaultRowHeight="14.5" x14ac:dyDescent="0.35"/>
  <cols>
    <col min="1" max="1" width="19.1796875" style="4" customWidth="1"/>
    <col min="2" max="2" width="10.7265625" style="4" customWidth="1"/>
    <col min="3" max="3" width="18" style="4" customWidth="1"/>
    <col min="4" max="4" width="14.81640625" style="4" customWidth="1"/>
    <col min="5" max="5" width="16.453125" style="4" customWidth="1"/>
    <col min="6" max="8" width="17" style="4" customWidth="1"/>
    <col min="9" max="9" width="1.6328125" style="5" customWidth="1"/>
    <col min="10" max="10" width="25.90625" style="4" customWidth="1"/>
    <col min="11" max="11" width="14.1796875" style="4" customWidth="1"/>
    <col min="12" max="12" width="1" style="4" customWidth="1"/>
    <col min="13" max="13" width="8.7265625" style="4"/>
    <col min="14" max="14" width="29.453125" style="4" customWidth="1"/>
    <col min="15" max="16" width="8.7265625" style="4"/>
    <col min="17" max="17" width="9.6328125" style="4" bestFit="1" customWidth="1"/>
    <col min="18" max="18" width="11.08984375" style="4" customWidth="1"/>
    <col min="19" max="16384" width="8.7265625" style="4"/>
  </cols>
  <sheetData>
    <row r="1" spans="1:19" ht="15.5" x14ac:dyDescent="0.35">
      <c r="A1" s="168" t="str">
        <f>B6</f>
        <v>RRBE</v>
      </c>
      <c r="B1" s="169"/>
      <c r="C1" s="169"/>
      <c r="D1" s="169"/>
      <c r="E1" s="169"/>
      <c r="F1" s="169"/>
      <c r="G1" s="169"/>
      <c r="H1" s="169"/>
      <c r="I1" s="28"/>
      <c r="J1" s="182" t="s">
        <v>256</v>
      </c>
      <c r="K1" s="182"/>
      <c r="L1" s="182"/>
      <c r="M1" s="182"/>
      <c r="N1" s="182"/>
      <c r="O1" s="182"/>
      <c r="P1" s="182"/>
      <c r="Q1" s="182"/>
      <c r="R1" s="182"/>
      <c r="S1" s="182"/>
    </row>
    <row r="2" spans="1:19" ht="16" thickBot="1" x14ac:dyDescent="0.4">
      <c r="A2" s="170" t="s">
        <v>84</v>
      </c>
      <c r="B2" s="170"/>
      <c r="C2" s="170"/>
      <c r="D2" s="170"/>
      <c r="E2" s="170"/>
      <c r="F2" s="170"/>
      <c r="G2" s="170"/>
      <c r="H2" s="170"/>
      <c r="I2" s="28"/>
      <c r="J2" s="182"/>
      <c r="K2" s="182"/>
      <c r="L2" s="182"/>
      <c r="M2" s="182"/>
      <c r="N2" s="182"/>
      <c r="O2" s="182"/>
      <c r="P2" s="182"/>
      <c r="Q2" s="182"/>
      <c r="R2" s="182"/>
      <c r="S2" s="182"/>
    </row>
    <row r="3" spans="1:19" ht="15" thickBot="1" x14ac:dyDescent="0.4">
      <c r="J3" s="135" t="s">
        <v>0</v>
      </c>
      <c r="K3" s="147">
        <v>0.15</v>
      </c>
      <c r="L3" s="89"/>
      <c r="M3" s="89"/>
      <c r="N3" s="89"/>
      <c r="O3" s="136" t="s">
        <v>92</v>
      </c>
      <c r="P3" s="136" t="s">
        <v>6</v>
      </c>
      <c r="Q3" s="136" t="s">
        <v>245</v>
      </c>
      <c r="R3" s="136" t="s">
        <v>246</v>
      </c>
      <c r="S3" s="89"/>
    </row>
    <row r="4" spans="1:19" ht="15.5" x14ac:dyDescent="0.35">
      <c r="A4" s="26"/>
      <c r="B4" s="26"/>
      <c r="J4" s="137" t="s">
        <v>160</v>
      </c>
      <c r="K4" s="148">
        <v>0.25</v>
      </c>
      <c r="L4" s="89"/>
      <c r="M4" s="89"/>
      <c r="N4" s="138" t="s">
        <v>60</v>
      </c>
      <c r="O4" s="132"/>
      <c r="P4" s="150" t="s">
        <v>263</v>
      </c>
      <c r="Q4" s="152"/>
      <c r="R4" s="139">
        <f t="shared" ref="R4:R18" si="0">O4*Q4</f>
        <v>0</v>
      </c>
      <c r="S4" s="89"/>
    </row>
    <row r="5" spans="1:19" ht="15.5" x14ac:dyDescent="0.35">
      <c r="A5" s="19" t="s">
        <v>182</v>
      </c>
      <c r="B5" s="185">
        <v>100110</v>
      </c>
      <c r="C5" s="185"/>
      <c r="J5" s="137" t="s">
        <v>161</v>
      </c>
      <c r="K5" s="148">
        <v>0.05</v>
      </c>
      <c r="L5" s="89"/>
      <c r="M5" s="89"/>
      <c r="N5" s="140" t="s">
        <v>61</v>
      </c>
      <c r="O5" s="133"/>
      <c r="P5" s="163" t="s">
        <v>263</v>
      </c>
      <c r="Q5" s="153"/>
      <c r="R5" s="141">
        <f t="shared" si="0"/>
        <v>0</v>
      </c>
      <c r="S5" s="89"/>
    </row>
    <row r="6" spans="1:19" ht="16.5" customHeight="1" x14ac:dyDescent="0.35">
      <c r="A6" s="19" t="s">
        <v>83</v>
      </c>
      <c r="B6" s="172" t="str">
        <f>VLOOKUP(B5,'Contact List '!B2:S1000,2,TRUE)</f>
        <v>RRBE</v>
      </c>
      <c r="C6" s="172"/>
      <c r="D6" s="17"/>
      <c r="E6" s="17"/>
      <c r="F6" s="17"/>
      <c r="G6" s="17"/>
      <c r="H6" s="17"/>
      <c r="I6" s="17"/>
      <c r="J6" s="137" t="s">
        <v>187</v>
      </c>
      <c r="K6" s="149">
        <v>4</v>
      </c>
      <c r="L6" s="89"/>
      <c r="M6" s="89"/>
      <c r="N6" s="142" t="s">
        <v>243</v>
      </c>
      <c r="O6" s="133"/>
      <c r="P6" s="163" t="s">
        <v>263</v>
      </c>
      <c r="Q6" s="153"/>
      <c r="R6" s="141">
        <f t="shared" si="0"/>
        <v>0</v>
      </c>
      <c r="S6" s="89"/>
    </row>
    <row r="7" spans="1:19" ht="16.5" customHeight="1" thickBot="1" x14ac:dyDescent="0.4">
      <c r="A7" s="19" t="s">
        <v>87</v>
      </c>
      <c r="B7" s="172" t="str">
        <f>VLOOKUP(B$5,'Contact List '!B2:S1000,3,TRUE)</f>
        <v xml:space="preserve">Estimating Book </v>
      </c>
      <c r="C7" s="172"/>
      <c r="D7" s="13"/>
      <c r="E7" s="13"/>
      <c r="F7" s="13"/>
      <c r="G7" s="13"/>
      <c r="H7" s="13"/>
      <c r="I7" s="4"/>
      <c r="J7" s="160" t="s">
        <v>257</v>
      </c>
      <c r="K7" s="161">
        <v>0.06</v>
      </c>
      <c r="L7" s="89"/>
      <c r="M7" s="89"/>
      <c r="N7" s="142" t="s">
        <v>242</v>
      </c>
      <c r="O7" s="133"/>
      <c r="P7" s="164" t="s">
        <v>247</v>
      </c>
      <c r="Q7" s="154">
        <f>K6</f>
        <v>4</v>
      </c>
      <c r="R7" s="141">
        <f t="shared" si="0"/>
        <v>0</v>
      </c>
      <c r="S7" s="89"/>
    </row>
    <row r="8" spans="1:19" ht="16.5" customHeight="1" x14ac:dyDescent="0.35">
      <c r="A8" s="19" t="s">
        <v>82</v>
      </c>
      <c r="B8" s="172" t="str">
        <f>VLOOKUP(B$5,'Contact List '!B2:S1001,4,TRUE)</f>
        <v>RRB</v>
      </c>
      <c r="C8" s="172"/>
      <c r="D8" s="13"/>
      <c r="E8" s="13"/>
      <c r="F8" s="13"/>
      <c r="G8" s="13"/>
      <c r="H8" s="13"/>
      <c r="I8" s="4"/>
      <c r="J8" s="89"/>
      <c r="K8" s="89"/>
      <c r="L8" s="89"/>
      <c r="M8" s="89"/>
      <c r="N8" s="142" t="s">
        <v>63</v>
      </c>
      <c r="O8" s="133"/>
      <c r="P8" s="163" t="s">
        <v>263</v>
      </c>
      <c r="Q8" s="153"/>
      <c r="R8" s="141">
        <f t="shared" si="0"/>
        <v>0</v>
      </c>
      <c r="S8" s="89"/>
    </row>
    <row r="9" spans="1:19" ht="16.5" customHeight="1" x14ac:dyDescent="0.35">
      <c r="A9" s="19" t="s">
        <v>88</v>
      </c>
      <c r="B9" s="172" t="str">
        <f>VLOOKUP(B$5,'Contact List '!B2:S1002,5,TRUE)</f>
        <v xml:space="preserve">Ryan Bailey </v>
      </c>
      <c r="C9" s="172"/>
      <c r="D9" s="17"/>
      <c r="E9" s="17"/>
      <c r="F9" s="25"/>
      <c r="G9" s="25"/>
      <c r="H9" s="25"/>
      <c r="I9" s="27"/>
      <c r="J9" s="183" t="s">
        <v>244</v>
      </c>
      <c r="K9" s="184">
        <f>SUM(F23:F32)</f>
        <v>24</v>
      </c>
      <c r="L9" s="89"/>
      <c r="M9" s="89"/>
      <c r="N9" s="142" t="s">
        <v>249</v>
      </c>
      <c r="O9" s="133"/>
      <c r="P9" s="163" t="s">
        <v>263</v>
      </c>
      <c r="Q9" s="153"/>
      <c r="R9" s="141">
        <f t="shared" si="0"/>
        <v>0</v>
      </c>
      <c r="S9" s="89"/>
    </row>
    <row r="10" spans="1:19" ht="16.5" customHeight="1" x14ac:dyDescent="0.35">
      <c r="A10" s="19" t="s">
        <v>126</v>
      </c>
      <c r="B10" s="172" t="str">
        <f>VLOOKUP(B$5,'Contact List '!B2:S1003,6,TRUE)</f>
        <v>570-960-2327</v>
      </c>
      <c r="C10" s="172"/>
      <c r="D10" s="17"/>
      <c r="E10" s="17"/>
      <c r="F10" s="25"/>
      <c r="G10" s="25"/>
      <c r="H10" s="25"/>
      <c r="I10" s="27"/>
      <c r="J10" s="183"/>
      <c r="K10" s="184"/>
      <c r="L10" s="89"/>
      <c r="M10" s="89"/>
      <c r="N10" s="142" t="s">
        <v>248</v>
      </c>
      <c r="O10" s="133"/>
      <c r="P10" s="163" t="s">
        <v>263</v>
      </c>
      <c r="Q10" s="153"/>
      <c r="R10" s="141">
        <f t="shared" si="0"/>
        <v>0</v>
      </c>
      <c r="S10" s="89"/>
    </row>
    <row r="11" spans="1:19" ht="16.5" customHeight="1" x14ac:dyDescent="0.35">
      <c r="A11" s="19" t="s">
        <v>85</v>
      </c>
      <c r="B11" s="172">
        <f>VLOOKUP(B$5,'Contact List '!B2:S1003,7,TRUE)</f>
        <v>0</v>
      </c>
      <c r="C11" s="172"/>
      <c r="D11" s="17"/>
      <c r="E11" s="25"/>
      <c r="F11" s="25"/>
      <c r="G11" s="25"/>
      <c r="H11" s="25"/>
      <c r="I11" s="27"/>
      <c r="J11" s="89"/>
      <c r="K11" s="89"/>
      <c r="L11" s="89"/>
      <c r="M11" s="89"/>
      <c r="N11" s="140" t="s">
        <v>66</v>
      </c>
      <c r="O11" s="133"/>
      <c r="P11" s="163" t="s">
        <v>263</v>
      </c>
      <c r="Q11" s="153"/>
      <c r="R11" s="141">
        <f t="shared" si="0"/>
        <v>0</v>
      </c>
      <c r="S11" s="89"/>
    </row>
    <row r="12" spans="1:19" ht="16.5" customHeight="1" x14ac:dyDescent="0.35">
      <c r="A12" s="19" t="s">
        <v>188</v>
      </c>
      <c r="B12" s="167">
        <f>VLOOKUP(B$5,'Contact List '!B2:S1004,8,TRUE)</f>
        <v>0</v>
      </c>
      <c r="C12" s="167">
        <f>VLOOKUP(B$5,'Contact List '!B2:S1004,9,TRUE)</f>
        <v>0</v>
      </c>
      <c r="D12" s="13"/>
      <c r="E12" s="25"/>
      <c r="F12" s="25"/>
      <c r="G12" s="25"/>
      <c r="H12" s="25"/>
      <c r="I12" s="27"/>
      <c r="J12" s="89"/>
      <c r="K12" s="89"/>
      <c r="L12" s="89"/>
      <c r="M12" s="89"/>
      <c r="N12" s="142" t="s">
        <v>159</v>
      </c>
      <c r="O12" s="133">
        <v>1</v>
      </c>
      <c r="P12" s="163" t="s">
        <v>263</v>
      </c>
      <c r="Q12" s="153">
        <v>500</v>
      </c>
      <c r="R12" s="141">
        <f t="shared" si="0"/>
        <v>500</v>
      </c>
      <c r="S12" s="89"/>
    </row>
    <row r="13" spans="1:19" ht="16.5" customHeight="1" x14ac:dyDescent="0.35">
      <c r="A13" s="19" t="s">
        <v>86</v>
      </c>
      <c r="B13" s="174" t="str">
        <f>VLOOKUP(B$5,'Contact List '!B2:S1006,11,TRUE)</f>
        <v>Rbailey@rrbeholdings.com</v>
      </c>
      <c r="C13" s="174"/>
      <c r="D13" s="13"/>
      <c r="E13" s="25"/>
      <c r="F13" s="25"/>
      <c r="G13" s="25"/>
      <c r="H13" s="25"/>
      <c r="I13" s="27"/>
      <c r="J13" s="89"/>
      <c r="K13" s="89"/>
      <c r="L13" s="89"/>
      <c r="M13" s="89"/>
      <c r="N13" s="140" t="s">
        <v>67</v>
      </c>
      <c r="O13" s="133"/>
      <c r="P13" s="163" t="s">
        <v>263</v>
      </c>
      <c r="Q13" s="153"/>
      <c r="R13" s="141">
        <f t="shared" si="0"/>
        <v>0</v>
      </c>
      <c r="S13" s="89"/>
    </row>
    <row r="14" spans="1:19" ht="15" customHeight="1" x14ac:dyDescent="0.35">
      <c r="A14" s="26"/>
      <c r="B14" s="26"/>
      <c r="J14" s="183" t="s">
        <v>281</v>
      </c>
      <c r="K14" s="184">
        <f>K9/30</f>
        <v>0.8</v>
      </c>
      <c r="L14" s="89"/>
      <c r="M14" s="89"/>
      <c r="N14" s="140" t="s">
        <v>71</v>
      </c>
      <c r="O14" s="133"/>
      <c r="P14" s="163" t="s">
        <v>263</v>
      </c>
      <c r="Q14" s="153"/>
      <c r="R14" s="141">
        <f t="shared" si="0"/>
        <v>0</v>
      </c>
      <c r="S14" s="89"/>
    </row>
    <row r="15" spans="1:19" ht="15.5" x14ac:dyDescent="0.35">
      <c r="A15" s="171" t="s">
        <v>152</v>
      </c>
      <c r="B15" s="171"/>
      <c r="C15" s="171"/>
      <c r="D15" s="171"/>
      <c r="E15" s="25"/>
      <c r="J15" s="183"/>
      <c r="K15" s="184"/>
      <c r="L15" s="89"/>
      <c r="M15" s="89"/>
      <c r="N15" s="140" t="s">
        <v>68</v>
      </c>
      <c r="O15" s="133"/>
      <c r="P15" s="163" t="s">
        <v>263</v>
      </c>
      <c r="Q15" s="153"/>
      <c r="R15" s="141">
        <f t="shared" si="0"/>
        <v>0</v>
      </c>
      <c r="S15" s="89"/>
    </row>
    <row r="16" spans="1:19" ht="30.5" customHeight="1" x14ac:dyDescent="0.35">
      <c r="A16" s="220" t="str">
        <f>Scope!B31</f>
        <v>Note</v>
      </c>
      <c r="B16" s="220"/>
      <c r="C16" s="220" t="str">
        <f>Scope!B32</f>
        <v>Note</v>
      </c>
      <c r="D16" s="220"/>
      <c r="E16" s="220" t="str">
        <f>Scope!B33</f>
        <v>Note</v>
      </c>
      <c r="F16" s="220"/>
      <c r="G16" s="220" t="str">
        <f>Scope!B37</f>
        <v>Note</v>
      </c>
      <c r="H16" s="220"/>
      <c r="I16" s="4"/>
      <c r="J16" s="89"/>
      <c r="K16" s="89"/>
      <c r="L16" s="89"/>
      <c r="M16" s="89"/>
      <c r="N16" s="140" t="s">
        <v>69</v>
      </c>
      <c r="O16" s="133"/>
      <c r="P16" s="163" t="s">
        <v>263</v>
      </c>
      <c r="Q16" s="153"/>
      <c r="R16" s="141">
        <f t="shared" si="0"/>
        <v>0</v>
      </c>
      <c r="S16" s="89"/>
    </row>
    <row r="17" spans="1:19" ht="26.5" customHeight="1" x14ac:dyDescent="0.35">
      <c r="A17" s="220" t="str">
        <f>Scope!B34</f>
        <v>Note</v>
      </c>
      <c r="B17" s="220"/>
      <c r="C17" s="220" t="str">
        <f>Scope!B35</f>
        <v>Note</v>
      </c>
      <c r="D17" s="220"/>
      <c r="E17" s="220" t="str">
        <f>Scope!B36</f>
        <v>Note</v>
      </c>
      <c r="F17" s="220"/>
      <c r="G17" s="220" t="str">
        <f>Scope!B38</f>
        <v>Note</v>
      </c>
      <c r="H17" s="220"/>
      <c r="J17" s="89"/>
      <c r="K17" s="89"/>
      <c r="L17" s="89"/>
      <c r="M17" s="89"/>
      <c r="N17" s="140" t="s">
        <v>70</v>
      </c>
      <c r="O17" s="133"/>
      <c r="P17" s="163" t="s">
        <v>263</v>
      </c>
      <c r="Q17" s="153"/>
      <c r="R17" s="141">
        <f t="shared" si="0"/>
        <v>0</v>
      </c>
      <c r="S17" s="89"/>
    </row>
    <row r="18" spans="1:19" ht="16" thickBot="1" x14ac:dyDescent="0.4">
      <c r="A18" s="171" t="s">
        <v>153</v>
      </c>
      <c r="B18" s="171"/>
      <c r="C18" s="171"/>
      <c r="D18" s="171"/>
      <c r="E18" s="17"/>
      <c r="G18" s="17"/>
      <c r="H18" s="17"/>
      <c r="J18" s="89"/>
      <c r="K18" s="89"/>
      <c r="L18" s="89"/>
      <c r="M18" s="89"/>
      <c r="N18" s="143" t="s">
        <v>72</v>
      </c>
      <c r="O18" s="134"/>
      <c r="P18" s="165" t="s">
        <v>263</v>
      </c>
      <c r="Q18" s="155"/>
      <c r="R18" s="144">
        <f t="shared" si="0"/>
        <v>0</v>
      </c>
      <c r="S18" s="89"/>
    </row>
    <row r="19" spans="1:19" x14ac:dyDescent="0.35">
      <c r="A19" s="220" t="str">
        <f>Scope!B40</f>
        <v>Note</v>
      </c>
      <c r="B19" s="220"/>
      <c r="C19" s="220" t="str">
        <f>Scope!B41</f>
        <v xml:space="preserve">Note </v>
      </c>
      <c r="D19" s="220"/>
      <c r="E19" s="220" t="str">
        <f>Scope!B42</f>
        <v>Note</v>
      </c>
      <c r="F19" s="220"/>
      <c r="G19" s="220" t="str">
        <f>Scope!B43</f>
        <v>Note</v>
      </c>
      <c r="H19" s="220"/>
      <c r="J19" s="89"/>
      <c r="K19" s="89"/>
      <c r="L19" s="89"/>
      <c r="M19" s="89"/>
      <c r="N19" s="89"/>
      <c r="O19" s="89"/>
      <c r="P19" s="89"/>
      <c r="Q19" s="89"/>
      <c r="R19" s="89"/>
      <c r="S19" s="89"/>
    </row>
    <row r="20" spans="1:19" x14ac:dyDescent="0.35">
      <c r="A20" s="220" t="str">
        <f>Scope!B44</f>
        <v>Note</v>
      </c>
      <c r="B20" s="220"/>
      <c r="C20" s="220" t="str">
        <f>Scope!B45</f>
        <v>Note</v>
      </c>
      <c r="D20" s="220"/>
      <c r="E20" s="220" t="str">
        <f>Scope!B46</f>
        <v>Note</v>
      </c>
      <c r="F20" s="220"/>
      <c r="G20" s="220" t="str">
        <f>Scope!B47</f>
        <v>Note</v>
      </c>
      <c r="H20" s="220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spans="1:19" ht="15.5" x14ac:dyDescent="0.35">
      <c r="A21" s="173"/>
      <c r="B21" s="173"/>
      <c r="C21" s="13"/>
      <c r="D21" s="17"/>
      <c r="E21" s="17"/>
      <c r="G21" s="17"/>
      <c r="H21" s="17"/>
      <c r="J21" s="89"/>
      <c r="K21" s="89"/>
      <c r="L21" s="89"/>
      <c r="M21" s="89"/>
      <c r="N21" s="89"/>
      <c r="O21" s="89"/>
      <c r="P21" s="89"/>
      <c r="Q21" s="89"/>
      <c r="R21" s="89"/>
      <c r="S21" s="89"/>
    </row>
    <row r="22" spans="1:19" ht="15.5" x14ac:dyDescent="0.35">
      <c r="A22" s="171" t="s">
        <v>94</v>
      </c>
      <c r="B22" s="171"/>
      <c r="C22" s="171"/>
      <c r="D22" s="171"/>
      <c r="E22" s="17"/>
      <c r="F22" s="10" t="s">
        <v>204</v>
      </c>
      <c r="G22" s="5"/>
      <c r="J22" s="89"/>
      <c r="K22" s="89"/>
      <c r="L22" s="89"/>
      <c r="M22" s="89"/>
      <c r="N22" s="89"/>
      <c r="O22" s="89"/>
      <c r="P22" s="89"/>
      <c r="Q22" s="89"/>
      <c r="R22" s="89"/>
      <c r="S22" s="89"/>
    </row>
    <row r="23" spans="1:19" ht="15.75" customHeight="1" x14ac:dyDescent="0.35">
      <c r="A23" s="18"/>
      <c r="B23" s="18">
        <v>1</v>
      </c>
      <c r="C23" s="235" t="str">
        <f>Scope!E9</f>
        <v>Import Topsoil and Finish Grade</v>
      </c>
      <c r="D23" s="235"/>
      <c r="F23" s="113">
        <f>Scope!K15</f>
        <v>24</v>
      </c>
      <c r="G23" s="112">
        <f>Scope!Y15</f>
        <v>6921.27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</row>
    <row r="24" spans="1:19" ht="15.75" customHeight="1" x14ac:dyDescent="0.35">
      <c r="A24" s="18"/>
      <c r="B24" s="18">
        <v>2</v>
      </c>
      <c r="C24" s="235" t="str">
        <f>Scope!E16</f>
        <v>Scope - 2</v>
      </c>
      <c r="D24" s="235"/>
      <c r="F24" s="113">
        <f>Scope!K22</f>
        <v>0</v>
      </c>
      <c r="G24" s="112">
        <f>Scope!Y22</f>
        <v>0</v>
      </c>
      <c r="J24" s="89"/>
      <c r="K24" s="89"/>
      <c r="L24" s="145"/>
      <c r="M24" s="89"/>
      <c r="N24" s="89"/>
      <c r="O24" s="89"/>
      <c r="P24" s="89"/>
      <c r="Q24" s="89"/>
      <c r="R24" s="89"/>
      <c r="S24" s="89"/>
    </row>
    <row r="25" spans="1:19" ht="15.75" customHeight="1" x14ac:dyDescent="0.35">
      <c r="A25" s="18"/>
      <c r="B25" s="18">
        <v>3</v>
      </c>
      <c r="C25" s="235" t="str">
        <f>Scope!E23</f>
        <v>Scope - 3</v>
      </c>
      <c r="D25" s="235"/>
      <c r="E25" s="17"/>
      <c r="F25" s="113">
        <f>Scope!K29</f>
        <v>0</v>
      </c>
      <c r="G25" s="112">
        <f>Scope!Y29</f>
        <v>0</v>
      </c>
      <c r="J25" s="89"/>
      <c r="K25" s="145"/>
      <c r="L25" s="145"/>
      <c r="M25" s="89"/>
      <c r="N25" s="89"/>
      <c r="O25" s="89"/>
      <c r="P25" s="89"/>
      <c r="Q25" s="89"/>
      <c r="R25" s="89"/>
      <c r="S25" s="89"/>
    </row>
    <row r="26" spans="1:19" ht="15.75" customHeight="1" x14ac:dyDescent="0.35">
      <c r="A26" s="18"/>
      <c r="B26" s="18">
        <v>4</v>
      </c>
      <c r="C26" s="235" t="str">
        <f>Scope!E30</f>
        <v>Scope - 4</v>
      </c>
      <c r="D26" s="235"/>
      <c r="E26" s="17"/>
      <c r="F26" s="113">
        <f>Scope!K36</f>
        <v>0</v>
      </c>
      <c r="G26" s="112">
        <f>Scope!Y36</f>
        <v>0</v>
      </c>
      <c r="J26" s="89"/>
      <c r="K26" s="145"/>
      <c r="L26" s="145"/>
      <c r="M26" s="89"/>
      <c r="N26" s="89"/>
      <c r="O26" s="89"/>
      <c r="P26" s="89"/>
      <c r="Q26" s="89"/>
      <c r="R26" s="89"/>
      <c r="S26" s="89"/>
    </row>
    <row r="27" spans="1:19" ht="15.75" customHeight="1" x14ac:dyDescent="0.35">
      <c r="A27" s="18"/>
      <c r="B27" s="18">
        <v>5</v>
      </c>
      <c r="C27" s="235" t="str">
        <f>Scope!E37</f>
        <v>Scope - 5</v>
      </c>
      <c r="D27" s="235"/>
      <c r="F27" s="113">
        <f>Scope!K43</f>
        <v>0</v>
      </c>
      <c r="G27" s="112">
        <f>Scope!Y43</f>
        <v>0</v>
      </c>
      <c r="J27" s="89"/>
      <c r="K27" s="145"/>
      <c r="L27" s="145"/>
      <c r="M27" s="89"/>
      <c r="N27" s="89"/>
      <c r="O27" s="89"/>
      <c r="P27" s="89"/>
      <c r="Q27" s="89"/>
      <c r="R27" s="89"/>
      <c r="S27" s="89"/>
    </row>
    <row r="28" spans="1:19" ht="15.5" x14ac:dyDescent="0.35">
      <c r="A28" s="18"/>
      <c r="B28" s="18">
        <v>6</v>
      </c>
      <c r="C28" s="235" t="str">
        <f>Scope!E44</f>
        <v>Scope - 6</v>
      </c>
      <c r="D28" s="235"/>
      <c r="F28" s="113">
        <f>Scope!K50</f>
        <v>0</v>
      </c>
      <c r="G28" s="112">
        <f>Scope!Y50</f>
        <v>0</v>
      </c>
      <c r="J28" s="89"/>
      <c r="K28" s="89"/>
      <c r="L28" s="145"/>
      <c r="M28" s="89"/>
      <c r="N28" s="89"/>
      <c r="O28" s="89"/>
      <c r="P28" s="89"/>
      <c r="Q28" s="89"/>
      <c r="R28" s="89"/>
      <c r="S28" s="89"/>
    </row>
    <row r="29" spans="1:19" ht="15.5" x14ac:dyDescent="0.35">
      <c r="A29" s="18"/>
      <c r="B29" s="18">
        <v>7</v>
      </c>
      <c r="C29" s="235" t="str">
        <f>Scope!E51</f>
        <v>Scope - 7</v>
      </c>
      <c r="D29" s="235"/>
      <c r="E29" s="17"/>
      <c r="F29" s="113">
        <f>Scope!K57</f>
        <v>0</v>
      </c>
      <c r="G29" s="112">
        <f>Scope!Y57</f>
        <v>0</v>
      </c>
      <c r="J29" s="89"/>
      <c r="K29" s="145"/>
      <c r="L29" s="145"/>
      <c r="M29" s="89"/>
      <c r="N29" s="89"/>
      <c r="O29" s="89"/>
      <c r="P29" s="89"/>
      <c r="Q29" s="89"/>
      <c r="R29" s="89"/>
      <c r="S29" s="89"/>
    </row>
    <row r="30" spans="1:19" ht="15.5" x14ac:dyDescent="0.35">
      <c r="A30" s="18"/>
      <c r="B30" s="18">
        <v>8</v>
      </c>
      <c r="C30" s="235" t="str">
        <f>Scope!E58</f>
        <v>Scope - 8</v>
      </c>
      <c r="D30" s="235"/>
      <c r="E30" s="17"/>
      <c r="F30" s="113">
        <f>Scope!K64</f>
        <v>0</v>
      </c>
      <c r="G30" s="112">
        <f>Scope!Y64</f>
        <v>0</v>
      </c>
      <c r="J30" s="89"/>
      <c r="K30" s="145"/>
      <c r="L30" s="89"/>
      <c r="M30" s="89"/>
      <c r="N30" s="89"/>
      <c r="O30" s="89"/>
      <c r="P30" s="89"/>
      <c r="Q30" s="89"/>
      <c r="R30" s="89"/>
      <c r="S30" s="89"/>
    </row>
    <row r="31" spans="1:19" ht="15.5" x14ac:dyDescent="0.35">
      <c r="A31" s="18"/>
      <c r="B31" s="18">
        <v>9</v>
      </c>
      <c r="C31" s="235" t="str">
        <f>Scope!E65</f>
        <v>Scope - 9</v>
      </c>
      <c r="D31" s="235"/>
      <c r="F31" s="113">
        <f>Scope!K71</f>
        <v>0</v>
      </c>
      <c r="G31" s="112">
        <f>Scope!Y71</f>
        <v>0</v>
      </c>
      <c r="J31" s="89"/>
      <c r="K31" s="145"/>
      <c r="L31" s="145"/>
      <c r="M31" s="89"/>
      <c r="N31" s="89"/>
      <c r="O31" s="89"/>
      <c r="P31" s="89"/>
      <c r="Q31" s="89"/>
      <c r="R31" s="89"/>
      <c r="S31" s="89"/>
    </row>
    <row r="32" spans="1:19" ht="15.5" x14ac:dyDescent="0.35">
      <c r="A32" s="18"/>
      <c r="B32" s="18">
        <v>10</v>
      </c>
      <c r="C32" s="235" t="str">
        <f>Scope!E72</f>
        <v>Scope - 10</v>
      </c>
      <c r="D32" s="235"/>
      <c r="F32" s="113">
        <f>Scope!K78</f>
        <v>0</v>
      </c>
      <c r="G32" s="112">
        <f>Scope!Y78</f>
        <v>0</v>
      </c>
      <c r="H32" s="23"/>
      <c r="I32" s="21"/>
      <c r="J32" s="89"/>
      <c r="K32" s="89"/>
      <c r="L32" s="145"/>
      <c r="M32" s="89"/>
      <c r="N32" s="89"/>
      <c r="O32" s="89"/>
      <c r="P32" s="89"/>
      <c r="Q32" s="89"/>
      <c r="R32" s="89"/>
      <c r="S32" s="89"/>
    </row>
    <row r="33" spans="1:19" ht="15.5" x14ac:dyDescent="0.35">
      <c r="A33" s="18"/>
      <c r="B33" s="18"/>
      <c r="C33" s="24"/>
      <c r="D33" s="17"/>
      <c r="E33" s="17"/>
      <c r="F33" s="17"/>
      <c r="G33" s="5"/>
      <c r="H33" s="23"/>
      <c r="I33" s="21"/>
      <c r="J33" s="89"/>
      <c r="K33" s="89"/>
      <c r="L33" s="145"/>
      <c r="M33" s="89"/>
      <c r="N33" s="89"/>
      <c r="O33" s="89"/>
      <c r="P33" s="89"/>
      <c r="Q33" s="89"/>
      <c r="R33" s="89"/>
      <c r="S33" s="89"/>
    </row>
    <row r="34" spans="1:19" ht="15.5" x14ac:dyDescent="0.35">
      <c r="A34" s="171" t="s">
        <v>51</v>
      </c>
      <c r="B34" s="171"/>
      <c r="C34" s="171"/>
      <c r="D34" s="171"/>
      <c r="E34" s="17"/>
      <c r="F34" s="17"/>
      <c r="G34" s="5"/>
      <c r="H34" s="23"/>
      <c r="I34" s="21"/>
      <c r="J34" s="146"/>
      <c r="K34" s="89"/>
      <c r="L34" s="89"/>
      <c r="M34" s="89"/>
      <c r="N34" s="89"/>
      <c r="O34" s="89"/>
      <c r="P34" s="89"/>
      <c r="Q34" s="89"/>
      <c r="R34" s="89"/>
      <c r="S34" s="89"/>
    </row>
    <row r="35" spans="1:19" ht="15.5" x14ac:dyDescent="0.35">
      <c r="B35" s="18">
        <v>1</v>
      </c>
      <c r="C35" s="236">
        <f>'Quote Comparison'!C10</f>
        <v>0</v>
      </c>
      <c r="D35" s="236"/>
      <c r="G35" s="112">
        <f>'Quote Comparison'!E12</f>
        <v>0</v>
      </c>
      <c r="J35" s="146"/>
      <c r="K35" s="89"/>
      <c r="L35" s="89"/>
      <c r="M35" s="89"/>
      <c r="N35" s="89"/>
      <c r="O35" s="89"/>
      <c r="P35" s="89"/>
      <c r="Q35" s="89"/>
      <c r="R35" s="89"/>
      <c r="S35" s="89"/>
    </row>
    <row r="36" spans="1:19" ht="15.5" x14ac:dyDescent="0.35">
      <c r="A36" s="15"/>
      <c r="B36" s="18">
        <v>2</v>
      </c>
      <c r="C36" s="236">
        <f>'Quote Comparison'!G10</f>
        <v>0</v>
      </c>
      <c r="D36" s="236"/>
      <c r="E36" s="17"/>
      <c r="F36" s="17"/>
      <c r="G36" s="112">
        <f>'Quote Comparison'!I12</f>
        <v>0</v>
      </c>
      <c r="H36" s="23"/>
      <c r="I36" s="21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19" ht="15.5" x14ac:dyDescent="0.35">
      <c r="A37" s="15"/>
      <c r="B37" s="18">
        <v>3</v>
      </c>
      <c r="C37" s="236">
        <f>'Quote Comparison'!K10</f>
        <v>0</v>
      </c>
      <c r="D37" s="236"/>
      <c r="E37" s="17"/>
      <c r="F37" s="17"/>
      <c r="G37" s="112">
        <f>'Quote Comparison'!M12</f>
        <v>0</v>
      </c>
      <c r="H37" s="23"/>
      <c r="I37" s="21"/>
      <c r="J37" s="146"/>
      <c r="K37" s="89"/>
      <c r="L37" s="89"/>
      <c r="M37" s="89"/>
      <c r="N37" s="89"/>
      <c r="O37" s="89"/>
      <c r="P37" s="89"/>
      <c r="Q37" s="89"/>
      <c r="R37" s="89"/>
      <c r="S37" s="89"/>
    </row>
    <row r="38" spans="1:19" ht="15.5" x14ac:dyDescent="0.35">
      <c r="A38" s="15"/>
      <c r="B38" s="18">
        <v>4</v>
      </c>
      <c r="C38" s="236">
        <f>'Quote Comparison'!O10</f>
        <v>0</v>
      </c>
      <c r="D38" s="236"/>
      <c r="E38" s="17"/>
      <c r="F38" s="17"/>
      <c r="G38" s="112">
        <f>'Quote Comparison'!Q12</f>
        <v>0</v>
      </c>
      <c r="H38" s="23"/>
      <c r="I38" s="21"/>
      <c r="J38" s="146"/>
      <c r="K38" s="89"/>
      <c r="L38" s="89"/>
      <c r="M38" s="89"/>
      <c r="N38" s="89"/>
      <c r="O38" s="89"/>
      <c r="P38" s="89"/>
      <c r="Q38" s="89"/>
      <c r="R38" s="89"/>
      <c r="S38" s="89"/>
    </row>
    <row r="39" spans="1:19" ht="15.5" x14ac:dyDescent="0.35">
      <c r="A39" s="15"/>
      <c r="B39" s="18">
        <v>5</v>
      </c>
      <c r="C39" s="236">
        <f>'Quote Comparison'!S10</f>
        <v>0</v>
      </c>
      <c r="D39" s="236"/>
      <c r="E39" s="17"/>
      <c r="F39" s="17"/>
      <c r="G39" s="112">
        <f>'Quote Comparison'!U12</f>
        <v>0</v>
      </c>
      <c r="H39" s="23"/>
      <c r="I39" s="21"/>
      <c r="J39" s="146"/>
      <c r="K39" s="89"/>
      <c r="L39" s="89"/>
      <c r="M39" s="89"/>
      <c r="N39" s="89"/>
      <c r="O39" s="89"/>
      <c r="P39" s="89"/>
      <c r="Q39" s="89"/>
      <c r="R39" s="89"/>
      <c r="S39" s="89"/>
    </row>
    <row r="40" spans="1:19" ht="15.5" x14ac:dyDescent="0.35">
      <c r="A40" s="15"/>
      <c r="B40" s="15"/>
      <c r="C40" s="15"/>
      <c r="D40" s="15"/>
      <c r="E40" s="17"/>
      <c r="F40" s="17"/>
      <c r="G40" s="5"/>
      <c r="H40" s="23"/>
      <c r="I40" s="21"/>
      <c r="J40" s="146"/>
      <c r="K40" s="89"/>
      <c r="L40" s="89"/>
      <c r="M40" s="89"/>
      <c r="N40" s="89"/>
      <c r="O40" s="89"/>
      <c r="P40" s="89"/>
      <c r="Q40" s="89"/>
      <c r="R40" s="89"/>
      <c r="S40" s="89"/>
    </row>
    <row r="41" spans="1:19" ht="15.5" x14ac:dyDescent="0.35">
      <c r="A41" s="15"/>
      <c r="B41" s="15"/>
      <c r="C41" s="15"/>
      <c r="D41" s="15"/>
      <c r="E41" s="17"/>
      <c r="F41" s="17"/>
      <c r="G41" s="5"/>
      <c r="H41" s="23"/>
      <c r="I41" s="21"/>
      <c r="J41" s="146"/>
      <c r="K41" s="89"/>
      <c r="L41" s="89"/>
      <c r="M41" s="89"/>
      <c r="N41" s="89"/>
      <c r="O41" s="89"/>
      <c r="P41" s="89"/>
      <c r="Q41" s="89"/>
      <c r="R41" s="89"/>
      <c r="S41" s="89"/>
    </row>
    <row r="42" spans="1:19" ht="16" thickBot="1" x14ac:dyDescent="0.4">
      <c r="A42" s="175" t="s">
        <v>203</v>
      </c>
      <c r="B42" s="175"/>
      <c r="C42" s="175"/>
      <c r="D42" s="175"/>
      <c r="H42" s="5"/>
      <c r="I42" s="4"/>
      <c r="J42" s="146"/>
      <c r="K42" s="89"/>
      <c r="L42" s="89"/>
      <c r="M42" s="89"/>
      <c r="N42" s="89"/>
      <c r="O42" s="89"/>
      <c r="P42" s="89"/>
      <c r="Q42" s="89"/>
      <c r="R42" s="89"/>
      <c r="S42" s="89"/>
    </row>
    <row r="43" spans="1:19" ht="15.5" customHeight="1" x14ac:dyDescent="0.35">
      <c r="A43" s="226" t="str">
        <f>Scope!B7</f>
        <v>(Record Existing Site conditions &amp; Scope of work to this area)</v>
      </c>
      <c r="B43" s="227"/>
      <c r="C43" s="227"/>
      <c r="D43" s="227"/>
      <c r="E43" s="227"/>
      <c r="F43" s="227"/>
      <c r="G43" s="227"/>
      <c r="H43" s="228"/>
      <c r="I43" s="4"/>
      <c r="J43" s="146"/>
      <c r="K43" s="89"/>
      <c r="L43" s="89"/>
      <c r="M43" s="89"/>
      <c r="N43" s="89"/>
      <c r="O43" s="89"/>
      <c r="P43" s="89"/>
      <c r="Q43" s="89"/>
      <c r="R43" s="89"/>
      <c r="S43" s="89"/>
    </row>
    <row r="44" spans="1:19" ht="15.5" customHeight="1" x14ac:dyDescent="0.35">
      <c r="A44" s="229"/>
      <c r="B44" s="234"/>
      <c r="C44" s="234"/>
      <c r="D44" s="234"/>
      <c r="E44" s="234"/>
      <c r="F44" s="234"/>
      <c r="G44" s="234"/>
      <c r="H44" s="230"/>
      <c r="I44" s="4"/>
      <c r="J44" s="146"/>
      <c r="K44" s="89"/>
      <c r="L44" s="89"/>
      <c r="M44" s="89"/>
      <c r="N44" s="89"/>
      <c r="O44" s="89"/>
      <c r="P44" s="89"/>
      <c r="Q44" s="89"/>
      <c r="R44" s="89"/>
      <c r="S44" s="89"/>
    </row>
    <row r="45" spans="1:19" ht="15.5" customHeight="1" thickBot="1" x14ac:dyDescent="0.4">
      <c r="A45" s="231"/>
      <c r="B45" s="232"/>
      <c r="C45" s="232"/>
      <c r="D45" s="232"/>
      <c r="E45" s="232"/>
      <c r="F45" s="232"/>
      <c r="G45" s="232"/>
      <c r="H45" s="233"/>
      <c r="I45" s="4"/>
      <c r="J45" s="146"/>
      <c r="K45" s="89"/>
      <c r="L45" s="89"/>
      <c r="M45" s="89"/>
      <c r="N45" s="89"/>
      <c r="O45" s="89"/>
      <c r="P45" s="89"/>
      <c r="Q45" s="89"/>
      <c r="R45" s="89"/>
      <c r="S45" s="89"/>
    </row>
    <row r="46" spans="1:19" ht="15.5" x14ac:dyDescent="0.35">
      <c r="A46" s="22"/>
      <c r="B46" s="22"/>
      <c r="C46" s="22"/>
      <c r="D46" s="22"/>
      <c r="G46" s="131"/>
      <c r="H46" s="5"/>
      <c r="I46" s="4"/>
      <c r="J46" s="146"/>
      <c r="K46" s="89"/>
      <c r="L46" s="89"/>
      <c r="M46" s="89"/>
      <c r="N46" s="89"/>
      <c r="O46" s="89"/>
      <c r="P46" s="89"/>
      <c r="Q46" s="89"/>
      <c r="R46" s="89"/>
      <c r="S46" s="89"/>
    </row>
    <row r="47" spans="1:19" ht="15" customHeight="1" thickBot="1" x14ac:dyDescent="0.4">
      <c r="A47" s="175" t="s">
        <v>238</v>
      </c>
      <c r="B47" s="175"/>
      <c r="C47" s="175"/>
      <c r="D47" s="175"/>
      <c r="E47" s="175"/>
      <c r="F47" s="175"/>
      <c r="G47" s="151"/>
      <c r="H47" s="151"/>
      <c r="I47" s="4"/>
      <c r="J47" s="146"/>
      <c r="K47" s="89"/>
      <c r="L47" s="89"/>
      <c r="M47" s="89"/>
      <c r="N47" s="89"/>
      <c r="O47" s="89"/>
      <c r="P47" s="89"/>
      <c r="Q47" s="89"/>
      <c r="R47" s="89"/>
      <c r="S47" s="89"/>
    </row>
    <row r="48" spans="1:19" ht="15.5" thickTop="1" thickBot="1" x14ac:dyDescent="0.4">
      <c r="A48" s="176" t="s">
        <v>239</v>
      </c>
      <c r="B48" s="177"/>
      <c r="C48" s="177"/>
      <c r="D48" s="177"/>
      <c r="E48" s="177"/>
      <c r="F48" s="177"/>
      <c r="G48" s="178"/>
      <c r="H48" s="158">
        <f>SUM(G23:G32)</f>
        <v>6921.27</v>
      </c>
      <c r="I48" s="4"/>
      <c r="J48" s="146"/>
      <c r="K48" s="89"/>
      <c r="L48" s="89"/>
      <c r="M48" s="89"/>
      <c r="N48" s="89"/>
      <c r="O48" s="89"/>
      <c r="P48" s="89"/>
      <c r="Q48" s="89"/>
      <c r="R48" s="89"/>
      <c r="S48" s="89"/>
    </row>
    <row r="49" spans="1:19" ht="15" thickBot="1" x14ac:dyDescent="0.4">
      <c r="A49" s="179" t="s">
        <v>240</v>
      </c>
      <c r="B49" s="180"/>
      <c r="C49" s="180"/>
      <c r="D49" s="180"/>
      <c r="E49" s="180"/>
      <c r="F49" s="180"/>
      <c r="G49" s="181"/>
      <c r="H49" s="159">
        <f>SUM(G35:G39)</f>
        <v>0</v>
      </c>
      <c r="I49" s="4"/>
      <c r="J49" s="146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5" thickBot="1" x14ac:dyDescent="0.4">
      <c r="A50" s="179" t="s">
        <v>241</v>
      </c>
      <c r="B50" s="180"/>
      <c r="C50" s="180"/>
      <c r="D50" s="180"/>
      <c r="E50" s="180"/>
      <c r="F50" s="180"/>
      <c r="G50" s="181"/>
      <c r="H50" s="159">
        <f>SUM(R4:R18)</f>
        <v>500</v>
      </c>
      <c r="I50" s="4"/>
      <c r="J50" s="146"/>
      <c r="K50" s="89"/>
      <c r="L50" s="89"/>
      <c r="M50" s="89"/>
      <c r="N50" s="89"/>
      <c r="O50" s="89"/>
      <c r="P50" s="89"/>
      <c r="Q50" s="89"/>
      <c r="R50" s="89"/>
      <c r="S50" s="89"/>
    </row>
    <row r="51" spans="1:19" x14ac:dyDescent="0.35">
      <c r="A51" s="128"/>
      <c r="B51" s="129"/>
      <c r="C51" s="129"/>
      <c r="D51" s="129"/>
      <c r="E51" s="129"/>
      <c r="F51" s="129"/>
      <c r="G51" s="129"/>
      <c r="H51" s="130"/>
      <c r="I51" s="4"/>
      <c r="J51" s="146"/>
      <c r="K51" s="89"/>
      <c r="L51" s="89"/>
      <c r="M51" s="89"/>
      <c r="N51" s="89"/>
      <c r="O51" s="89"/>
      <c r="P51" s="89"/>
      <c r="Q51" s="89"/>
      <c r="R51" s="89"/>
      <c r="S51" s="89"/>
    </row>
    <row r="52" spans="1:19" ht="16" thickBot="1" x14ac:dyDescent="0.4">
      <c r="A52" s="175" t="s">
        <v>251</v>
      </c>
      <c r="B52" s="175"/>
      <c r="C52" s="175"/>
      <c r="D52" s="175"/>
      <c r="E52" s="175"/>
      <c r="F52" s="175"/>
      <c r="G52" s="151"/>
      <c r="H52" s="151"/>
      <c r="I52" s="4"/>
      <c r="J52" s="146"/>
      <c r="K52" s="89"/>
      <c r="L52" s="89"/>
      <c r="M52" s="89"/>
      <c r="N52" s="89"/>
      <c r="O52" s="89"/>
      <c r="P52" s="89"/>
      <c r="Q52" s="89"/>
      <c r="R52" s="89"/>
      <c r="S52" s="89"/>
    </row>
    <row r="53" spans="1:19" ht="22.5" thickTop="1" thickBot="1" x14ac:dyDescent="0.4">
      <c r="A53" s="176" t="s">
        <v>252</v>
      </c>
      <c r="B53" s="177"/>
      <c r="C53" s="177"/>
      <c r="D53" s="177"/>
      <c r="E53" s="177"/>
      <c r="F53" s="177"/>
      <c r="G53" s="178"/>
      <c r="H53" s="157">
        <f>SUM(H48:H50)*(1+K7+K4)</f>
        <v>9721.8637000000017</v>
      </c>
      <c r="J53" s="89"/>
      <c r="K53" s="89"/>
      <c r="L53" s="89"/>
      <c r="M53" s="89"/>
      <c r="N53" s="89"/>
      <c r="O53" s="89"/>
      <c r="P53" s="89"/>
      <c r="Q53" s="89"/>
      <c r="R53" s="89"/>
      <c r="S53" s="89"/>
    </row>
    <row r="54" spans="1:19" ht="15.5" x14ac:dyDescent="0.35">
      <c r="A54" s="13"/>
      <c r="B54" s="13"/>
      <c r="C54" s="13"/>
      <c r="D54" s="13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1:19" ht="15.5" x14ac:dyDescent="0.35">
      <c r="A55" s="20"/>
      <c r="B55" s="20"/>
      <c r="C55" s="19"/>
      <c r="D55" s="17"/>
      <c r="E55" s="17"/>
      <c r="F55" s="17"/>
      <c r="J55" s="89"/>
      <c r="K55" s="89"/>
      <c r="L55" s="89"/>
      <c r="M55" s="89"/>
      <c r="N55" s="89"/>
      <c r="O55" s="89"/>
      <c r="P55" s="89"/>
      <c r="Q55" s="89"/>
      <c r="R55" s="89"/>
      <c r="S55" s="89"/>
    </row>
    <row r="56" spans="1:19" ht="15.5" x14ac:dyDescent="0.35">
      <c r="A56" s="18"/>
      <c r="B56" s="18"/>
      <c r="C56" s="17"/>
      <c r="D56" s="17"/>
      <c r="F56" s="17"/>
      <c r="J56" s="89"/>
      <c r="K56" s="89"/>
      <c r="L56" s="89"/>
      <c r="M56" s="89"/>
      <c r="N56" s="89"/>
      <c r="O56" s="89"/>
      <c r="P56" s="89"/>
      <c r="Q56" s="89"/>
      <c r="R56" s="89"/>
      <c r="S56" s="89"/>
    </row>
    <row r="57" spans="1:19" ht="15.5" x14ac:dyDescent="0.35">
      <c r="A57" s="18"/>
      <c r="B57" s="18"/>
      <c r="C57" s="17"/>
      <c r="D57" s="17"/>
      <c r="F57" s="17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1:19" ht="15.5" x14ac:dyDescent="0.35">
      <c r="A58" s="18"/>
      <c r="B58" s="18"/>
      <c r="C58" s="13"/>
      <c r="D58" s="17"/>
      <c r="F58" s="17"/>
      <c r="N58" s="89"/>
      <c r="O58" s="89"/>
      <c r="P58" s="89"/>
      <c r="Q58" s="89"/>
      <c r="R58" s="89"/>
    </row>
    <row r="59" spans="1:19" ht="15.5" x14ac:dyDescent="0.35">
      <c r="A59" s="18"/>
      <c r="B59" s="18"/>
      <c r="C59" s="17"/>
      <c r="D59" s="17"/>
      <c r="E59" s="17"/>
      <c r="F59" s="17"/>
    </row>
    <row r="60" spans="1:19" ht="15.5" x14ac:dyDescent="0.35">
      <c r="A60" s="18"/>
      <c r="B60" s="18"/>
      <c r="C60" s="17"/>
      <c r="D60" s="17"/>
      <c r="E60" s="17"/>
      <c r="F60" s="17"/>
    </row>
    <row r="61" spans="1:19" ht="15.5" x14ac:dyDescent="0.35">
      <c r="A61" s="17"/>
      <c r="B61" s="17"/>
      <c r="C61" s="17"/>
      <c r="D61" s="17"/>
      <c r="E61" s="17"/>
    </row>
    <row r="62" spans="1:19" ht="15.5" x14ac:dyDescent="0.35">
      <c r="A62" s="16"/>
      <c r="B62" s="16"/>
      <c r="C62" s="15"/>
      <c r="D62" s="15"/>
    </row>
    <row r="63" spans="1:19" ht="15.5" x14ac:dyDescent="0.35">
      <c r="A63" s="14"/>
      <c r="B63" s="14"/>
      <c r="C63" s="13"/>
      <c r="D63" s="12"/>
      <c r="F63" s="11"/>
    </row>
    <row r="64" spans="1:19" ht="15.5" x14ac:dyDescent="0.35">
      <c r="A64" s="14"/>
      <c r="B64" s="14"/>
      <c r="C64" s="13"/>
      <c r="D64" s="12"/>
      <c r="F64" s="11"/>
    </row>
    <row r="65" spans="1:7" x14ac:dyDescent="0.35">
      <c r="A65" s="10"/>
      <c r="B65" s="10"/>
      <c r="G65" s="9"/>
    </row>
    <row r="66" spans="1:7" x14ac:dyDescent="0.35">
      <c r="G66" s="9"/>
    </row>
    <row r="67" spans="1:7" x14ac:dyDescent="0.35">
      <c r="D67" s="8"/>
      <c r="E67" s="8"/>
      <c r="F67" s="8"/>
      <c r="G67" s="8"/>
    </row>
    <row r="69" spans="1:7" x14ac:dyDescent="0.35">
      <c r="D69" s="8"/>
      <c r="E69" s="8"/>
      <c r="F69" s="8"/>
      <c r="G69" s="8"/>
    </row>
    <row r="70" spans="1:7" x14ac:dyDescent="0.35">
      <c r="D70" s="8"/>
      <c r="E70" s="8"/>
      <c r="F70" s="8"/>
      <c r="G70" s="8"/>
    </row>
    <row r="83" spans="5:12" x14ac:dyDescent="0.35">
      <c r="E83" s="7"/>
    </row>
    <row r="94" spans="5:12" x14ac:dyDescent="0.35">
      <c r="L94" s="6" t="e">
        <f>SUM(K92+_xlfn.SINGLE('Estimate Overview '!#REF!))</f>
        <v>#REF!</v>
      </c>
    </row>
  </sheetData>
  <sortState xmlns:xlrd2="http://schemas.microsoft.com/office/spreadsheetml/2017/richdata2" ref="N4:R18">
    <sortCondition ref="N4:N18"/>
  </sortState>
  <mergeCells count="61">
    <mergeCell ref="J1:S2"/>
    <mergeCell ref="C35:D35"/>
    <mergeCell ref="J9:J10"/>
    <mergeCell ref="K9:K10"/>
    <mergeCell ref="J14:J15"/>
    <mergeCell ref="K14:K15"/>
    <mergeCell ref="B5:C5"/>
    <mergeCell ref="C30:D30"/>
    <mergeCell ref="C31:D31"/>
    <mergeCell ref="C32:D32"/>
    <mergeCell ref="C25:D25"/>
    <mergeCell ref="C26:D26"/>
    <mergeCell ref="C27:D27"/>
    <mergeCell ref="C28:D28"/>
    <mergeCell ref="C29:D29"/>
    <mergeCell ref="C24:D24"/>
    <mergeCell ref="A52:D52"/>
    <mergeCell ref="E52:F52"/>
    <mergeCell ref="A53:G53"/>
    <mergeCell ref="C39:D39"/>
    <mergeCell ref="A49:G49"/>
    <mergeCell ref="A50:G50"/>
    <mergeCell ref="A47:D47"/>
    <mergeCell ref="E47:F47"/>
    <mergeCell ref="A48:G48"/>
    <mergeCell ref="A42:D42"/>
    <mergeCell ref="A43:H45"/>
    <mergeCell ref="G16:H16"/>
    <mergeCell ref="G17:H17"/>
    <mergeCell ref="B13:C13"/>
    <mergeCell ref="A16:B16"/>
    <mergeCell ref="A17:B17"/>
    <mergeCell ref="B10:C10"/>
    <mergeCell ref="B11:C11"/>
    <mergeCell ref="A19:B19"/>
    <mergeCell ref="E16:F16"/>
    <mergeCell ref="E17:F17"/>
    <mergeCell ref="E19:F19"/>
    <mergeCell ref="C23:D23"/>
    <mergeCell ref="C19:D19"/>
    <mergeCell ref="A34:D34"/>
    <mergeCell ref="C36:D36"/>
    <mergeCell ref="C37:D37"/>
    <mergeCell ref="A20:B20"/>
    <mergeCell ref="A21:B21"/>
    <mergeCell ref="C38:D38"/>
    <mergeCell ref="A1:H1"/>
    <mergeCell ref="A2:H2"/>
    <mergeCell ref="A15:D15"/>
    <mergeCell ref="A22:D22"/>
    <mergeCell ref="A18:D18"/>
    <mergeCell ref="C16:D16"/>
    <mergeCell ref="C17:D17"/>
    <mergeCell ref="G20:H20"/>
    <mergeCell ref="B6:C6"/>
    <mergeCell ref="B7:C7"/>
    <mergeCell ref="B8:C8"/>
    <mergeCell ref="B9:C9"/>
    <mergeCell ref="G19:H19"/>
    <mergeCell ref="C20:D20"/>
    <mergeCell ref="E20:F20"/>
  </mergeCells>
  <pageMargins left="0.7" right="0.7" top="0.75" bottom="0.75" header="0.3" footer="0.3"/>
  <pageSetup scale="69" orientation="portrait" r:id="rId1"/>
  <colBreaks count="1" manualBreakCount="1">
    <brk id="9" max="54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966C9F0-83AE-4B36-95F3-FA897AC9D4E2}">
          <x14:formula1>
            <xm:f>TAGS!$L$2:$L$14</xm:f>
          </x14:formula1>
          <xm:sqref>P4:P18</xm:sqref>
        </x14:dataValidation>
        <x14:dataValidation type="list" allowBlank="1" showInputMessage="1" showErrorMessage="1" xr:uid="{67038F02-99F7-413D-B165-36FADFB1B2E8}">
          <x14:formula1>
            <xm:f>'Contact List '!$B$2:$B$1000</xm:f>
          </x14:formula1>
          <xm:sqref>B5:C5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52309-CBCF-4719-8F7B-1A00419BD00E}">
  <sheetPr>
    <tabColor rgb="FFFFC000"/>
  </sheetPr>
  <dimension ref="B1:Y78"/>
  <sheetViews>
    <sheetView view="pageBreakPreview" zoomScale="80" zoomScaleNormal="85" zoomScaleSheetLayoutView="80" workbookViewId="0">
      <selection activeCell="E13" sqref="E13"/>
    </sheetView>
  </sheetViews>
  <sheetFormatPr defaultRowHeight="14.5" x14ac:dyDescent="0.35"/>
  <cols>
    <col min="1" max="1" width="1.1796875" customWidth="1"/>
    <col min="2" max="2" width="48.81640625" bestFit="1" customWidth="1"/>
    <col min="3" max="3" width="0.90625" customWidth="1"/>
    <col min="4" max="4" width="6" customWidth="1"/>
    <col min="5" max="5" width="46.54296875" customWidth="1"/>
    <col min="6" max="6" width="6.81640625" bestFit="1" customWidth="1"/>
    <col min="7" max="7" width="6.1796875" customWidth="1"/>
    <col min="8" max="8" width="24.26953125" customWidth="1"/>
    <col min="9" max="9" width="1.453125" customWidth="1"/>
    <col min="10" max="10" width="18.6328125" customWidth="1"/>
    <col min="11" max="11" width="6.36328125" customWidth="1"/>
    <col min="12" max="12" width="18" bestFit="1" customWidth="1"/>
    <col min="13" max="13" width="12.81640625" bestFit="1" customWidth="1"/>
    <col min="14" max="14" width="0.90625" customWidth="1"/>
    <col min="15" max="15" width="32.1796875" bestFit="1" customWidth="1"/>
    <col min="16" max="16" width="9.81640625" customWidth="1"/>
    <col min="17" max="17" width="17.90625" customWidth="1"/>
    <col min="18" max="18" width="17.08984375" customWidth="1"/>
    <col min="19" max="19" width="1.26953125" customWidth="1"/>
    <col min="20" max="20" width="30.453125" customWidth="1"/>
    <col min="21" max="22" width="15.90625" customWidth="1"/>
    <col min="23" max="23" width="15.81640625" customWidth="1"/>
    <col min="24" max="24" width="1.6328125" customWidth="1"/>
    <col min="25" max="25" width="17.81640625" customWidth="1"/>
    <col min="26" max="26" width="2.26953125" customWidth="1"/>
  </cols>
  <sheetData>
    <row r="1" spans="2:25" ht="4.5" customHeight="1" thickBot="1" x14ac:dyDescent="0.4"/>
    <row r="2" spans="2:25" ht="15" thickBot="1" x14ac:dyDescent="0.4">
      <c r="E2" s="78" t="s">
        <v>185</v>
      </c>
      <c r="F2" s="195"/>
      <c r="G2" s="195"/>
      <c r="H2" s="195"/>
      <c r="I2" s="195"/>
      <c r="J2" s="196"/>
      <c r="M2" s="72" t="s">
        <v>189</v>
      </c>
      <c r="N2" s="195"/>
      <c r="O2" s="196"/>
      <c r="Q2" s="190" t="s">
        <v>197</v>
      </c>
      <c r="R2" s="191"/>
      <c r="S2" s="191"/>
      <c r="T2" s="192"/>
    </row>
    <row r="3" spans="2:25" x14ac:dyDescent="0.35">
      <c r="E3" s="79" t="s">
        <v>1</v>
      </c>
      <c r="F3" s="197"/>
      <c r="G3" s="197"/>
      <c r="H3" s="197"/>
      <c r="I3" s="197"/>
      <c r="J3" s="198"/>
      <c r="M3" s="44" t="s">
        <v>190</v>
      </c>
      <c r="N3" s="197"/>
      <c r="O3" s="198"/>
      <c r="Q3" s="75" t="s">
        <v>80</v>
      </c>
      <c r="R3" s="202">
        <v>5</v>
      </c>
      <c r="S3" s="202"/>
      <c r="T3" s="203"/>
      <c r="U3" s="58"/>
      <c r="V3" s="58"/>
    </row>
    <row r="4" spans="2:25" x14ac:dyDescent="0.35">
      <c r="E4" s="79" t="s">
        <v>2</v>
      </c>
      <c r="F4" s="197"/>
      <c r="G4" s="197"/>
      <c r="H4" s="197"/>
      <c r="I4" s="197"/>
      <c r="J4" s="198"/>
      <c r="M4" s="44" t="s">
        <v>191</v>
      </c>
      <c r="N4" s="197">
        <v>35</v>
      </c>
      <c r="O4" s="198"/>
      <c r="Q4" s="75" t="s">
        <v>193</v>
      </c>
      <c r="R4" s="186">
        <v>3</v>
      </c>
      <c r="S4" s="186"/>
      <c r="T4" s="187"/>
      <c r="U4" s="58"/>
      <c r="V4" s="58"/>
    </row>
    <row r="5" spans="2:25" ht="15" thickBot="1" x14ac:dyDescent="0.4">
      <c r="E5" s="80" t="s">
        <v>3</v>
      </c>
      <c r="F5" s="197"/>
      <c r="G5" s="197"/>
      <c r="H5" s="197"/>
      <c r="I5" s="197"/>
      <c r="J5" s="198"/>
      <c r="M5" s="44" t="s">
        <v>192</v>
      </c>
      <c r="N5" s="197">
        <v>2</v>
      </c>
      <c r="O5" s="198"/>
      <c r="Q5" s="75" t="s">
        <v>193</v>
      </c>
      <c r="R5" s="186">
        <v>2</v>
      </c>
      <c r="S5" s="186"/>
      <c r="T5" s="187"/>
      <c r="U5" s="58"/>
      <c r="V5" s="58"/>
    </row>
    <row r="6" spans="2:25" ht="15" thickBot="1" x14ac:dyDescent="0.4">
      <c r="B6" s="43" t="s">
        <v>75</v>
      </c>
      <c r="E6" s="81" t="s">
        <v>4</v>
      </c>
      <c r="F6" s="199"/>
      <c r="G6" s="199"/>
      <c r="H6" s="199"/>
      <c r="I6" s="199"/>
      <c r="J6" s="200"/>
      <c r="M6" s="45" t="s">
        <v>195</v>
      </c>
      <c r="N6" s="199">
        <f>N4*N5</f>
        <v>70</v>
      </c>
      <c r="O6" s="200"/>
      <c r="Q6" s="76" t="s">
        <v>194</v>
      </c>
      <c r="R6" s="188">
        <v>0.62</v>
      </c>
      <c r="S6" s="188"/>
      <c r="T6" s="189"/>
      <c r="U6" s="58"/>
      <c r="V6" s="58"/>
    </row>
    <row r="7" spans="2:25" ht="15" thickBot="1" x14ac:dyDescent="0.4">
      <c r="B7" s="193" t="s">
        <v>275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83"/>
    </row>
    <row r="8" spans="2:25" ht="32.5" customHeight="1" thickBot="1" x14ac:dyDescent="0.4">
      <c r="B8" s="193"/>
      <c r="D8" s="97"/>
      <c r="E8" s="71" t="s">
        <v>157</v>
      </c>
      <c r="F8" s="71" t="s">
        <v>92</v>
      </c>
      <c r="G8" s="71" t="s">
        <v>258</v>
      </c>
      <c r="H8" s="71" t="s">
        <v>89</v>
      </c>
      <c r="I8" s="71"/>
      <c r="J8" s="71" t="s">
        <v>149</v>
      </c>
      <c r="K8" s="71" t="s">
        <v>150</v>
      </c>
      <c r="L8" s="98" t="s">
        <v>196</v>
      </c>
      <c r="M8" s="71" t="s">
        <v>183</v>
      </c>
      <c r="N8" s="71"/>
      <c r="O8" s="71" t="s">
        <v>91</v>
      </c>
      <c r="P8" s="71" t="s">
        <v>150</v>
      </c>
      <c r="Q8" s="98" t="s">
        <v>196</v>
      </c>
      <c r="R8" s="71" t="s">
        <v>186</v>
      </c>
      <c r="S8" s="71"/>
      <c r="T8" s="71" t="s">
        <v>90</v>
      </c>
      <c r="U8" s="98" t="s">
        <v>200</v>
      </c>
      <c r="V8" s="98" t="s">
        <v>253</v>
      </c>
      <c r="W8" s="98" t="s">
        <v>254</v>
      </c>
      <c r="X8" s="98"/>
      <c r="Y8" s="84" t="s">
        <v>202</v>
      </c>
    </row>
    <row r="9" spans="2:25" ht="16" thickBot="1" x14ac:dyDescent="0.4">
      <c r="B9" s="193"/>
      <c r="D9" s="37">
        <v>1</v>
      </c>
      <c r="E9" s="82" t="s">
        <v>282</v>
      </c>
      <c r="F9" s="73"/>
      <c r="G9" s="73"/>
      <c r="H9" s="72"/>
      <c r="I9" s="38"/>
      <c r="J9" s="60" t="s">
        <v>146</v>
      </c>
      <c r="K9" s="99">
        <v>8</v>
      </c>
      <c r="L9" s="95">
        <f t="shared" ref="L9:L14" si="0">_xlfn.IFNA(VLOOKUP(J9,RATES,2,FALSE),"")</f>
        <v>66.900000000000006</v>
      </c>
      <c r="M9" s="96">
        <f>IFERROR(L9*K9,"")</f>
        <v>535.20000000000005</v>
      </c>
      <c r="N9" s="100"/>
      <c r="O9" s="60" t="s">
        <v>104</v>
      </c>
      <c r="P9" s="99">
        <v>8</v>
      </c>
      <c r="Q9" s="105">
        <f>_xlfn.IFNA(VLOOKUP(O9,Table7[[Description]:[$ / HR ]],2),"")</f>
        <v>35.35</v>
      </c>
      <c r="R9" s="96">
        <f>IFERROR(Q9*P9,"")</f>
        <v>282.8</v>
      </c>
      <c r="S9" s="38"/>
      <c r="T9" s="60"/>
      <c r="U9" s="95" t="str">
        <f>_xlfn.IFNA(VLOOKUP(T9,'MATERIAL '!B$2:E2006,4,FALSE),"")</f>
        <v/>
      </c>
      <c r="V9" s="60"/>
      <c r="W9" s="96" t="str">
        <f>IFERROR(U9*F9*(1+V9),"")</f>
        <v/>
      </c>
      <c r="X9" s="100"/>
      <c r="Y9" s="101" t="str">
        <f>IFERROR(M9+R9+W9,"")</f>
        <v/>
      </c>
    </row>
    <row r="10" spans="2:25" ht="15.5" x14ac:dyDescent="0.35">
      <c r="B10" s="193"/>
      <c r="D10" s="39"/>
      <c r="E10" s="69" t="s">
        <v>280</v>
      </c>
      <c r="F10" s="73">
        <v>100</v>
      </c>
      <c r="G10" s="73" t="s">
        <v>201</v>
      </c>
      <c r="H10" s="44" t="s">
        <v>42</v>
      </c>
      <c r="J10" s="61" t="s">
        <v>147</v>
      </c>
      <c r="K10" s="73">
        <v>8</v>
      </c>
      <c r="L10" s="77">
        <f t="shared" si="0"/>
        <v>59.400000000000006</v>
      </c>
      <c r="M10" s="93">
        <f>IFERROR(L10*K10,"")</f>
        <v>475.20000000000005</v>
      </c>
      <c r="N10" s="58"/>
      <c r="O10" s="61" t="s">
        <v>100</v>
      </c>
      <c r="P10" s="73">
        <v>6</v>
      </c>
      <c r="Q10" s="106">
        <f>_xlfn.IFNA(VLOOKUP(O10,Table7[[Description]:[$ / HR ]],2),"")</f>
        <v>17.045000000000002</v>
      </c>
      <c r="R10" s="93">
        <f t="shared" ref="R10:R14" si="1">IFERROR(Q10*P10,"")</f>
        <v>102.27000000000001</v>
      </c>
      <c r="T10" s="61" t="s">
        <v>79</v>
      </c>
      <c r="U10" s="77">
        <f>_xlfn.IFNA(VLOOKUP(T10,'MATERIAL '!B$2:E2007,4,FALSE),"")</f>
        <v>45</v>
      </c>
      <c r="V10" s="61">
        <v>0.1</v>
      </c>
      <c r="W10" s="93">
        <f>IFERROR(U10*F10*(1+V10),"")</f>
        <v>4950</v>
      </c>
      <c r="X10" s="58"/>
      <c r="Y10" s="88">
        <f>IFERROR(M10+R10+W10,"")</f>
        <v>5527.47</v>
      </c>
    </row>
    <row r="11" spans="2:25" ht="15.5" x14ac:dyDescent="0.35">
      <c r="B11" s="193"/>
      <c r="D11" s="39"/>
      <c r="E11" s="69"/>
      <c r="F11" s="73"/>
      <c r="G11" s="73"/>
      <c r="H11" s="44"/>
      <c r="J11" s="61" t="s">
        <v>151</v>
      </c>
      <c r="K11" s="73">
        <v>8</v>
      </c>
      <c r="L11" s="77">
        <f t="shared" si="0"/>
        <v>51.900000000000006</v>
      </c>
      <c r="M11" s="93">
        <f t="shared" ref="M11:M14" si="2">IFERROR(L11*K11,"")</f>
        <v>415.20000000000005</v>
      </c>
      <c r="N11" s="58"/>
      <c r="O11" s="61" t="s">
        <v>99</v>
      </c>
      <c r="P11" s="73">
        <v>4</v>
      </c>
      <c r="Q11" s="106">
        <f>_xlfn.IFNA(VLOOKUP(O11,Table7[[Description]:[$ / HR ]],2),"")</f>
        <v>40.15</v>
      </c>
      <c r="R11" s="93">
        <f t="shared" si="1"/>
        <v>160.6</v>
      </c>
      <c r="T11" s="61"/>
      <c r="U11" s="77" t="str">
        <f>_xlfn.IFNA(VLOOKUP(T11,'MATERIAL '!B$2:E2008,4,FALSE),"")</f>
        <v/>
      </c>
      <c r="V11" s="61"/>
      <c r="W11" s="93" t="str">
        <f t="shared" ref="W11:W14" si="3">IFERROR(U11*F11*(1+V11),"")</f>
        <v/>
      </c>
      <c r="X11" s="58"/>
      <c r="Y11" s="88" t="str">
        <f>IFERROR(M11+R11+W11,"")</f>
        <v/>
      </c>
    </row>
    <row r="12" spans="2:25" ht="15.5" x14ac:dyDescent="0.35">
      <c r="B12" s="193"/>
      <c r="D12" s="39"/>
      <c r="E12" s="69"/>
      <c r="F12" s="73"/>
      <c r="G12" s="73"/>
      <c r="H12" s="44"/>
      <c r="J12" s="61"/>
      <c r="K12" s="73"/>
      <c r="L12" s="77" t="str">
        <f t="shared" si="0"/>
        <v/>
      </c>
      <c r="M12" s="93" t="str">
        <f t="shared" si="2"/>
        <v/>
      </c>
      <c r="N12" s="58"/>
      <c r="O12" s="61"/>
      <c r="P12" s="73"/>
      <c r="Q12" s="106" t="str">
        <f>_xlfn.IFNA(VLOOKUP(O12,Table7[[Description]:[$ / HR ]],2),"")</f>
        <v/>
      </c>
      <c r="R12" s="93" t="str">
        <f t="shared" si="1"/>
        <v/>
      </c>
      <c r="T12" s="61"/>
      <c r="U12" s="77" t="str">
        <f>_xlfn.IFNA(VLOOKUP(T12,'MATERIAL '!B$2:E2009,4,FALSE),"")</f>
        <v/>
      </c>
      <c r="V12" s="61"/>
      <c r="W12" s="93" t="str">
        <f t="shared" si="3"/>
        <v/>
      </c>
      <c r="X12" s="58"/>
      <c r="Y12" s="88" t="str">
        <f t="shared" ref="Y9:Y14" si="4">IFERROR(M12+R12+W12,"")</f>
        <v/>
      </c>
    </row>
    <row r="13" spans="2:25" ht="15.5" x14ac:dyDescent="0.35">
      <c r="B13" s="193"/>
      <c r="D13" s="39"/>
      <c r="E13" s="69"/>
      <c r="F13" s="73"/>
      <c r="G13" s="73"/>
      <c r="H13" s="44"/>
      <c r="J13" s="61"/>
      <c r="K13" s="73"/>
      <c r="L13" s="77" t="str">
        <f>_xlfn.IFNA(VLOOKUP(J13,RATES,2,FALSE),"")</f>
        <v/>
      </c>
      <c r="M13" s="93" t="str">
        <f t="shared" si="2"/>
        <v/>
      </c>
      <c r="N13" s="58"/>
      <c r="O13" s="61"/>
      <c r="P13" s="73"/>
      <c r="Q13" s="106" t="str">
        <f>_xlfn.IFNA(VLOOKUP(O13,Table7[[Description]:[$ / HR ]],2),"")</f>
        <v/>
      </c>
      <c r="R13" s="93" t="str">
        <f t="shared" si="1"/>
        <v/>
      </c>
      <c r="T13" s="61"/>
      <c r="U13" s="77" t="str">
        <f>_xlfn.IFNA(VLOOKUP(T13,'MATERIAL '!B$2:E2010,4,FALSE),"")</f>
        <v/>
      </c>
      <c r="V13" s="61"/>
      <c r="W13" s="93" t="str">
        <f t="shared" si="3"/>
        <v/>
      </c>
      <c r="X13" s="58"/>
      <c r="Y13" s="88" t="str">
        <f t="shared" si="4"/>
        <v/>
      </c>
    </row>
    <row r="14" spans="2:25" ht="16" thickBot="1" x14ac:dyDescent="0.4">
      <c r="B14" s="193"/>
      <c r="D14" s="40"/>
      <c r="E14" s="70"/>
      <c r="F14" s="73"/>
      <c r="G14" s="73"/>
      <c r="H14" s="45"/>
      <c r="I14" s="41"/>
      <c r="J14" s="62"/>
      <c r="K14" s="102"/>
      <c r="L14" s="94" t="str">
        <f t="shared" si="0"/>
        <v/>
      </c>
      <c r="M14" s="103" t="str">
        <f t="shared" si="2"/>
        <v/>
      </c>
      <c r="N14" s="68"/>
      <c r="O14" s="62"/>
      <c r="P14" s="102"/>
      <c r="Q14" s="107" t="str">
        <f>_xlfn.IFNA(VLOOKUP(O14,Table7[[Description]:[$ / HR ]],2),"")</f>
        <v/>
      </c>
      <c r="R14" s="103" t="str">
        <f t="shared" si="1"/>
        <v/>
      </c>
      <c r="S14" s="41"/>
      <c r="T14" s="62"/>
      <c r="U14" s="94" t="str">
        <f>_xlfn.IFNA(VLOOKUP(T14,'MATERIAL '!B$2:E2011,4,FALSE),"")</f>
        <v/>
      </c>
      <c r="V14" s="62"/>
      <c r="W14" s="103" t="str">
        <f t="shared" si="3"/>
        <v/>
      </c>
      <c r="X14" s="68"/>
      <c r="Y14" s="104" t="str">
        <f t="shared" si="4"/>
        <v/>
      </c>
    </row>
    <row r="15" spans="2:25" ht="23" customHeight="1" thickBot="1" x14ac:dyDescent="0.4">
      <c r="B15" s="193"/>
      <c r="D15" s="221">
        <v>8</v>
      </c>
      <c r="E15" s="222"/>
      <c r="F15" s="222"/>
      <c r="G15" s="222"/>
      <c r="H15" s="221"/>
      <c r="I15" s="222"/>
      <c r="J15" s="222"/>
      <c r="K15" s="223">
        <f>SUM(K9:K14)</f>
        <v>24</v>
      </c>
      <c r="L15" s="222"/>
      <c r="M15" s="224">
        <f>SUM(M9:M14)</f>
        <v>1425.6000000000001</v>
      </c>
      <c r="N15" s="222"/>
      <c r="O15" s="222"/>
      <c r="P15" s="223">
        <f>SUM(P9:P14)</f>
        <v>18</v>
      </c>
      <c r="Q15" s="222"/>
      <c r="R15" s="224">
        <f>SUM(R9:R14)</f>
        <v>545.67000000000007</v>
      </c>
      <c r="S15" s="222"/>
      <c r="T15" s="222"/>
      <c r="U15" s="222"/>
      <c r="V15" s="222"/>
      <c r="W15" s="224">
        <f>SUM(W9:W14)</f>
        <v>4950</v>
      </c>
      <c r="X15" s="222"/>
      <c r="Y15" s="225">
        <f>SUM(M15+R15+W15)</f>
        <v>6921.27</v>
      </c>
    </row>
    <row r="16" spans="2:25" ht="16" thickBot="1" x14ac:dyDescent="0.4">
      <c r="B16" s="193"/>
      <c r="D16" s="37">
        <v>2</v>
      </c>
      <c r="E16" s="82" t="s">
        <v>136</v>
      </c>
      <c r="F16" s="73"/>
      <c r="G16" s="73"/>
      <c r="H16" s="72"/>
      <c r="I16" s="38"/>
      <c r="J16" s="60"/>
      <c r="K16" s="99"/>
      <c r="L16" s="95" t="str">
        <f t="shared" ref="L16:L19" si="5">_xlfn.IFNA(VLOOKUP(J16,RATES,2,FALSE),"")</f>
        <v/>
      </c>
      <c r="M16" s="96" t="str">
        <f>IFERROR(L16*K16,"")</f>
        <v/>
      </c>
      <c r="N16" s="100"/>
      <c r="O16" s="60"/>
      <c r="P16" s="99"/>
      <c r="Q16" s="105" t="str">
        <f>_xlfn.IFNA(VLOOKUP(O16,Table7[[Description]:[$ / HR ]],2),"")</f>
        <v/>
      </c>
      <c r="R16" s="96" t="str">
        <f>IFERROR(Q16*P16,"")</f>
        <v/>
      </c>
      <c r="S16" s="38"/>
      <c r="T16" s="60"/>
      <c r="U16" s="95" t="str">
        <f>_xlfn.IFNA(VLOOKUP(T16,'MATERIAL '!B$2:E2013,4,FALSE),"")</f>
        <v/>
      </c>
      <c r="V16" s="60"/>
      <c r="W16" s="96" t="str">
        <f>IFERROR(U16*F16,"")</f>
        <v/>
      </c>
      <c r="X16" s="100"/>
      <c r="Y16" s="101" t="str">
        <f t="shared" ref="Y16:Y21" si="6">IFERROR(M16+R16+W16,"")</f>
        <v/>
      </c>
    </row>
    <row r="17" spans="2:25" ht="15.5" x14ac:dyDescent="0.35">
      <c r="B17" s="193"/>
      <c r="D17" s="39"/>
      <c r="E17" s="69"/>
      <c r="F17" s="73"/>
      <c r="G17" s="73"/>
      <c r="H17" s="44"/>
      <c r="J17" s="61"/>
      <c r="K17" s="73"/>
      <c r="L17" s="77" t="str">
        <f t="shared" si="5"/>
        <v/>
      </c>
      <c r="M17" s="93" t="str">
        <f>IFERROR(L17*K17,"")</f>
        <v/>
      </c>
      <c r="N17" s="58"/>
      <c r="O17" s="61"/>
      <c r="P17" s="73"/>
      <c r="Q17" s="106" t="str">
        <f>_xlfn.IFNA(VLOOKUP(O17,Table7[[Description]:[$ / HR ]],2),"")</f>
        <v/>
      </c>
      <c r="R17" s="93" t="str">
        <f t="shared" ref="R17:R21" si="7">IFERROR(Q17*P17,"")</f>
        <v/>
      </c>
      <c r="T17" s="61"/>
      <c r="U17" s="77" t="str">
        <f>_xlfn.IFNA(VLOOKUP(T17,'MATERIAL '!B$2:E2014,4,FALSE),"")</f>
        <v/>
      </c>
      <c r="V17" s="61"/>
      <c r="W17" s="93" t="str">
        <f>IFERROR(U17*F17,"")</f>
        <v/>
      </c>
      <c r="X17" s="58"/>
      <c r="Y17" s="88" t="str">
        <f t="shared" si="6"/>
        <v/>
      </c>
    </row>
    <row r="18" spans="2:25" ht="15.5" x14ac:dyDescent="0.35">
      <c r="B18" s="193"/>
      <c r="D18" s="39"/>
      <c r="E18" s="69"/>
      <c r="F18" s="73"/>
      <c r="G18" s="73"/>
      <c r="H18" s="44"/>
      <c r="J18" s="61"/>
      <c r="K18" s="73"/>
      <c r="L18" s="77" t="str">
        <f t="shared" si="5"/>
        <v/>
      </c>
      <c r="M18" s="93" t="str">
        <f t="shared" ref="M18:M21" si="8">IFERROR(L18*K18,"")</f>
        <v/>
      </c>
      <c r="N18" s="58"/>
      <c r="O18" s="61"/>
      <c r="P18" s="73"/>
      <c r="Q18" s="106" t="str">
        <f>_xlfn.IFNA(VLOOKUP(O18,Table7[[Description]:[$ / HR ]],2),"")</f>
        <v/>
      </c>
      <c r="R18" s="93" t="str">
        <f t="shared" si="7"/>
        <v/>
      </c>
      <c r="T18" s="61"/>
      <c r="U18" s="77" t="str">
        <f>_xlfn.IFNA(VLOOKUP(T18,'MATERIAL '!B$2:E2015,4,FALSE),"")</f>
        <v/>
      </c>
      <c r="V18" s="61"/>
      <c r="W18" s="93" t="str">
        <f t="shared" ref="W18:W21" si="9">IFERROR(U18*F18,"")</f>
        <v/>
      </c>
      <c r="X18" s="58"/>
      <c r="Y18" s="88" t="str">
        <f t="shared" si="6"/>
        <v/>
      </c>
    </row>
    <row r="19" spans="2:25" ht="15.5" x14ac:dyDescent="0.35">
      <c r="B19" s="193"/>
      <c r="D19" s="39"/>
      <c r="E19" s="69"/>
      <c r="F19" s="73"/>
      <c r="G19" s="73"/>
      <c r="H19" s="44"/>
      <c r="J19" s="61"/>
      <c r="K19" s="73"/>
      <c r="L19" s="77" t="str">
        <f t="shared" si="5"/>
        <v/>
      </c>
      <c r="M19" s="93" t="str">
        <f t="shared" si="8"/>
        <v/>
      </c>
      <c r="N19" s="58"/>
      <c r="O19" s="61"/>
      <c r="P19" s="73"/>
      <c r="Q19" s="106" t="str">
        <f>_xlfn.IFNA(VLOOKUP(O19,Table7[[Description]:[$ / HR ]],2),"")</f>
        <v/>
      </c>
      <c r="R19" s="93" t="str">
        <f t="shared" si="7"/>
        <v/>
      </c>
      <c r="T19" s="61"/>
      <c r="U19" s="77" t="str">
        <f>_xlfn.IFNA(VLOOKUP(T19,'MATERIAL '!B$2:E2016,4,FALSE),"")</f>
        <v/>
      </c>
      <c r="V19" s="61"/>
      <c r="W19" s="93" t="str">
        <f t="shared" si="9"/>
        <v/>
      </c>
      <c r="X19" s="58"/>
      <c r="Y19" s="88" t="str">
        <f t="shared" si="6"/>
        <v/>
      </c>
    </row>
    <row r="20" spans="2:25" ht="15.5" x14ac:dyDescent="0.35">
      <c r="B20" s="193"/>
      <c r="D20" s="39"/>
      <c r="E20" s="69"/>
      <c r="F20" s="73"/>
      <c r="G20" s="73"/>
      <c r="H20" s="44"/>
      <c r="J20" s="61"/>
      <c r="K20" s="73"/>
      <c r="L20" s="77" t="str">
        <f>_xlfn.IFNA(VLOOKUP(J20,RATES,2,FALSE),"")</f>
        <v/>
      </c>
      <c r="M20" s="93" t="str">
        <f t="shared" si="8"/>
        <v/>
      </c>
      <c r="N20" s="58"/>
      <c r="O20" s="61"/>
      <c r="P20" s="73"/>
      <c r="Q20" s="106" t="str">
        <f>_xlfn.IFNA(VLOOKUP(O20,Table7[[Description]:[$ / HR ]],2),"")</f>
        <v/>
      </c>
      <c r="R20" s="93" t="str">
        <f t="shared" si="7"/>
        <v/>
      </c>
      <c r="T20" s="61"/>
      <c r="U20" s="77" t="str">
        <f>_xlfn.IFNA(VLOOKUP(T20,'MATERIAL '!B$2:E2017,4,FALSE),"")</f>
        <v/>
      </c>
      <c r="V20" s="61"/>
      <c r="W20" s="93" t="str">
        <f t="shared" si="9"/>
        <v/>
      </c>
      <c r="X20" s="58"/>
      <c r="Y20" s="88" t="str">
        <f t="shared" si="6"/>
        <v/>
      </c>
    </row>
    <row r="21" spans="2:25" ht="16" thickBot="1" x14ac:dyDescent="0.4">
      <c r="B21" s="193"/>
      <c r="D21" s="40"/>
      <c r="E21" s="70"/>
      <c r="F21" s="73"/>
      <c r="G21" s="73"/>
      <c r="H21" s="45"/>
      <c r="I21" s="41"/>
      <c r="J21" s="62"/>
      <c r="K21" s="102"/>
      <c r="L21" s="94" t="str">
        <f t="shared" ref="L21" si="10">_xlfn.IFNA(VLOOKUP(J21,RATES,2,FALSE),"")</f>
        <v/>
      </c>
      <c r="M21" s="103" t="str">
        <f t="shared" si="8"/>
        <v/>
      </c>
      <c r="N21" s="68"/>
      <c r="O21" s="62"/>
      <c r="P21" s="102"/>
      <c r="Q21" s="107" t="str">
        <f>_xlfn.IFNA(VLOOKUP(O21,Table7[[Description]:[$ / HR ]],2),"")</f>
        <v/>
      </c>
      <c r="R21" s="103" t="str">
        <f t="shared" si="7"/>
        <v/>
      </c>
      <c r="S21" s="41"/>
      <c r="T21" s="62"/>
      <c r="U21" s="94" t="str">
        <f>_xlfn.IFNA(VLOOKUP(T21,'MATERIAL '!B$2:E2018,4,FALSE),"")</f>
        <v/>
      </c>
      <c r="V21" s="62"/>
      <c r="W21" s="103" t="str">
        <f t="shared" si="9"/>
        <v/>
      </c>
      <c r="X21" s="68"/>
      <c r="Y21" s="104" t="str">
        <f t="shared" si="6"/>
        <v/>
      </c>
    </row>
    <row r="22" spans="2:25" ht="15" thickBot="1" x14ac:dyDescent="0.4">
      <c r="B22" s="193"/>
      <c r="D22" s="85">
        <v>8</v>
      </c>
      <c r="E22" s="86"/>
      <c r="F22" s="86"/>
      <c r="G22" s="86"/>
      <c r="H22" s="85"/>
      <c r="I22" s="86"/>
      <c r="J22" s="86"/>
      <c r="K22" s="111">
        <f>SUM(K16:K21)</f>
        <v>0</v>
      </c>
      <c r="L22" s="86"/>
      <c r="M22" s="87">
        <f>SUM(M16:M21)</f>
        <v>0</v>
      </c>
      <c r="N22" s="86"/>
      <c r="O22" s="86"/>
      <c r="P22" s="111">
        <f>SUM(P16:P21)</f>
        <v>0</v>
      </c>
      <c r="Q22" s="86"/>
      <c r="R22" s="87">
        <f>SUM(R16:R21)</f>
        <v>0</v>
      </c>
      <c r="S22" s="86"/>
      <c r="T22" s="86"/>
      <c r="U22" s="86"/>
      <c r="V22" s="86"/>
      <c r="W22" s="87">
        <f>SUM(W16:W21)</f>
        <v>0</v>
      </c>
      <c r="X22" s="86"/>
      <c r="Y22" s="110">
        <f>SUM(M22+R22+W22)</f>
        <v>0</v>
      </c>
    </row>
    <row r="23" spans="2:25" ht="16" thickBot="1" x14ac:dyDescent="0.4">
      <c r="B23" s="193"/>
      <c r="D23" s="37">
        <v>3</v>
      </c>
      <c r="E23" s="82" t="s">
        <v>137</v>
      </c>
      <c r="F23" s="73"/>
      <c r="G23" s="73"/>
      <c r="H23" s="72"/>
      <c r="I23" s="38"/>
      <c r="J23" s="60"/>
      <c r="K23" s="99"/>
      <c r="L23" s="95" t="str">
        <f t="shared" ref="L23:L26" si="11">_xlfn.IFNA(VLOOKUP(J23,RATES,2,FALSE),"")</f>
        <v/>
      </c>
      <c r="M23" s="96" t="str">
        <f>IFERROR(L23*K23,"")</f>
        <v/>
      </c>
      <c r="N23" s="100"/>
      <c r="O23" s="60"/>
      <c r="P23" s="99"/>
      <c r="Q23" s="105" t="str">
        <f>_xlfn.IFNA(VLOOKUP(O23,Table7[[Description]:[$ / HR ]],2),"")</f>
        <v/>
      </c>
      <c r="R23" s="96" t="str">
        <f>IFERROR(Q23*P23,"")</f>
        <v/>
      </c>
      <c r="S23" s="38"/>
      <c r="T23" s="60"/>
      <c r="U23" s="95" t="str">
        <f>_xlfn.IFNA(VLOOKUP(T23,'MATERIAL '!B$2:E2020,4,FALSE),"")</f>
        <v/>
      </c>
      <c r="V23" s="60"/>
      <c r="W23" s="96" t="str">
        <f t="shared" ref="W23:W28" si="12">IFERROR(U23*F23,"")</f>
        <v/>
      </c>
      <c r="X23" s="100"/>
      <c r="Y23" s="101" t="str">
        <f t="shared" ref="Y23:Y28" si="13">IFERROR(M23+R23+W23,"")</f>
        <v/>
      </c>
    </row>
    <row r="24" spans="2:25" ht="15.5" x14ac:dyDescent="0.35">
      <c r="B24" s="193"/>
      <c r="D24" s="39"/>
      <c r="E24" s="69"/>
      <c r="F24" s="73"/>
      <c r="G24" s="73"/>
      <c r="H24" s="44"/>
      <c r="J24" s="61"/>
      <c r="K24" s="73"/>
      <c r="L24" s="77" t="str">
        <f t="shared" si="11"/>
        <v/>
      </c>
      <c r="M24" s="93" t="str">
        <f>IFERROR(L24*K24,"")</f>
        <v/>
      </c>
      <c r="N24" s="58"/>
      <c r="O24" s="61"/>
      <c r="P24" s="73"/>
      <c r="Q24" s="106" t="str">
        <f>_xlfn.IFNA(VLOOKUP(O24,Table7[[Description]:[$ / HR ]],2),"")</f>
        <v/>
      </c>
      <c r="R24" s="93" t="str">
        <f t="shared" ref="R24:R28" si="14">IFERROR(Q24*P24,"")</f>
        <v/>
      </c>
      <c r="T24" s="61"/>
      <c r="U24" s="77" t="str">
        <f>_xlfn.IFNA(VLOOKUP(T24,'MATERIAL '!B$2:E2021,4,FALSE),"")</f>
        <v/>
      </c>
      <c r="V24" s="61"/>
      <c r="W24" s="93" t="str">
        <f t="shared" si="12"/>
        <v/>
      </c>
      <c r="X24" s="58"/>
      <c r="Y24" s="88" t="str">
        <f t="shared" si="13"/>
        <v/>
      </c>
    </row>
    <row r="25" spans="2:25" ht="15.5" x14ac:dyDescent="0.35">
      <c r="B25" s="193"/>
      <c r="D25" s="39"/>
      <c r="E25" s="69"/>
      <c r="F25" s="73"/>
      <c r="G25" s="73"/>
      <c r="H25" s="44"/>
      <c r="J25" s="61"/>
      <c r="K25" s="73"/>
      <c r="L25" s="77" t="str">
        <f t="shared" si="11"/>
        <v/>
      </c>
      <c r="M25" s="93" t="str">
        <f t="shared" ref="M25:M28" si="15">IFERROR(L25*K25,"")</f>
        <v/>
      </c>
      <c r="N25" s="58"/>
      <c r="O25" s="61"/>
      <c r="P25" s="73"/>
      <c r="Q25" s="106" t="str">
        <f>_xlfn.IFNA(VLOOKUP(O25,Table7[[Description]:[$ / HR ]],2),"")</f>
        <v/>
      </c>
      <c r="R25" s="93" t="str">
        <f t="shared" si="14"/>
        <v/>
      </c>
      <c r="T25" s="61"/>
      <c r="U25" s="77" t="str">
        <f>_xlfn.IFNA(VLOOKUP(T25,'MATERIAL '!B$2:E2022,4,FALSE),"")</f>
        <v/>
      </c>
      <c r="V25" s="61"/>
      <c r="W25" s="93" t="str">
        <f t="shared" si="12"/>
        <v/>
      </c>
      <c r="X25" s="58"/>
      <c r="Y25" s="88" t="str">
        <f t="shared" si="13"/>
        <v/>
      </c>
    </row>
    <row r="26" spans="2:25" ht="15.5" x14ac:dyDescent="0.35">
      <c r="B26" s="193"/>
      <c r="D26" s="39"/>
      <c r="E26" s="69"/>
      <c r="F26" s="73"/>
      <c r="G26" s="73"/>
      <c r="H26" s="44"/>
      <c r="J26" s="61"/>
      <c r="K26" s="73"/>
      <c r="L26" s="77" t="str">
        <f t="shared" si="11"/>
        <v/>
      </c>
      <c r="M26" s="93" t="str">
        <f t="shared" si="15"/>
        <v/>
      </c>
      <c r="N26" s="58"/>
      <c r="O26" s="61"/>
      <c r="P26" s="73"/>
      <c r="Q26" s="106" t="str">
        <f>_xlfn.IFNA(VLOOKUP(O26,Table7[[Description]:[$ / HR ]],2),"")</f>
        <v/>
      </c>
      <c r="R26" s="93" t="str">
        <f t="shared" si="14"/>
        <v/>
      </c>
      <c r="T26" s="61"/>
      <c r="U26" s="77" t="str">
        <f>_xlfn.IFNA(VLOOKUP(T26,'MATERIAL '!B$2:E2023,4,FALSE),"")</f>
        <v/>
      </c>
      <c r="V26" s="61"/>
      <c r="W26" s="93" t="str">
        <f t="shared" si="12"/>
        <v/>
      </c>
      <c r="X26" s="58"/>
      <c r="Y26" s="88" t="str">
        <f t="shared" si="13"/>
        <v/>
      </c>
    </row>
    <row r="27" spans="2:25" ht="15.5" x14ac:dyDescent="0.35">
      <c r="B27" s="193"/>
      <c r="D27" s="39"/>
      <c r="E27" s="69"/>
      <c r="F27" s="73"/>
      <c r="G27" s="73"/>
      <c r="H27" s="44"/>
      <c r="J27" s="61"/>
      <c r="K27" s="73"/>
      <c r="L27" s="77" t="str">
        <f>_xlfn.IFNA(VLOOKUP(J27,RATES,2,FALSE),"")</f>
        <v/>
      </c>
      <c r="M27" s="93" t="str">
        <f t="shared" si="15"/>
        <v/>
      </c>
      <c r="N27" s="58"/>
      <c r="O27" s="61"/>
      <c r="P27" s="73"/>
      <c r="Q27" s="106" t="str">
        <f>_xlfn.IFNA(VLOOKUP(O27,Table7[[Description]:[$ / HR ]],2),"")</f>
        <v/>
      </c>
      <c r="R27" s="93" t="str">
        <f t="shared" si="14"/>
        <v/>
      </c>
      <c r="T27" s="61"/>
      <c r="U27" s="77" t="str">
        <f>_xlfn.IFNA(VLOOKUP(T27,'MATERIAL '!B$2:E2024,4,FALSE),"")</f>
        <v/>
      </c>
      <c r="V27" s="61"/>
      <c r="W27" s="93" t="str">
        <f t="shared" si="12"/>
        <v/>
      </c>
      <c r="X27" s="58"/>
      <c r="Y27" s="88" t="str">
        <f t="shared" si="13"/>
        <v/>
      </c>
    </row>
    <row r="28" spans="2:25" ht="16" thickBot="1" x14ac:dyDescent="0.4">
      <c r="B28" s="193"/>
      <c r="D28" s="39"/>
      <c r="E28" s="70"/>
      <c r="F28" s="73"/>
      <c r="G28" s="73"/>
      <c r="H28" s="45"/>
      <c r="I28" s="41"/>
      <c r="J28" s="62"/>
      <c r="K28" s="102"/>
      <c r="L28" s="94" t="str">
        <f t="shared" ref="L28" si="16">_xlfn.IFNA(VLOOKUP(J28,RATES,2,FALSE),"")</f>
        <v/>
      </c>
      <c r="M28" s="103" t="str">
        <f t="shared" si="15"/>
        <v/>
      </c>
      <c r="N28" s="68"/>
      <c r="O28" s="62"/>
      <c r="P28" s="102"/>
      <c r="Q28" s="107" t="str">
        <f>_xlfn.IFNA(VLOOKUP(O28,Table7[[Description]:[$ / HR ]],2),"")</f>
        <v/>
      </c>
      <c r="R28" s="103" t="str">
        <f t="shared" si="14"/>
        <v/>
      </c>
      <c r="S28" s="41"/>
      <c r="T28" s="62"/>
      <c r="U28" s="94" t="str">
        <f>_xlfn.IFNA(VLOOKUP(T28,'MATERIAL '!B$2:E2025,4,FALSE),"")</f>
        <v/>
      </c>
      <c r="V28" s="62"/>
      <c r="W28" s="103" t="str">
        <f t="shared" si="12"/>
        <v/>
      </c>
      <c r="X28" s="68"/>
      <c r="Y28" s="104" t="str">
        <f t="shared" si="13"/>
        <v/>
      </c>
    </row>
    <row r="29" spans="2:25" ht="15" thickBot="1" x14ac:dyDescent="0.4">
      <c r="B29" s="194"/>
      <c r="D29" s="108">
        <v>8</v>
      </c>
      <c r="E29" s="109"/>
      <c r="F29" s="109"/>
      <c r="G29" s="86"/>
      <c r="H29" s="85"/>
      <c r="I29" s="86"/>
      <c r="J29" s="86"/>
      <c r="K29" s="111">
        <f>SUM(K23:K28)</f>
        <v>0</v>
      </c>
      <c r="L29" s="86"/>
      <c r="M29" s="87">
        <f>SUM(M23:M28)</f>
        <v>0</v>
      </c>
      <c r="N29" s="86"/>
      <c r="O29" s="86"/>
      <c r="P29" s="111">
        <f>SUM(P23:P28)</f>
        <v>0</v>
      </c>
      <c r="Q29" s="86"/>
      <c r="R29" s="87">
        <f>SUM(R23:R28)</f>
        <v>0</v>
      </c>
      <c r="S29" s="86"/>
      <c r="T29" s="86"/>
      <c r="U29" s="86"/>
      <c r="V29" s="86"/>
      <c r="W29" s="87">
        <f>SUM(W23:W28)</f>
        <v>0</v>
      </c>
      <c r="X29" s="86"/>
      <c r="Y29" s="110">
        <f>SUM(M29+R29+W29)</f>
        <v>0</v>
      </c>
    </row>
    <row r="30" spans="2:25" ht="16" thickBot="1" x14ac:dyDescent="0.4">
      <c r="B30" s="43" t="s">
        <v>76</v>
      </c>
      <c r="D30" s="37">
        <v>4</v>
      </c>
      <c r="E30" s="82" t="s">
        <v>138</v>
      </c>
      <c r="F30" s="73"/>
      <c r="G30" s="73"/>
      <c r="H30" s="72"/>
      <c r="I30" s="38"/>
      <c r="J30" s="60"/>
      <c r="K30" s="99"/>
      <c r="L30" s="95" t="str">
        <f t="shared" ref="L30:L33" si="17">_xlfn.IFNA(VLOOKUP(J30,RATES,2,FALSE),"")</f>
        <v/>
      </c>
      <c r="M30" s="96" t="str">
        <f>IFERROR(L30*K30,"")</f>
        <v/>
      </c>
      <c r="N30" s="100"/>
      <c r="O30" s="60"/>
      <c r="P30" s="99"/>
      <c r="Q30" s="105" t="str">
        <f>_xlfn.IFNA(VLOOKUP(O30,Table7[[Description]:[$ / HR ]],2),"")</f>
        <v/>
      </c>
      <c r="R30" s="96" t="str">
        <f>IFERROR(Q30*P30,"")</f>
        <v/>
      </c>
      <c r="S30" s="38"/>
      <c r="T30" s="60"/>
      <c r="U30" s="95" t="str">
        <f>_xlfn.IFNA(VLOOKUP(T30,'MATERIAL '!B$2:E2027,4,FALSE),"")</f>
        <v/>
      </c>
      <c r="V30" s="60"/>
      <c r="W30" s="96" t="str">
        <f t="shared" ref="W30:W35" si="18">IFERROR(U30*F30,"")</f>
        <v/>
      </c>
      <c r="X30" s="100"/>
      <c r="Y30" s="101" t="str">
        <f t="shared" ref="Y30:Y35" si="19">IFERROR(M30+R30+W30,"")</f>
        <v/>
      </c>
    </row>
    <row r="31" spans="2:25" ht="15.5" x14ac:dyDescent="0.35">
      <c r="B31" s="46" t="s">
        <v>155</v>
      </c>
      <c r="D31" s="39"/>
      <c r="E31" s="69"/>
      <c r="F31" s="73"/>
      <c r="G31" s="73"/>
      <c r="H31" s="44"/>
      <c r="J31" s="61"/>
      <c r="K31" s="73"/>
      <c r="L31" s="77" t="str">
        <f t="shared" si="17"/>
        <v/>
      </c>
      <c r="M31" s="93" t="str">
        <f>IFERROR(L31*K31,"")</f>
        <v/>
      </c>
      <c r="N31" s="58"/>
      <c r="O31" s="61"/>
      <c r="P31" s="73"/>
      <c r="Q31" s="106" t="str">
        <f>_xlfn.IFNA(VLOOKUP(O31,Table7[[Description]:[$ / HR ]],2),"")</f>
        <v/>
      </c>
      <c r="R31" s="93" t="str">
        <f t="shared" ref="R31:R35" si="20">IFERROR(Q31*P31,"")</f>
        <v/>
      </c>
      <c r="T31" s="61"/>
      <c r="U31" s="77" t="str">
        <f>_xlfn.IFNA(VLOOKUP(T31,'MATERIAL '!B$2:E2028,4,FALSE),"")</f>
        <v/>
      </c>
      <c r="V31" s="61"/>
      <c r="W31" s="93" t="str">
        <f t="shared" si="18"/>
        <v/>
      </c>
      <c r="X31" s="58"/>
      <c r="Y31" s="88" t="str">
        <f t="shared" si="19"/>
        <v/>
      </c>
    </row>
    <row r="32" spans="2:25" ht="15.5" x14ac:dyDescent="0.35">
      <c r="B32" s="46" t="s">
        <v>155</v>
      </c>
      <c r="D32" s="39"/>
      <c r="E32" s="69"/>
      <c r="F32" s="73"/>
      <c r="G32" s="73"/>
      <c r="H32" s="44"/>
      <c r="J32" s="61"/>
      <c r="K32" s="73"/>
      <c r="L32" s="77" t="str">
        <f t="shared" si="17"/>
        <v/>
      </c>
      <c r="M32" s="93" t="str">
        <f t="shared" ref="M32:M35" si="21">IFERROR(L32*K32,"")</f>
        <v/>
      </c>
      <c r="N32" s="58"/>
      <c r="O32" s="61"/>
      <c r="P32" s="73"/>
      <c r="Q32" s="106" t="str">
        <f>_xlfn.IFNA(VLOOKUP(O32,Table7[[Description]:[$ / HR ]],2),"")</f>
        <v/>
      </c>
      <c r="R32" s="93" t="str">
        <f t="shared" si="20"/>
        <v/>
      </c>
      <c r="T32" s="61"/>
      <c r="U32" s="77" t="str">
        <f>_xlfn.IFNA(VLOOKUP(T32,'MATERIAL '!B$2:E2029,4,FALSE),"")</f>
        <v/>
      </c>
      <c r="V32" s="61"/>
      <c r="W32" s="93" t="str">
        <f t="shared" si="18"/>
        <v/>
      </c>
      <c r="X32" s="58"/>
      <c r="Y32" s="88" t="str">
        <f t="shared" si="19"/>
        <v/>
      </c>
    </row>
    <row r="33" spans="2:25" ht="15.5" x14ac:dyDescent="0.35">
      <c r="B33" s="46" t="s">
        <v>155</v>
      </c>
      <c r="D33" s="39"/>
      <c r="E33" s="69"/>
      <c r="F33" s="73"/>
      <c r="G33" s="73"/>
      <c r="H33" s="44"/>
      <c r="J33" s="61"/>
      <c r="K33" s="73"/>
      <c r="L33" s="77" t="str">
        <f t="shared" si="17"/>
        <v/>
      </c>
      <c r="M33" s="93" t="str">
        <f t="shared" si="21"/>
        <v/>
      </c>
      <c r="N33" s="58"/>
      <c r="O33" s="61"/>
      <c r="P33" s="73"/>
      <c r="Q33" s="106" t="str">
        <f>_xlfn.IFNA(VLOOKUP(O33,Table7[[Description]:[$ / HR ]],2),"")</f>
        <v/>
      </c>
      <c r="R33" s="93" t="str">
        <f t="shared" si="20"/>
        <v/>
      </c>
      <c r="T33" s="61"/>
      <c r="U33" s="77" t="str">
        <f>_xlfn.IFNA(VLOOKUP(T33,'MATERIAL '!B$2:E2030,4,FALSE),"")</f>
        <v/>
      </c>
      <c r="V33" s="61"/>
      <c r="W33" s="93" t="str">
        <f t="shared" si="18"/>
        <v/>
      </c>
      <c r="X33" s="58"/>
      <c r="Y33" s="88" t="str">
        <f t="shared" si="19"/>
        <v/>
      </c>
    </row>
    <row r="34" spans="2:25" ht="15.5" x14ac:dyDescent="0.35">
      <c r="B34" s="46" t="s">
        <v>155</v>
      </c>
      <c r="D34" s="39"/>
      <c r="E34" s="69"/>
      <c r="F34" s="73"/>
      <c r="G34" s="73"/>
      <c r="H34" s="44"/>
      <c r="J34" s="61"/>
      <c r="K34" s="73"/>
      <c r="L34" s="77" t="str">
        <f>_xlfn.IFNA(VLOOKUP(J34,RATES,2,FALSE),"")</f>
        <v/>
      </c>
      <c r="M34" s="93" t="str">
        <f t="shared" si="21"/>
        <v/>
      </c>
      <c r="N34" s="58"/>
      <c r="O34" s="61"/>
      <c r="P34" s="73"/>
      <c r="Q34" s="106" t="str">
        <f>_xlfn.IFNA(VLOOKUP(O34,Table7[[Description]:[$ / HR ]],2),"")</f>
        <v/>
      </c>
      <c r="R34" s="93" t="str">
        <f t="shared" si="20"/>
        <v/>
      </c>
      <c r="T34" s="61"/>
      <c r="U34" s="77" t="str">
        <f>_xlfn.IFNA(VLOOKUP(T34,'MATERIAL '!B$2:E2031,4,FALSE),"")</f>
        <v/>
      </c>
      <c r="V34" s="61"/>
      <c r="W34" s="93" t="str">
        <f t="shared" si="18"/>
        <v/>
      </c>
      <c r="X34" s="58"/>
      <c r="Y34" s="88" t="str">
        <f t="shared" si="19"/>
        <v/>
      </c>
    </row>
    <row r="35" spans="2:25" ht="16" thickBot="1" x14ac:dyDescent="0.4">
      <c r="B35" s="46" t="s">
        <v>155</v>
      </c>
      <c r="D35" s="40"/>
      <c r="E35" s="70"/>
      <c r="F35" s="73"/>
      <c r="G35" s="73"/>
      <c r="H35" s="45"/>
      <c r="I35" s="41"/>
      <c r="J35" s="62"/>
      <c r="K35" s="102"/>
      <c r="L35" s="94" t="str">
        <f t="shared" ref="L35" si="22">_xlfn.IFNA(VLOOKUP(J35,RATES,2,FALSE),"")</f>
        <v/>
      </c>
      <c r="M35" s="103" t="str">
        <f t="shared" si="21"/>
        <v/>
      </c>
      <c r="N35" s="68"/>
      <c r="O35" s="62"/>
      <c r="P35" s="102"/>
      <c r="Q35" s="107" t="str">
        <f>_xlfn.IFNA(VLOOKUP(O35,Table7[[Description]:[$ / HR ]],2),"")</f>
        <v/>
      </c>
      <c r="R35" s="103" t="str">
        <f t="shared" si="20"/>
        <v/>
      </c>
      <c r="S35" s="41"/>
      <c r="T35" s="62"/>
      <c r="U35" s="94" t="str">
        <f>_xlfn.IFNA(VLOOKUP(T35,'MATERIAL '!B$2:E2032,4,FALSE),"")</f>
        <v/>
      </c>
      <c r="V35" s="62"/>
      <c r="W35" s="103" t="str">
        <f t="shared" si="18"/>
        <v/>
      </c>
      <c r="X35" s="68"/>
      <c r="Y35" s="104" t="str">
        <f t="shared" si="19"/>
        <v/>
      </c>
    </row>
    <row r="36" spans="2:25" ht="15" thickBot="1" x14ac:dyDescent="0.4">
      <c r="B36" s="46" t="s">
        <v>155</v>
      </c>
      <c r="D36" s="85">
        <v>8</v>
      </c>
      <c r="E36" s="86"/>
      <c r="F36" s="86"/>
      <c r="G36" s="86"/>
      <c r="H36" s="85"/>
      <c r="I36" s="86"/>
      <c r="J36" s="86"/>
      <c r="K36" s="111">
        <f>SUM(K30:K35)</f>
        <v>0</v>
      </c>
      <c r="L36" s="86"/>
      <c r="M36" s="87">
        <f>SUM(M30:M35)</f>
        <v>0</v>
      </c>
      <c r="N36" s="86"/>
      <c r="O36" s="86"/>
      <c r="P36" s="111">
        <f>SUM(P30:P35)</f>
        <v>0</v>
      </c>
      <c r="Q36" s="86"/>
      <c r="R36" s="87">
        <f>SUM(R30:R35)</f>
        <v>0</v>
      </c>
      <c r="S36" s="86"/>
      <c r="T36" s="86"/>
      <c r="U36" s="86"/>
      <c r="V36" s="86"/>
      <c r="W36" s="87">
        <f>SUM(W30:W35)</f>
        <v>0</v>
      </c>
      <c r="X36" s="86"/>
      <c r="Y36" s="110">
        <f>SUM(M36+R36+W36)</f>
        <v>0</v>
      </c>
    </row>
    <row r="37" spans="2:25" ht="16" thickBot="1" x14ac:dyDescent="0.4">
      <c r="B37" s="46" t="s">
        <v>155</v>
      </c>
      <c r="D37" s="37">
        <v>5</v>
      </c>
      <c r="E37" s="82" t="s">
        <v>139</v>
      </c>
      <c r="F37" s="73"/>
      <c r="G37" s="73"/>
      <c r="H37" s="72"/>
      <c r="I37" s="38"/>
      <c r="J37" s="60"/>
      <c r="K37" s="99"/>
      <c r="L37" s="95" t="str">
        <f t="shared" ref="L37:L40" si="23">_xlfn.IFNA(VLOOKUP(J37,RATES,2,FALSE),"")</f>
        <v/>
      </c>
      <c r="M37" s="96" t="str">
        <f>IFERROR(L37*K37,"")</f>
        <v/>
      </c>
      <c r="N37" s="100"/>
      <c r="O37" s="60"/>
      <c r="P37" s="99"/>
      <c r="Q37" s="105" t="str">
        <f>_xlfn.IFNA(VLOOKUP(O37,Table7[[Description]:[$ / HR ]],2),"")</f>
        <v/>
      </c>
      <c r="R37" s="96" t="str">
        <f>IFERROR(Q37*P37,"")</f>
        <v/>
      </c>
      <c r="S37" s="38"/>
      <c r="T37" s="60"/>
      <c r="U37" s="95" t="str">
        <f>_xlfn.IFNA(VLOOKUP(T37,'MATERIAL '!B$2:E2034,4,FALSE),"")</f>
        <v/>
      </c>
      <c r="V37" s="60"/>
      <c r="W37" s="96" t="str">
        <f t="shared" ref="W37:W42" si="24">IFERROR(U37*F37,"")</f>
        <v/>
      </c>
      <c r="X37" s="100"/>
      <c r="Y37" s="101" t="str">
        <f t="shared" ref="Y37:Y42" si="25">IFERROR(M37+R37+W37,"")</f>
        <v/>
      </c>
    </row>
    <row r="38" spans="2:25" ht="16" thickBot="1" x14ac:dyDescent="0.4">
      <c r="B38" s="46" t="s">
        <v>155</v>
      </c>
      <c r="D38" s="39"/>
      <c r="E38" s="69"/>
      <c r="F38" s="73"/>
      <c r="G38" s="73"/>
      <c r="H38" s="44"/>
      <c r="J38" s="61"/>
      <c r="K38" s="73"/>
      <c r="L38" s="77" t="str">
        <f t="shared" si="23"/>
        <v/>
      </c>
      <c r="M38" s="93" t="str">
        <f>IFERROR(L38*K38,"")</f>
        <v/>
      </c>
      <c r="N38" s="58"/>
      <c r="O38" s="61"/>
      <c r="P38" s="73"/>
      <c r="Q38" s="106" t="str">
        <f>_xlfn.IFNA(VLOOKUP(O38,Table7[[Description]:[$ / HR ]],2),"")</f>
        <v/>
      </c>
      <c r="R38" s="93" t="str">
        <f t="shared" ref="R38:R42" si="26">IFERROR(Q38*P38,"")</f>
        <v/>
      </c>
      <c r="T38" s="61"/>
      <c r="U38" s="77" t="str">
        <f>_xlfn.IFNA(VLOOKUP(T38,'MATERIAL '!B$2:E2035,4,FALSE),"")</f>
        <v/>
      </c>
      <c r="V38" s="61"/>
      <c r="W38" s="93" t="str">
        <f t="shared" si="24"/>
        <v/>
      </c>
      <c r="X38" s="58"/>
      <c r="Y38" s="88" t="str">
        <f t="shared" si="25"/>
        <v/>
      </c>
    </row>
    <row r="39" spans="2:25" ht="16" thickBot="1" x14ac:dyDescent="0.4">
      <c r="B39" s="43" t="s">
        <v>154</v>
      </c>
      <c r="D39" s="39"/>
      <c r="E39" s="69"/>
      <c r="F39" s="73"/>
      <c r="G39" s="73"/>
      <c r="H39" s="44"/>
      <c r="J39" s="61"/>
      <c r="K39" s="73"/>
      <c r="L39" s="77" t="str">
        <f t="shared" si="23"/>
        <v/>
      </c>
      <c r="M39" s="93" t="str">
        <f t="shared" ref="M39:M42" si="27">IFERROR(L39*K39,"")</f>
        <v/>
      </c>
      <c r="N39" s="58"/>
      <c r="O39" s="61"/>
      <c r="P39" s="73"/>
      <c r="Q39" s="106" t="str">
        <f>_xlfn.IFNA(VLOOKUP(O39,Table7[[Description]:[$ / HR ]],2),"")</f>
        <v/>
      </c>
      <c r="R39" s="93" t="str">
        <f t="shared" si="26"/>
        <v/>
      </c>
      <c r="T39" s="61"/>
      <c r="U39" s="77" t="str">
        <f>_xlfn.IFNA(VLOOKUP(T39,'MATERIAL '!B$2:E2036,4,FALSE),"")</f>
        <v/>
      </c>
      <c r="V39" s="61"/>
      <c r="W39" s="93" t="str">
        <f t="shared" si="24"/>
        <v/>
      </c>
      <c r="X39" s="58"/>
      <c r="Y39" s="88" t="str">
        <f t="shared" si="25"/>
        <v/>
      </c>
    </row>
    <row r="40" spans="2:25" ht="15.5" x14ac:dyDescent="0.35">
      <c r="B40" s="47" t="s">
        <v>155</v>
      </c>
      <c r="D40" s="39"/>
      <c r="E40" s="69"/>
      <c r="F40" s="73"/>
      <c r="G40" s="73"/>
      <c r="H40" s="44"/>
      <c r="J40" s="61"/>
      <c r="K40" s="73"/>
      <c r="L40" s="77" t="str">
        <f t="shared" si="23"/>
        <v/>
      </c>
      <c r="M40" s="93" t="str">
        <f t="shared" si="27"/>
        <v/>
      </c>
      <c r="N40" s="58"/>
      <c r="O40" s="61"/>
      <c r="P40" s="73"/>
      <c r="Q40" s="106" t="str">
        <f>_xlfn.IFNA(VLOOKUP(O40,Table7[[Description]:[$ / HR ]],2),"")</f>
        <v/>
      </c>
      <c r="R40" s="93" t="str">
        <f t="shared" si="26"/>
        <v/>
      </c>
      <c r="T40" s="61"/>
      <c r="U40" s="77" t="str">
        <f>_xlfn.IFNA(VLOOKUP(T40,'MATERIAL '!B$2:E2037,4,FALSE),"")</f>
        <v/>
      </c>
      <c r="V40" s="61"/>
      <c r="W40" s="93" t="str">
        <f t="shared" si="24"/>
        <v/>
      </c>
      <c r="X40" s="58"/>
      <c r="Y40" s="88" t="str">
        <f t="shared" si="25"/>
        <v/>
      </c>
    </row>
    <row r="41" spans="2:25" ht="15.5" x14ac:dyDescent="0.35">
      <c r="B41" s="46" t="s">
        <v>156</v>
      </c>
      <c r="D41" s="39"/>
      <c r="E41" s="69"/>
      <c r="F41" s="73"/>
      <c r="G41" s="73"/>
      <c r="H41" s="44"/>
      <c r="J41" s="61"/>
      <c r="K41" s="73"/>
      <c r="L41" s="77" t="str">
        <f>_xlfn.IFNA(VLOOKUP(J41,RATES,2,FALSE),"")</f>
        <v/>
      </c>
      <c r="M41" s="93" t="str">
        <f t="shared" si="27"/>
        <v/>
      </c>
      <c r="N41" s="58"/>
      <c r="O41" s="61"/>
      <c r="P41" s="73"/>
      <c r="Q41" s="106" t="str">
        <f>_xlfn.IFNA(VLOOKUP(O41,Table7[[Description]:[$ / HR ]],2),"")</f>
        <v/>
      </c>
      <c r="R41" s="93" t="str">
        <f t="shared" si="26"/>
        <v/>
      </c>
      <c r="T41" s="61"/>
      <c r="U41" s="77" t="str">
        <f>_xlfn.IFNA(VLOOKUP(T41,'MATERIAL '!B$2:E2038,4,FALSE),"")</f>
        <v/>
      </c>
      <c r="V41" s="61"/>
      <c r="W41" s="93" t="str">
        <f t="shared" si="24"/>
        <v/>
      </c>
      <c r="X41" s="58"/>
      <c r="Y41" s="88" t="str">
        <f t="shared" si="25"/>
        <v/>
      </c>
    </row>
    <row r="42" spans="2:25" ht="16" thickBot="1" x14ac:dyDescent="0.4">
      <c r="B42" s="46" t="s">
        <v>155</v>
      </c>
      <c r="D42" s="40"/>
      <c r="E42" s="70"/>
      <c r="F42" s="73"/>
      <c r="G42" s="73"/>
      <c r="H42" s="45"/>
      <c r="I42" s="41"/>
      <c r="J42" s="62"/>
      <c r="K42" s="102"/>
      <c r="L42" s="94" t="str">
        <f t="shared" ref="L42" si="28">_xlfn.IFNA(VLOOKUP(J42,RATES,2,FALSE),"")</f>
        <v/>
      </c>
      <c r="M42" s="103" t="str">
        <f t="shared" si="27"/>
        <v/>
      </c>
      <c r="N42" s="68"/>
      <c r="O42" s="62"/>
      <c r="P42" s="102"/>
      <c r="Q42" s="107" t="str">
        <f>_xlfn.IFNA(VLOOKUP(O42,Table7[[Description]:[$ / HR ]],2),"")</f>
        <v/>
      </c>
      <c r="R42" s="103" t="str">
        <f t="shared" si="26"/>
        <v/>
      </c>
      <c r="S42" s="41"/>
      <c r="T42" s="62"/>
      <c r="U42" s="94" t="str">
        <f>_xlfn.IFNA(VLOOKUP(T42,'MATERIAL '!B$2:E2039,4,FALSE),"")</f>
        <v/>
      </c>
      <c r="V42" s="62"/>
      <c r="W42" s="103" t="str">
        <f t="shared" si="24"/>
        <v/>
      </c>
      <c r="X42" s="68"/>
      <c r="Y42" s="104" t="str">
        <f t="shared" si="25"/>
        <v/>
      </c>
    </row>
    <row r="43" spans="2:25" ht="15" thickBot="1" x14ac:dyDescent="0.4">
      <c r="B43" s="46" t="s">
        <v>155</v>
      </c>
      <c r="D43" s="85">
        <v>8</v>
      </c>
      <c r="E43" s="86"/>
      <c r="F43" s="86"/>
      <c r="G43" s="86"/>
      <c r="H43" s="85"/>
      <c r="I43" s="86"/>
      <c r="J43" s="86"/>
      <c r="K43" s="111">
        <f>SUM(K37:K42)</f>
        <v>0</v>
      </c>
      <c r="L43" s="86"/>
      <c r="M43" s="87">
        <f>SUM(M37:M42)</f>
        <v>0</v>
      </c>
      <c r="N43" s="86"/>
      <c r="O43" s="86"/>
      <c r="P43" s="111">
        <f>SUM(P37:P42)</f>
        <v>0</v>
      </c>
      <c r="Q43" s="86"/>
      <c r="R43" s="87">
        <f>SUM(R37:R42)</f>
        <v>0</v>
      </c>
      <c r="S43" s="86"/>
      <c r="T43" s="86"/>
      <c r="U43" s="86"/>
      <c r="V43" s="86"/>
      <c r="W43" s="87">
        <f>SUM(W37:W42)</f>
        <v>0</v>
      </c>
      <c r="X43" s="86"/>
      <c r="Y43" s="110">
        <f>SUM(M43+R43+W43)</f>
        <v>0</v>
      </c>
    </row>
    <row r="44" spans="2:25" ht="16" thickBot="1" x14ac:dyDescent="0.4">
      <c r="B44" s="46" t="s">
        <v>155</v>
      </c>
      <c r="D44" s="37">
        <v>6</v>
      </c>
      <c r="E44" s="82" t="s">
        <v>140</v>
      </c>
      <c r="F44" s="73"/>
      <c r="G44" s="73"/>
      <c r="H44" s="72"/>
      <c r="I44" s="38"/>
      <c r="J44" s="60"/>
      <c r="K44" s="99"/>
      <c r="L44" s="95" t="str">
        <f t="shared" ref="L44:L47" si="29">_xlfn.IFNA(VLOOKUP(J44,RATES,2,FALSE),"")</f>
        <v/>
      </c>
      <c r="M44" s="96" t="str">
        <f>IFERROR(L44*K44,"")</f>
        <v/>
      </c>
      <c r="N44" s="100"/>
      <c r="O44" s="60"/>
      <c r="P44" s="99"/>
      <c r="Q44" s="105" t="str">
        <f>_xlfn.IFNA(VLOOKUP(O44,Table7[[Description]:[$ / HR ]],2),"")</f>
        <v/>
      </c>
      <c r="R44" s="96" t="str">
        <f>IFERROR(Q44*P44,"")</f>
        <v/>
      </c>
      <c r="S44" s="38"/>
      <c r="T44" s="60"/>
      <c r="U44" s="95" t="str">
        <f>_xlfn.IFNA(VLOOKUP(T44,'MATERIAL '!B$2:E2041,4,FALSE),"")</f>
        <v/>
      </c>
      <c r="V44" s="60"/>
      <c r="W44" s="96" t="str">
        <f t="shared" ref="W44:W49" si="30">IFERROR(U44*F44,"")</f>
        <v/>
      </c>
      <c r="X44" s="100"/>
      <c r="Y44" s="101" t="str">
        <f t="shared" ref="Y44:Y49" si="31">IFERROR(M44+R44+W44,"")</f>
        <v/>
      </c>
    </row>
    <row r="45" spans="2:25" ht="15.5" x14ac:dyDescent="0.35">
      <c r="B45" s="46" t="s">
        <v>155</v>
      </c>
      <c r="D45" s="39"/>
      <c r="E45" s="69"/>
      <c r="F45" s="73"/>
      <c r="G45" s="73"/>
      <c r="H45" s="44"/>
      <c r="J45" s="61"/>
      <c r="K45" s="73"/>
      <c r="L45" s="77" t="str">
        <f t="shared" si="29"/>
        <v/>
      </c>
      <c r="M45" s="93" t="str">
        <f>IFERROR(L45*K45,"")</f>
        <v/>
      </c>
      <c r="N45" s="58"/>
      <c r="O45" s="61"/>
      <c r="P45" s="73"/>
      <c r="Q45" s="106" t="str">
        <f>_xlfn.IFNA(VLOOKUP(O45,Table7[[Description]:[$ / HR ]],2),"")</f>
        <v/>
      </c>
      <c r="R45" s="93" t="str">
        <f t="shared" ref="R45:R49" si="32">IFERROR(Q45*P45,"")</f>
        <v/>
      </c>
      <c r="T45" s="61"/>
      <c r="U45" s="77" t="str">
        <f>_xlfn.IFNA(VLOOKUP(T45,'MATERIAL '!B$2:E2042,4,FALSE),"")</f>
        <v/>
      </c>
      <c r="V45" s="61"/>
      <c r="W45" s="93" t="str">
        <f t="shared" si="30"/>
        <v/>
      </c>
      <c r="X45" s="58"/>
      <c r="Y45" s="88" t="str">
        <f t="shared" si="31"/>
        <v/>
      </c>
    </row>
    <row r="46" spans="2:25" ht="15.5" x14ac:dyDescent="0.35">
      <c r="B46" s="46" t="s">
        <v>155</v>
      </c>
      <c r="D46" s="39"/>
      <c r="E46" s="69"/>
      <c r="F46" s="73"/>
      <c r="G46" s="73"/>
      <c r="H46" s="44"/>
      <c r="J46" s="61"/>
      <c r="K46" s="73"/>
      <c r="L46" s="77" t="str">
        <f t="shared" si="29"/>
        <v/>
      </c>
      <c r="M46" s="93" t="str">
        <f t="shared" ref="M46:M49" si="33">IFERROR(L46*K46,"")</f>
        <v/>
      </c>
      <c r="N46" s="58"/>
      <c r="O46" s="61"/>
      <c r="P46" s="73"/>
      <c r="Q46" s="106" t="str">
        <f>_xlfn.IFNA(VLOOKUP(O46,Table7[[Description]:[$ / HR ]],2),"")</f>
        <v/>
      </c>
      <c r="R46" s="93" t="str">
        <f t="shared" si="32"/>
        <v/>
      </c>
      <c r="T46" s="61"/>
      <c r="U46" s="77" t="str">
        <f>_xlfn.IFNA(VLOOKUP(T46,'MATERIAL '!B$2:E2043,4,FALSE),"")</f>
        <v/>
      </c>
      <c r="V46" s="61"/>
      <c r="W46" s="93" t="str">
        <f t="shared" si="30"/>
        <v/>
      </c>
      <c r="X46" s="58"/>
      <c r="Y46" s="88" t="str">
        <f t="shared" si="31"/>
        <v/>
      </c>
    </row>
    <row r="47" spans="2:25" ht="16" thickBot="1" x14ac:dyDescent="0.4">
      <c r="B47" s="48" t="s">
        <v>155</v>
      </c>
      <c r="D47" s="39"/>
      <c r="E47" s="69"/>
      <c r="F47" s="73"/>
      <c r="G47" s="73"/>
      <c r="H47" s="44"/>
      <c r="J47" s="61"/>
      <c r="K47" s="73"/>
      <c r="L47" s="77" t="str">
        <f t="shared" si="29"/>
        <v/>
      </c>
      <c r="M47" s="93" t="str">
        <f t="shared" si="33"/>
        <v/>
      </c>
      <c r="N47" s="58"/>
      <c r="O47" s="61"/>
      <c r="P47" s="73"/>
      <c r="Q47" s="106" t="str">
        <f>_xlfn.IFNA(VLOOKUP(O47,Table7[[Description]:[$ / HR ]],2),"")</f>
        <v/>
      </c>
      <c r="R47" s="93" t="str">
        <f t="shared" si="32"/>
        <v/>
      </c>
      <c r="T47" s="61"/>
      <c r="U47" s="77" t="str">
        <f>_xlfn.IFNA(VLOOKUP(T47,'MATERIAL '!B$2:E2044,4,FALSE),"")</f>
        <v/>
      </c>
      <c r="V47" s="61"/>
      <c r="W47" s="93" t="str">
        <f t="shared" si="30"/>
        <v/>
      </c>
      <c r="X47" s="58"/>
      <c r="Y47" s="88" t="str">
        <f t="shared" si="31"/>
        <v/>
      </c>
    </row>
    <row r="48" spans="2:25" ht="15.5" x14ac:dyDescent="0.35">
      <c r="D48" s="39"/>
      <c r="E48" s="69"/>
      <c r="F48" s="73"/>
      <c r="G48" s="73"/>
      <c r="H48" s="44"/>
      <c r="J48" s="61"/>
      <c r="K48" s="73"/>
      <c r="L48" s="77" t="str">
        <f>_xlfn.IFNA(VLOOKUP(J48,RATES,2,FALSE),"")</f>
        <v/>
      </c>
      <c r="M48" s="93" t="str">
        <f t="shared" si="33"/>
        <v/>
      </c>
      <c r="N48" s="58"/>
      <c r="O48" s="61"/>
      <c r="P48" s="73"/>
      <c r="Q48" s="106" t="str">
        <f>_xlfn.IFNA(VLOOKUP(O48,Table7[[Description]:[$ / HR ]],2),"")</f>
        <v/>
      </c>
      <c r="R48" s="93" t="str">
        <f t="shared" si="32"/>
        <v/>
      </c>
      <c r="T48" s="61"/>
      <c r="U48" s="77" t="str">
        <f>_xlfn.IFNA(VLOOKUP(T48,'MATERIAL '!B$2:E2045,4,FALSE),"")</f>
        <v/>
      </c>
      <c r="V48" s="61"/>
      <c r="W48" s="93" t="str">
        <f t="shared" si="30"/>
        <v/>
      </c>
      <c r="X48" s="58"/>
      <c r="Y48" s="88" t="str">
        <f t="shared" si="31"/>
        <v/>
      </c>
    </row>
    <row r="49" spans="4:25" ht="16" thickBot="1" x14ac:dyDescent="0.4">
      <c r="D49" s="40"/>
      <c r="E49" s="70"/>
      <c r="F49" s="73"/>
      <c r="G49" s="73"/>
      <c r="H49" s="45"/>
      <c r="I49" s="41"/>
      <c r="J49" s="62"/>
      <c r="K49" s="102"/>
      <c r="L49" s="94" t="str">
        <f t="shared" ref="L49" si="34">_xlfn.IFNA(VLOOKUP(J49,RATES,2,FALSE),"")</f>
        <v/>
      </c>
      <c r="M49" s="103" t="str">
        <f t="shared" si="33"/>
        <v/>
      </c>
      <c r="N49" s="68"/>
      <c r="O49" s="62"/>
      <c r="P49" s="102"/>
      <c r="Q49" s="107" t="str">
        <f>_xlfn.IFNA(VLOOKUP(O49,Table7[[Description]:[$ / HR ]],2),"")</f>
        <v/>
      </c>
      <c r="R49" s="103" t="str">
        <f t="shared" si="32"/>
        <v/>
      </c>
      <c r="S49" s="41"/>
      <c r="T49" s="62"/>
      <c r="U49" s="94" t="str">
        <f>_xlfn.IFNA(VLOOKUP(T49,'MATERIAL '!B$2:E2046,4,FALSE),"")</f>
        <v/>
      </c>
      <c r="V49" s="62"/>
      <c r="W49" s="103" t="str">
        <f t="shared" si="30"/>
        <v/>
      </c>
      <c r="X49" s="68"/>
      <c r="Y49" s="104" t="str">
        <f t="shared" si="31"/>
        <v/>
      </c>
    </row>
    <row r="50" spans="4:25" ht="15" thickBot="1" x14ac:dyDescent="0.4">
      <c r="D50" s="85">
        <v>8</v>
      </c>
      <c r="E50" s="86"/>
      <c r="F50" s="86"/>
      <c r="G50" s="86"/>
      <c r="H50" s="85"/>
      <c r="I50" s="86"/>
      <c r="J50" s="86"/>
      <c r="K50" s="111">
        <f>SUM(K44:K49)</f>
        <v>0</v>
      </c>
      <c r="L50" s="86"/>
      <c r="M50" s="87">
        <f>SUM(M44:M49)</f>
        <v>0</v>
      </c>
      <c r="N50" s="86"/>
      <c r="O50" s="86"/>
      <c r="P50" s="111">
        <f>SUM(P44:P49)</f>
        <v>0</v>
      </c>
      <c r="Q50" s="86"/>
      <c r="R50" s="87">
        <f>SUM(R44:R49)</f>
        <v>0</v>
      </c>
      <c r="S50" s="86"/>
      <c r="T50" s="86"/>
      <c r="U50" s="86"/>
      <c r="V50" s="86"/>
      <c r="W50" s="87">
        <f>SUM(W44:W49)</f>
        <v>0</v>
      </c>
      <c r="X50" s="86"/>
      <c r="Y50" s="110">
        <f>SUM(M50+R50+W50)</f>
        <v>0</v>
      </c>
    </row>
    <row r="51" spans="4:25" ht="16" thickBot="1" x14ac:dyDescent="0.4">
      <c r="D51" s="37">
        <v>7</v>
      </c>
      <c r="E51" s="82" t="s">
        <v>141</v>
      </c>
      <c r="F51" s="73"/>
      <c r="G51" s="73"/>
      <c r="H51" s="72"/>
      <c r="I51" s="38"/>
      <c r="J51" s="60"/>
      <c r="K51" s="99"/>
      <c r="L51" s="95" t="str">
        <f t="shared" ref="L51:L54" si="35">_xlfn.IFNA(VLOOKUP(J51,RATES,2,FALSE),"")</f>
        <v/>
      </c>
      <c r="M51" s="96" t="str">
        <f>IFERROR(L51*K51,"")</f>
        <v/>
      </c>
      <c r="N51" s="100"/>
      <c r="O51" s="60"/>
      <c r="P51" s="99"/>
      <c r="Q51" s="105" t="str">
        <f>_xlfn.IFNA(VLOOKUP(O51,Table7[[Description]:[$ / HR ]],2),"")</f>
        <v/>
      </c>
      <c r="R51" s="96" t="str">
        <f>IFERROR(Q51*P51,"")</f>
        <v/>
      </c>
      <c r="S51" s="38"/>
      <c r="T51" s="60"/>
      <c r="U51" s="95" t="str">
        <f>_xlfn.IFNA(VLOOKUP(T51,'MATERIAL '!B$2:E2048,4,FALSE),"")</f>
        <v/>
      </c>
      <c r="V51" s="60"/>
      <c r="W51" s="96" t="str">
        <f t="shared" ref="W51:W56" si="36">IFERROR(U51*F51,"")</f>
        <v/>
      </c>
      <c r="X51" s="100"/>
      <c r="Y51" s="101" t="str">
        <f t="shared" ref="Y51:Y56" si="37">IFERROR(M51+R51+W51,"")</f>
        <v/>
      </c>
    </row>
    <row r="52" spans="4:25" ht="15.5" x14ac:dyDescent="0.35">
      <c r="D52" s="39"/>
      <c r="E52" s="69"/>
      <c r="F52" s="73"/>
      <c r="G52" s="73"/>
      <c r="H52" s="44"/>
      <c r="J52" s="61"/>
      <c r="K52" s="73"/>
      <c r="L52" s="77" t="str">
        <f t="shared" si="35"/>
        <v/>
      </c>
      <c r="M52" s="93" t="str">
        <f>IFERROR(L52*K52,"")</f>
        <v/>
      </c>
      <c r="N52" s="58"/>
      <c r="O52" s="61"/>
      <c r="P52" s="73"/>
      <c r="Q52" s="106" t="str">
        <f>_xlfn.IFNA(VLOOKUP(O52,Table7[[Description]:[$ / HR ]],2),"")</f>
        <v/>
      </c>
      <c r="R52" s="93" t="str">
        <f t="shared" ref="R52:R56" si="38">IFERROR(Q52*P52,"")</f>
        <v/>
      </c>
      <c r="T52" s="61"/>
      <c r="U52" s="77" t="str">
        <f>_xlfn.IFNA(VLOOKUP(T52,'MATERIAL '!B$2:E2049,4,FALSE),"")</f>
        <v/>
      </c>
      <c r="V52" s="61"/>
      <c r="W52" s="93" t="str">
        <f t="shared" si="36"/>
        <v/>
      </c>
      <c r="X52" s="58"/>
      <c r="Y52" s="88" t="str">
        <f t="shared" si="37"/>
        <v/>
      </c>
    </row>
    <row r="53" spans="4:25" ht="15.5" x14ac:dyDescent="0.35">
      <c r="D53" s="39"/>
      <c r="E53" s="69"/>
      <c r="F53" s="73"/>
      <c r="G53" s="73"/>
      <c r="H53" s="44"/>
      <c r="J53" s="61"/>
      <c r="K53" s="73"/>
      <c r="L53" s="77" t="str">
        <f t="shared" si="35"/>
        <v/>
      </c>
      <c r="M53" s="93" t="str">
        <f t="shared" ref="M53:M56" si="39">IFERROR(L53*K53,"")</f>
        <v/>
      </c>
      <c r="N53" s="58"/>
      <c r="O53" s="61"/>
      <c r="P53" s="73"/>
      <c r="Q53" s="106" t="str">
        <f>_xlfn.IFNA(VLOOKUP(O53,Table7[[Description]:[$ / HR ]],2),"")</f>
        <v/>
      </c>
      <c r="R53" s="93" t="str">
        <f t="shared" si="38"/>
        <v/>
      </c>
      <c r="T53" s="61"/>
      <c r="U53" s="77" t="str">
        <f>_xlfn.IFNA(VLOOKUP(T53,'MATERIAL '!B$2:E2050,4,FALSE),"")</f>
        <v/>
      </c>
      <c r="V53" s="61"/>
      <c r="W53" s="93" t="str">
        <f t="shared" si="36"/>
        <v/>
      </c>
      <c r="X53" s="58"/>
      <c r="Y53" s="88" t="str">
        <f t="shared" si="37"/>
        <v/>
      </c>
    </row>
    <row r="54" spans="4:25" ht="15.5" x14ac:dyDescent="0.35">
      <c r="D54" s="39"/>
      <c r="E54" s="69"/>
      <c r="F54" s="73"/>
      <c r="G54" s="73"/>
      <c r="H54" s="44"/>
      <c r="J54" s="61"/>
      <c r="K54" s="73"/>
      <c r="L54" s="77" t="str">
        <f t="shared" si="35"/>
        <v/>
      </c>
      <c r="M54" s="93" t="str">
        <f t="shared" si="39"/>
        <v/>
      </c>
      <c r="N54" s="58"/>
      <c r="O54" s="61"/>
      <c r="P54" s="73"/>
      <c r="Q54" s="106" t="str">
        <f>_xlfn.IFNA(VLOOKUP(O54,Table7[[Description]:[$ / HR ]],2),"")</f>
        <v/>
      </c>
      <c r="R54" s="93" t="str">
        <f t="shared" si="38"/>
        <v/>
      </c>
      <c r="T54" s="61"/>
      <c r="U54" s="77" t="str">
        <f>_xlfn.IFNA(VLOOKUP(T54,'MATERIAL '!B$2:E2051,4,FALSE),"")</f>
        <v/>
      </c>
      <c r="V54" s="61"/>
      <c r="W54" s="93" t="str">
        <f t="shared" si="36"/>
        <v/>
      </c>
      <c r="X54" s="58"/>
      <c r="Y54" s="88" t="str">
        <f t="shared" si="37"/>
        <v/>
      </c>
    </row>
    <row r="55" spans="4:25" ht="15.5" x14ac:dyDescent="0.35">
      <c r="D55" s="39"/>
      <c r="E55" s="69"/>
      <c r="F55" s="73"/>
      <c r="G55" s="73"/>
      <c r="H55" s="44"/>
      <c r="J55" s="61"/>
      <c r="K55" s="73"/>
      <c r="L55" s="77" t="str">
        <f>_xlfn.IFNA(VLOOKUP(J55,RATES,2,FALSE),"")</f>
        <v/>
      </c>
      <c r="M55" s="93" t="str">
        <f t="shared" si="39"/>
        <v/>
      </c>
      <c r="N55" s="58"/>
      <c r="O55" s="61"/>
      <c r="P55" s="73"/>
      <c r="Q55" s="106" t="str">
        <f>_xlfn.IFNA(VLOOKUP(O55,Table7[[Description]:[$ / HR ]],2),"")</f>
        <v/>
      </c>
      <c r="R55" s="93" t="str">
        <f t="shared" si="38"/>
        <v/>
      </c>
      <c r="T55" s="61"/>
      <c r="U55" s="77" t="str">
        <f>_xlfn.IFNA(VLOOKUP(T55,'MATERIAL '!B$2:E2052,4,FALSE),"")</f>
        <v/>
      </c>
      <c r="V55" s="61"/>
      <c r="W55" s="93" t="str">
        <f t="shared" si="36"/>
        <v/>
      </c>
      <c r="X55" s="58"/>
      <c r="Y55" s="88" t="str">
        <f t="shared" si="37"/>
        <v/>
      </c>
    </row>
    <row r="56" spans="4:25" ht="16" thickBot="1" x14ac:dyDescent="0.4">
      <c r="D56" s="40"/>
      <c r="E56" s="70"/>
      <c r="F56" s="73"/>
      <c r="G56" s="73"/>
      <c r="H56" s="45"/>
      <c r="I56" s="41"/>
      <c r="J56" s="62"/>
      <c r="K56" s="102"/>
      <c r="L56" s="94" t="str">
        <f t="shared" ref="L56" si="40">_xlfn.IFNA(VLOOKUP(J56,RATES,2,FALSE),"")</f>
        <v/>
      </c>
      <c r="M56" s="103" t="str">
        <f t="shared" si="39"/>
        <v/>
      </c>
      <c r="N56" s="68"/>
      <c r="O56" s="62"/>
      <c r="P56" s="102"/>
      <c r="Q56" s="107" t="str">
        <f>_xlfn.IFNA(VLOOKUP(O56,Table7[[Description]:[$ / HR ]],2),"")</f>
        <v/>
      </c>
      <c r="R56" s="103" t="str">
        <f t="shared" si="38"/>
        <v/>
      </c>
      <c r="S56" s="41"/>
      <c r="T56" s="62"/>
      <c r="U56" s="94" t="str">
        <f>_xlfn.IFNA(VLOOKUP(T56,'MATERIAL '!B$2:E2053,4,FALSE),"")</f>
        <v/>
      </c>
      <c r="V56" s="62"/>
      <c r="W56" s="103" t="str">
        <f t="shared" si="36"/>
        <v/>
      </c>
      <c r="X56" s="68"/>
      <c r="Y56" s="104" t="str">
        <f t="shared" si="37"/>
        <v/>
      </c>
    </row>
    <row r="57" spans="4:25" ht="15" thickBot="1" x14ac:dyDescent="0.4">
      <c r="D57" s="85">
        <v>8</v>
      </c>
      <c r="E57" s="86"/>
      <c r="F57" s="86"/>
      <c r="G57" s="86"/>
      <c r="H57" s="85"/>
      <c r="I57" s="86"/>
      <c r="J57" s="86"/>
      <c r="K57" s="111">
        <f>SUM(K51:K56)</f>
        <v>0</v>
      </c>
      <c r="L57" s="86"/>
      <c r="M57" s="87">
        <f>SUM(M51:M56)</f>
        <v>0</v>
      </c>
      <c r="N57" s="86"/>
      <c r="O57" s="86"/>
      <c r="P57" s="111">
        <f>SUM(P51:P56)</f>
        <v>0</v>
      </c>
      <c r="Q57" s="86"/>
      <c r="R57" s="87">
        <f>SUM(R51:R56)</f>
        <v>0</v>
      </c>
      <c r="S57" s="86"/>
      <c r="T57" s="86"/>
      <c r="U57" s="86"/>
      <c r="V57" s="86"/>
      <c r="W57" s="87">
        <f>SUM(W51:W56)</f>
        <v>0</v>
      </c>
      <c r="X57" s="86"/>
      <c r="Y57" s="110">
        <f>SUM(M57+R57+W57)</f>
        <v>0</v>
      </c>
    </row>
    <row r="58" spans="4:25" ht="16" thickBot="1" x14ac:dyDescent="0.4">
      <c r="D58" s="37">
        <v>8</v>
      </c>
      <c r="E58" s="82" t="s">
        <v>142</v>
      </c>
      <c r="F58" s="73"/>
      <c r="G58" s="73"/>
      <c r="H58" s="72"/>
      <c r="I58" s="38"/>
      <c r="J58" s="60"/>
      <c r="K58" s="99"/>
      <c r="L58" s="95" t="str">
        <f t="shared" ref="L58:L61" si="41">_xlfn.IFNA(VLOOKUP(J58,RATES,2,FALSE),"")</f>
        <v/>
      </c>
      <c r="M58" s="96" t="str">
        <f>IFERROR(L58*K58,"")</f>
        <v/>
      </c>
      <c r="N58" s="100"/>
      <c r="O58" s="60"/>
      <c r="P58" s="99"/>
      <c r="Q58" s="105" t="str">
        <f>_xlfn.IFNA(VLOOKUP(O58,Table7[[Description]:[$ / HR ]],2),"")</f>
        <v/>
      </c>
      <c r="R58" s="96" t="str">
        <f>IFERROR(Q58*P58,"")</f>
        <v/>
      </c>
      <c r="S58" s="38"/>
      <c r="T58" s="60"/>
      <c r="U58" s="95" t="str">
        <f>_xlfn.IFNA(VLOOKUP(T58,'MATERIAL '!B$2:E2055,4,FALSE),"")</f>
        <v/>
      </c>
      <c r="V58" s="60"/>
      <c r="W58" s="96" t="str">
        <f t="shared" ref="W58:W63" si="42">IFERROR(U58*F58,"")</f>
        <v/>
      </c>
      <c r="X58" s="100"/>
      <c r="Y58" s="101" t="str">
        <f t="shared" ref="Y58:Y63" si="43">IFERROR(M58+R58+W58,"")</f>
        <v/>
      </c>
    </row>
    <row r="59" spans="4:25" ht="15.5" x14ac:dyDescent="0.35">
      <c r="D59" s="39"/>
      <c r="E59" s="69"/>
      <c r="F59" s="73"/>
      <c r="G59" s="73"/>
      <c r="H59" s="44"/>
      <c r="J59" s="61"/>
      <c r="K59" s="73"/>
      <c r="L59" s="77" t="str">
        <f t="shared" si="41"/>
        <v/>
      </c>
      <c r="M59" s="93" t="str">
        <f>IFERROR(L59*K59,"")</f>
        <v/>
      </c>
      <c r="N59" s="58"/>
      <c r="O59" s="61"/>
      <c r="P59" s="73"/>
      <c r="Q59" s="106" t="str">
        <f>_xlfn.IFNA(VLOOKUP(O59,Table7[[Description]:[$ / HR ]],2),"")</f>
        <v/>
      </c>
      <c r="R59" s="93" t="str">
        <f t="shared" ref="R59:R63" si="44">IFERROR(Q59*P59,"")</f>
        <v/>
      </c>
      <c r="T59" s="61"/>
      <c r="U59" s="77" t="str">
        <f>_xlfn.IFNA(VLOOKUP(T59,'MATERIAL '!B$2:E2056,4,FALSE),"")</f>
        <v/>
      </c>
      <c r="V59" s="61"/>
      <c r="W59" s="93" t="str">
        <f t="shared" si="42"/>
        <v/>
      </c>
      <c r="X59" s="58"/>
      <c r="Y59" s="88" t="str">
        <f t="shared" si="43"/>
        <v/>
      </c>
    </row>
    <row r="60" spans="4:25" ht="15.5" x14ac:dyDescent="0.35">
      <c r="D60" s="39"/>
      <c r="E60" s="69"/>
      <c r="F60" s="73"/>
      <c r="G60" s="73"/>
      <c r="H60" s="44"/>
      <c r="J60" s="61"/>
      <c r="K60" s="73"/>
      <c r="L60" s="77" t="str">
        <f t="shared" si="41"/>
        <v/>
      </c>
      <c r="M60" s="93" t="str">
        <f t="shared" ref="M60:M63" si="45">IFERROR(L60*K60,"")</f>
        <v/>
      </c>
      <c r="N60" s="58"/>
      <c r="O60" s="61"/>
      <c r="P60" s="73"/>
      <c r="Q60" s="106" t="str">
        <f>_xlfn.IFNA(VLOOKUP(O60,Table7[[Description]:[$ / HR ]],2),"")</f>
        <v/>
      </c>
      <c r="R60" s="93" t="str">
        <f t="shared" si="44"/>
        <v/>
      </c>
      <c r="T60" s="61"/>
      <c r="U60" s="77" t="str">
        <f>_xlfn.IFNA(VLOOKUP(T60,'MATERIAL '!B$2:E2057,4,FALSE),"")</f>
        <v/>
      </c>
      <c r="V60" s="61"/>
      <c r="W60" s="93" t="str">
        <f t="shared" si="42"/>
        <v/>
      </c>
      <c r="X60" s="58"/>
      <c r="Y60" s="88" t="str">
        <f t="shared" si="43"/>
        <v/>
      </c>
    </row>
    <row r="61" spans="4:25" ht="15.5" x14ac:dyDescent="0.35">
      <c r="D61" s="39"/>
      <c r="E61" s="69"/>
      <c r="F61" s="73"/>
      <c r="G61" s="73"/>
      <c r="H61" s="44"/>
      <c r="J61" s="61"/>
      <c r="K61" s="73"/>
      <c r="L61" s="77" t="str">
        <f t="shared" si="41"/>
        <v/>
      </c>
      <c r="M61" s="93" t="str">
        <f t="shared" si="45"/>
        <v/>
      </c>
      <c r="N61" s="58"/>
      <c r="O61" s="61"/>
      <c r="P61" s="73"/>
      <c r="Q61" s="106" t="str">
        <f>_xlfn.IFNA(VLOOKUP(O61,Table7[[Description]:[$ / HR ]],2),"")</f>
        <v/>
      </c>
      <c r="R61" s="93" t="str">
        <f t="shared" si="44"/>
        <v/>
      </c>
      <c r="T61" s="61"/>
      <c r="U61" s="77" t="str">
        <f>_xlfn.IFNA(VLOOKUP(T61,'MATERIAL '!B$2:E2058,4,FALSE),"")</f>
        <v/>
      </c>
      <c r="V61" s="61"/>
      <c r="W61" s="93" t="str">
        <f t="shared" si="42"/>
        <v/>
      </c>
      <c r="X61" s="58"/>
      <c r="Y61" s="88" t="str">
        <f t="shared" si="43"/>
        <v/>
      </c>
    </row>
    <row r="62" spans="4:25" ht="15.5" x14ac:dyDescent="0.35">
      <c r="D62" s="39"/>
      <c r="E62" s="69"/>
      <c r="F62" s="73"/>
      <c r="G62" s="73"/>
      <c r="H62" s="44"/>
      <c r="J62" s="61"/>
      <c r="K62" s="73"/>
      <c r="L62" s="77" t="str">
        <f>_xlfn.IFNA(VLOOKUP(J62,RATES,2,FALSE),"")</f>
        <v/>
      </c>
      <c r="M62" s="93" t="str">
        <f t="shared" si="45"/>
        <v/>
      </c>
      <c r="N62" s="58"/>
      <c r="O62" s="61"/>
      <c r="P62" s="73"/>
      <c r="Q62" s="106" t="str">
        <f>_xlfn.IFNA(VLOOKUP(O62,Table7[[Description]:[$ / HR ]],2),"")</f>
        <v/>
      </c>
      <c r="R62" s="93" t="str">
        <f t="shared" si="44"/>
        <v/>
      </c>
      <c r="T62" s="61"/>
      <c r="U62" s="77" t="str">
        <f>_xlfn.IFNA(VLOOKUP(T62,'MATERIAL '!B$2:E2059,4,FALSE),"")</f>
        <v/>
      </c>
      <c r="V62" s="61"/>
      <c r="W62" s="93" t="str">
        <f t="shared" si="42"/>
        <v/>
      </c>
      <c r="X62" s="58"/>
      <c r="Y62" s="88" t="str">
        <f t="shared" si="43"/>
        <v/>
      </c>
    </row>
    <row r="63" spans="4:25" ht="16" thickBot="1" x14ac:dyDescent="0.4">
      <c r="D63" s="40"/>
      <c r="E63" s="70"/>
      <c r="F63" s="73"/>
      <c r="G63" s="73"/>
      <c r="H63" s="45"/>
      <c r="I63" s="41"/>
      <c r="J63" s="62"/>
      <c r="K63" s="102"/>
      <c r="L63" s="94" t="str">
        <f t="shared" ref="L63" si="46">_xlfn.IFNA(VLOOKUP(J63,RATES,2,FALSE),"")</f>
        <v/>
      </c>
      <c r="M63" s="103" t="str">
        <f t="shared" si="45"/>
        <v/>
      </c>
      <c r="N63" s="68"/>
      <c r="O63" s="62"/>
      <c r="P63" s="102"/>
      <c r="Q63" s="107" t="str">
        <f>_xlfn.IFNA(VLOOKUP(O63,Table7[[Description]:[$ / HR ]],2),"")</f>
        <v/>
      </c>
      <c r="R63" s="103" t="str">
        <f t="shared" si="44"/>
        <v/>
      </c>
      <c r="S63" s="41"/>
      <c r="T63" s="62"/>
      <c r="U63" s="94" t="str">
        <f>_xlfn.IFNA(VLOOKUP(T63,'MATERIAL '!B$2:E2060,4,FALSE),"")</f>
        <v/>
      </c>
      <c r="V63" s="62"/>
      <c r="W63" s="103" t="str">
        <f t="shared" si="42"/>
        <v/>
      </c>
      <c r="X63" s="68"/>
      <c r="Y63" s="104" t="str">
        <f t="shared" si="43"/>
        <v/>
      </c>
    </row>
    <row r="64" spans="4:25" ht="15" thickBot="1" x14ac:dyDescent="0.4">
      <c r="D64" s="85">
        <v>8</v>
      </c>
      <c r="E64" s="86"/>
      <c r="F64" s="86"/>
      <c r="G64" s="86"/>
      <c r="H64" s="85"/>
      <c r="I64" s="86"/>
      <c r="J64" s="86"/>
      <c r="K64" s="111">
        <f>SUM(K58:K63)</f>
        <v>0</v>
      </c>
      <c r="L64" s="86"/>
      <c r="M64" s="87">
        <f>SUM(M58:M63)</f>
        <v>0</v>
      </c>
      <c r="N64" s="86"/>
      <c r="O64" s="86"/>
      <c r="P64" s="111">
        <f>SUM(P58:P63)</f>
        <v>0</v>
      </c>
      <c r="Q64" s="86"/>
      <c r="R64" s="87">
        <f>SUM(R58:R63)</f>
        <v>0</v>
      </c>
      <c r="S64" s="86"/>
      <c r="T64" s="86"/>
      <c r="U64" s="86"/>
      <c r="V64" s="86"/>
      <c r="W64" s="87">
        <f>SUM(W58:W63)</f>
        <v>0</v>
      </c>
      <c r="X64" s="86"/>
      <c r="Y64" s="110">
        <f>SUM(M64+R64+W64)</f>
        <v>0</v>
      </c>
    </row>
    <row r="65" spans="4:25" ht="16" thickBot="1" x14ac:dyDescent="0.4">
      <c r="D65" s="37">
        <v>9</v>
      </c>
      <c r="E65" s="82" t="s">
        <v>143</v>
      </c>
      <c r="F65" s="73"/>
      <c r="G65" s="73"/>
      <c r="H65" s="72"/>
      <c r="I65" s="38"/>
      <c r="J65" s="60"/>
      <c r="K65" s="99"/>
      <c r="L65" s="95" t="str">
        <f t="shared" ref="L65:L68" si="47">_xlfn.IFNA(VLOOKUP(J65,RATES,2,FALSE),"")</f>
        <v/>
      </c>
      <c r="M65" s="96" t="str">
        <f>IFERROR(L65*K65,"")</f>
        <v/>
      </c>
      <c r="N65" s="100"/>
      <c r="O65" s="60"/>
      <c r="P65" s="99"/>
      <c r="Q65" s="105" t="str">
        <f>_xlfn.IFNA(VLOOKUP(O65,Table7[[Description]:[$ / HR ]],2),"")</f>
        <v/>
      </c>
      <c r="R65" s="96" t="str">
        <f>IFERROR(Q65*P65,"")</f>
        <v/>
      </c>
      <c r="S65" s="38"/>
      <c r="T65" s="60"/>
      <c r="U65" s="95" t="str">
        <f>_xlfn.IFNA(VLOOKUP(T65,'MATERIAL '!B$2:E2062,4,FALSE),"")</f>
        <v/>
      </c>
      <c r="V65" s="60"/>
      <c r="W65" s="96" t="str">
        <f t="shared" ref="W65:W70" si="48">IFERROR(U65*F65,"")</f>
        <v/>
      </c>
      <c r="X65" s="100"/>
      <c r="Y65" s="101" t="str">
        <f t="shared" ref="Y65:Y70" si="49">IFERROR(M65+R65+W65,"")</f>
        <v/>
      </c>
    </row>
    <row r="66" spans="4:25" ht="15.5" x14ac:dyDescent="0.35">
      <c r="D66" s="39"/>
      <c r="E66" s="69"/>
      <c r="F66" s="73"/>
      <c r="G66" s="73"/>
      <c r="H66" s="44"/>
      <c r="J66" s="61"/>
      <c r="K66" s="73"/>
      <c r="L66" s="77" t="str">
        <f t="shared" si="47"/>
        <v/>
      </c>
      <c r="M66" s="93" t="str">
        <f>IFERROR(L66*K66,"")</f>
        <v/>
      </c>
      <c r="N66" s="58"/>
      <c r="O66" s="61"/>
      <c r="P66" s="73"/>
      <c r="Q66" s="106" t="str">
        <f>_xlfn.IFNA(VLOOKUP(O66,Table7[[Description]:[$ / HR ]],2),"")</f>
        <v/>
      </c>
      <c r="R66" s="93" t="str">
        <f t="shared" ref="R66:R70" si="50">IFERROR(Q66*P66,"")</f>
        <v/>
      </c>
      <c r="T66" s="61"/>
      <c r="U66" s="77" t="str">
        <f>_xlfn.IFNA(VLOOKUP(T66,'MATERIAL '!B$2:E2063,4,FALSE),"")</f>
        <v/>
      </c>
      <c r="V66" s="61"/>
      <c r="W66" s="93" t="str">
        <f t="shared" si="48"/>
        <v/>
      </c>
      <c r="X66" s="58"/>
      <c r="Y66" s="88" t="str">
        <f t="shared" si="49"/>
        <v/>
      </c>
    </row>
    <row r="67" spans="4:25" ht="15.5" x14ac:dyDescent="0.35">
      <c r="D67" s="39"/>
      <c r="E67" s="69"/>
      <c r="F67" s="73"/>
      <c r="G67" s="73"/>
      <c r="H67" s="44"/>
      <c r="J67" s="61"/>
      <c r="K67" s="73"/>
      <c r="L67" s="77" t="str">
        <f t="shared" si="47"/>
        <v/>
      </c>
      <c r="M67" s="93" t="str">
        <f t="shared" ref="M67:M70" si="51">IFERROR(L67*K67,"")</f>
        <v/>
      </c>
      <c r="N67" s="58"/>
      <c r="O67" s="61"/>
      <c r="P67" s="73"/>
      <c r="Q67" s="106" t="str">
        <f>_xlfn.IFNA(VLOOKUP(O67,Table7[[Description]:[$ / HR ]],2),"")</f>
        <v/>
      </c>
      <c r="R67" s="93" t="str">
        <f t="shared" si="50"/>
        <v/>
      </c>
      <c r="T67" s="61"/>
      <c r="U67" s="77" t="str">
        <f>_xlfn.IFNA(VLOOKUP(T67,'MATERIAL '!B$2:E2064,4,FALSE),"")</f>
        <v/>
      </c>
      <c r="V67" s="61"/>
      <c r="W67" s="93" t="str">
        <f t="shared" si="48"/>
        <v/>
      </c>
      <c r="X67" s="58"/>
      <c r="Y67" s="88" t="str">
        <f t="shared" si="49"/>
        <v/>
      </c>
    </row>
    <row r="68" spans="4:25" ht="15.5" x14ac:dyDescent="0.35">
      <c r="D68" s="39"/>
      <c r="E68" s="69"/>
      <c r="F68" s="73"/>
      <c r="G68" s="73"/>
      <c r="H68" s="44"/>
      <c r="J68" s="61"/>
      <c r="K68" s="73"/>
      <c r="L68" s="77" t="str">
        <f t="shared" si="47"/>
        <v/>
      </c>
      <c r="M68" s="93" t="str">
        <f t="shared" si="51"/>
        <v/>
      </c>
      <c r="N68" s="58"/>
      <c r="O68" s="61"/>
      <c r="P68" s="73"/>
      <c r="Q68" s="106" t="str">
        <f>_xlfn.IFNA(VLOOKUP(O68,Table7[[Description]:[$ / HR ]],2),"")</f>
        <v/>
      </c>
      <c r="R68" s="93" t="str">
        <f t="shared" si="50"/>
        <v/>
      </c>
      <c r="T68" s="61"/>
      <c r="U68" s="77" t="str">
        <f>_xlfn.IFNA(VLOOKUP(T68,'MATERIAL '!B$2:E2065,4,FALSE),"")</f>
        <v/>
      </c>
      <c r="V68" s="61"/>
      <c r="W68" s="93" t="str">
        <f t="shared" si="48"/>
        <v/>
      </c>
      <c r="X68" s="58"/>
      <c r="Y68" s="88" t="str">
        <f t="shared" si="49"/>
        <v/>
      </c>
    </row>
    <row r="69" spans="4:25" ht="15.5" x14ac:dyDescent="0.35">
      <c r="D69" s="39"/>
      <c r="E69" s="69"/>
      <c r="F69" s="73"/>
      <c r="G69" s="73"/>
      <c r="H69" s="44"/>
      <c r="J69" s="61"/>
      <c r="K69" s="73"/>
      <c r="L69" s="77" t="str">
        <f>_xlfn.IFNA(VLOOKUP(J69,RATES,2,FALSE),"")</f>
        <v/>
      </c>
      <c r="M69" s="93" t="str">
        <f t="shared" si="51"/>
        <v/>
      </c>
      <c r="N69" s="58"/>
      <c r="O69" s="61"/>
      <c r="P69" s="73"/>
      <c r="Q69" s="106" t="str">
        <f>_xlfn.IFNA(VLOOKUP(O69,Table7[[Description]:[$ / HR ]],2),"")</f>
        <v/>
      </c>
      <c r="R69" s="93" t="str">
        <f t="shared" si="50"/>
        <v/>
      </c>
      <c r="T69" s="61"/>
      <c r="U69" s="77" t="str">
        <f>_xlfn.IFNA(VLOOKUP(T69,'MATERIAL '!B$2:E2066,4,FALSE),"")</f>
        <v/>
      </c>
      <c r="V69" s="61"/>
      <c r="W69" s="93" t="str">
        <f t="shared" si="48"/>
        <v/>
      </c>
      <c r="X69" s="58"/>
      <c r="Y69" s="88" t="str">
        <f t="shared" si="49"/>
        <v/>
      </c>
    </row>
    <row r="70" spans="4:25" ht="16" thickBot="1" x14ac:dyDescent="0.4">
      <c r="D70" s="40"/>
      <c r="E70" s="70"/>
      <c r="F70" s="73"/>
      <c r="G70" s="73"/>
      <c r="H70" s="45"/>
      <c r="I70" s="41"/>
      <c r="J70" s="62"/>
      <c r="K70" s="102"/>
      <c r="L70" s="94" t="str">
        <f t="shared" ref="L70" si="52">_xlfn.IFNA(VLOOKUP(J70,RATES,2,FALSE),"")</f>
        <v/>
      </c>
      <c r="M70" s="103" t="str">
        <f t="shared" si="51"/>
        <v/>
      </c>
      <c r="N70" s="68"/>
      <c r="O70" s="62"/>
      <c r="P70" s="102"/>
      <c r="Q70" s="107" t="str">
        <f>_xlfn.IFNA(VLOOKUP(O70,Table7[[Description]:[$ / HR ]],2),"")</f>
        <v/>
      </c>
      <c r="R70" s="103" t="str">
        <f t="shared" si="50"/>
        <v/>
      </c>
      <c r="S70" s="41"/>
      <c r="T70" s="62"/>
      <c r="U70" s="94" t="str">
        <f>_xlfn.IFNA(VLOOKUP(T70,'MATERIAL '!B$2:E2067,4,FALSE),"")</f>
        <v/>
      </c>
      <c r="V70" s="62"/>
      <c r="W70" s="103" t="str">
        <f t="shared" si="48"/>
        <v/>
      </c>
      <c r="X70" s="68"/>
      <c r="Y70" s="104" t="str">
        <f t="shared" si="49"/>
        <v/>
      </c>
    </row>
    <row r="71" spans="4:25" ht="15" thickBot="1" x14ac:dyDescent="0.4">
      <c r="D71" s="85">
        <v>8</v>
      </c>
      <c r="E71" s="86"/>
      <c r="F71" s="86"/>
      <c r="G71" s="86"/>
      <c r="H71" s="85"/>
      <c r="I71" s="86"/>
      <c r="J71" s="86"/>
      <c r="K71" s="111">
        <f>SUM(K65:K70)</f>
        <v>0</v>
      </c>
      <c r="L71" s="86"/>
      <c r="M71" s="87">
        <f>SUM(M65:M70)</f>
        <v>0</v>
      </c>
      <c r="N71" s="86"/>
      <c r="O71" s="86"/>
      <c r="P71" s="111">
        <f>SUM(P65:P70)</f>
        <v>0</v>
      </c>
      <c r="Q71" s="86"/>
      <c r="R71" s="87">
        <f>SUM(R65:R70)</f>
        <v>0</v>
      </c>
      <c r="S71" s="86"/>
      <c r="T71" s="86"/>
      <c r="U71" s="86"/>
      <c r="V71" s="86"/>
      <c r="W71" s="87">
        <f>SUM(W65:W70)</f>
        <v>0</v>
      </c>
      <c r="X71" s="86"/>
      <c r="Y71" s="110">
        <f>SUM(M71+R71+W71)</f>
        <v>0</v>
      </c>
    </row>
    <row r="72" spans="4:25" ht="16" thickBot="1" x14ac:dyDescent="0.4">
      <c r="D72" s="37">
        <v>10</v>
      </c>
      <c r="E72" s="82" t="s">
        <v>144</v>
      </c>
      <c r="F72" s="73"/>
      <c r="G72" s="73"/>
      <c r="H72" s="72"/>
      <c r="I72" s="38"/>
      <c r="J72" s="60"/>
      <c r="K72" s="99"/>
      <c r="L72" s="95" t="str">
        <f t="shared" ref="L72:L75" si="53">_xlfn.IFNA(VLOOKUP(J72,RATES,2,FALSE),"")</f>
        <v/>
      </c>
      <c r="M72" s="96" t="str">
        <f>IFERROR(L72*K72,"")</f>
        <v/>
      </c>
      <c r="N72" s="100"/>
      <c r="O72" s="60"/>
      <c r="P72" s="99"/>
      <c r="Q72" s="105" t="str">
        <f>_xlfn.IFNA(VLOOKUP(O72,Table7[[Description]:[$ / HR ]],2),"")</f>
        <v/>
      </c>
      <c r="R72" s="96" t="str">
        <f>IFERROR(Q72*P72,"")</f>
        <v/>
      </c>
      <c r="S72" s="38"/>
      <c r="T72" s="60"/>
      <c r="U72" s="95" t="str">
        <f>_xlfn.IFNA(VLOOKUP(T72,'MATERIAL '!B$2:E2069,4,FALSE),"")</f>
        <v/>
      </c>
      <c r="V72" s="60"/>
      <c r="W72" s="96" t="str">
        <f t="shared" ref="W72:W77" si="54">IFERROR(U72*F72,"")</f>
        <v/>
      </c>
      <c r="X72" s="100"/>
      <c r="Y72" s="101" t="str">
        <f t="shared" ref="Y72:Y77" si="55">IFERROR(M72+R72+W72,"")</f>
        <v/>
      </c>
    </row>
    <row r="73" spans="4:25" ht="15.5" x14ac:dyDescent="0.35">
      <c r="D73" s="39"/>
      <c r="E73" s="69"/>
      <c r="F73" s="73"/>
      <c r="G73" s="73"/>
      <c r="H73" s="44"/>
      <c r="J73" s="61"/>
      <c r="K73" s="73"/>
      <c r="L73" s="77" t="str">
        <f t="shared" si="53"/>
        <v/>
      </c>
      <c r="M73" s="93" t="str">
        <f>IFERROR(L73*K73,"")</f>
        <v/>
      </c>
      <c r="N73" s="58"/>
      <c r="O73" s="61"/>
      <c r="P73" s="73"/>
      <c r="Q73" s="106" t="str">
        <f>_xlfn.IFNA(VLOOKUP(O73,Table7[[Description]:[$ / HR ]],2),"")</f>
        <v/>
      </c>
      <c r="R73" s="93" t="str">
        <f t="shared" ref="R73:R77" si="56">IFERROR(Q73*P73,"")</f>
        <v/>
      </c>
      <c r="T73" s="61"/>
      <c r="U73" s="77" t="str">
        <f>_xlfn.IFNA(VLOOKUP(T73,'MATERIAL '!B$2:E2070,4,FALSE),"")</f>
        <v/>
      </c>
      <c r="V73" s="61"/>
      <c r="W73" s="93" t="str">
        <f t="shared" si="54"/>
        <v/>
      </c>
      <c r="X73" s="58"/>
      <c r="Y73" s="88" t="str">
        <f t="shared" si="55"/>
        <v/>
      </c>
    </row>
    <row r="74" spans="4:25" ht="15.5" x14ac:dyDescent="0.35">
      <c r="D74" s="39"/>
      <c r="E74" s="69"/>
      <c r="F74" s="73"/>
      <c r="G74" s="73"/>
      <c r="H74" s="44"/>
      <c r="J74" s="61"/>
      <c r="K74" s="73"/>
      <c r="L74" s="77" t="str">
        <f t="shared" si="53"/>
        <v/>
      </c>
      <c r="M74" s="93" t="str">
        <f t="shared" ref="M74:M77" si="57">IFERROR(L74*K74,"")</f>
        <v/>
      </c>
      <c r="N74" s="58"/>
      <c r="O74" s="61"/>
      <c r="P74" s="73"/>
      <c r="Q74" s="106" t="str">
        <f>_xlfn.IFNA(VLOOKUP(O74,Table7[[Description]:[$ / HR ]],2),"")</f>
        <v/>
      </c>
      <c r="R74" s="93" t="str">
        <f t="shared" si="56"/>
        <v/>
      </c>
      <c r="T74" s="61"/>
      <c r="U74" s="77" t="str">
        <f>_xlfn.IFNA(VLOOKUP(T74,'MATERIAL '!B$2:E2071,4,FALSE),"")</f>
        <v/>
      </c>
      <c r="V74" s="61"/>
      <c r="W74" s="93" t="str">
        <f t="shared" si="54"/>
        <v/>
      </c>
      <c r="X74" s="58"/>
      <c r="Y74" s="88" t="str">
        <f t="shared" si="55"/>
        <v/>
      </c>
    </row>
    <row r="75" spans="4:25" ht="15.5" x14ac:dyDescent="0.35">
      <c r="D75" s="39"/>
      <c r="E75" s="69"/>
      <c r="F75" s="73"/>
      <c r="G75" s="73"/>
      <c r="H75" s="44"/>
      <c r="J75" s="61"/>
      <c r="K75" s="73"/>
      <c r="L75" s="77" t="str">
        <f t="shared" si="53"/>
        <v/>
      </c>
      <c r="M75" s="93" t="str">
        <f t="shared" si="57"/>
        <v/>
      </c>
      <c r="N75" s="58"/>
      <c r="O75" s="61"/>
      <c r="P75" s="73"/>
      <c r="Q75" s="106" t="str">
        <f>_xlfn.IFNA(VLOOKUP(O75,Table7[[Description]:[$ / HR ]],2),"")</f>
        <v/>
      </c>
      <c r="R75" s="93" t="str">
        <f t="shared" si="56"/>
        <v/>
      </c>
      <c r="T75" s="61"/>
      <c r="U75" s="77" t="str">
        <f>_xlfn.IFNA(VLOOKUP(T75,'MATERIAL '!B$2:E2072,4,FALSE),"")</f>
        <v/>
      </c>
      <c r="V75" s="61"/>
      <c r="W75" s="93" t="str">
        <f t="shared" si="54"/>
        <v/>
      </c>
      <c r="X75" s="58"/>
      <c r="Y75" s="88" t="str">
        <f t="shared" si="55"/>
        <v/>
      </c>
    </row>
    <row r="76" spans="4:25" ht="15.5" x14ac:dyDescent="0.35">
      <c r="D76" s="39"/>
      <c r="E76" s="69"/>
      <c r="F76" s="73"/>
      <c r="G76" s="73"/>
      <c r="H76" s="44"/>
      <c r="J76" s="61"/>
      <c r="K76" s="73"/>
      <c r="L76" s="77" t="str">
        <f>_xlfn.IFNA(VLOOKUP(J76,RATES,2,FALSE),"")</f>
        <v/>
      </c>
      <c r="M76" s="93" t="str">
        <f t="shared" si="57"/>
        <v/>
      </c>
      <c r="N76" s="58"/>
      <c r="O76" s="61"/>
      <c r="P76" s="73"/>
      <c r="Q76" s="106" t="str">
        <f>_xlfn.IFNA(VLOOKUP(O76,Table7[[Description]:[$ / HR ]],2),"")</f>
        <v/>
      </c>
      <c r="R76" s="93" t="str">
        <f t="shared" si="56"/>
        <v/>
      </c>
      <c r="T76" s="61"/>
      <c r="U76" s="77" t="str">
        <f>_xlfn.IFNA(VLOOKUP(T76,'MATERIAL '!B$2:E2073,4,FALSE),"")</f>
        <v/>
      </c>
      <c r="V76" s="61"/>
      <c r="W76" s="93" t="str">
        <f t="shared" si="54"/>
        <v/>
      </c>
      <c r="X76" s="58"/>
      <c r="Y76" s="88" t="str">
        <f t="shared" si="55"/>
        <v/>
      </c>
    </row>
    <row r="77" spans="4:25" ht="16" thickBot="1" x14ac:dyDescent="0.4">
      <c r="D77" s="40"/>
      <c r="E77" s="70"/>
      <c r="F77" s="73"/>
      <c r="G77" s="73"/>
      <c r="H77" s="45"/>
      <c r="I77" s="41"/>
      <c r="J77" s="62"/>
      <c r="K77" s="102"/>
      <c r="L77" s="94" t="str">
        <f t="shared" ref="L77" si="58">_xlfn.IFNA(VLOOKUP(J77,RATES,2,FALSE),"")</f>
        <v/>
      </c>
      <c r="M77" s="103" t="str">
        <f t="shared" si="57"/>
        <v/>
      </c>
      <c r="N77" s="68"/>
      <c r="O77" s="62"/>
      <c r="P77" s="102"/>
      <c r="Q77" s="107" t="str">
        <f>_xlfn.IFNA(VLOOKUP(O77,Table7[[Description]:[$ / HR ]],2),"")</f>
        <v/>
      </c>
      <c r="R77" s="103" t="str">
        <f t="shared" si="56"/>
        <v/>
      </c>
      <c r="S77" s="41"/>
      <c r="T77" s="62"/>
      <c r="U77" s="94" t="str">
        <f>_xlfn.IFNA(VLOOKUP(T77,'MATERIAL '!B$2:E2074,4,FALSE),"")</f>
        <v/>
      </c>
      <c r="V77" s="62"/>
      <c r="W77" s="103" t="str">
        <f t="shared" si="54"/>
        <v/>
      </c>
      <c r="X77" s="68"/>
      <c r="Y77" s="104" t="str">
        <f t="shared" si="55"/>
        <v/>
      </c>
    </row>
    <row r="78" spans="4:25" ht="15" thickBot="1" x14ac:dyDescent="0.4">
      <c r="D78" s="85">
        <v>8</v>
      </c>
      <c r="E78" s="86"/>
      <c r="F78" s="86"/>
      <c r="G78" s="86"/>
      <c r="H78" s="85"/>
      <c r="I78" s="86"/>
      <c r="J78" s="86"/>
      <c r="K78" s="111">
        <f>SUM(K72:K77)</f>
        <v>0</v>
      </c>
      <c r="L78" s="86"/>
      <c r="M78" s="87">
        <f>SUM(M72:M77)</f>
        <v>0</v>
      </c>
      <c r="N78" s="86"/>
      <c r="O78" s="86"/>
      <c r="P78" s="111">
        <f>SUM(P72:P77)</f>
        <v>0</v>
      </c>
      <c r="Q78" s="86"/>
      <c r="R78" s="87">
        <f>SUM(R72:R77)</f>
        <v>0</v>
      </c>
      <c r="S78" s="86"/>
      <c r="T78" s="86"/>
      <c r="U78" s="86"/>
      <c r="V78" s="86"/>
      <c r="W78" s="87">
        <f>SUM(W72:W77)</f>
        <v>0</v>
      </c>
      <c r="X78" s="86"/>
      <c r="Y78" s="110">
        <f>SUM(M78+R78+W78)</f>
        <v>0</v>
      </c>
    </row>
  </sheetData>
  <mergeCells count="17">
    <mergeCell ref="R3:T3"/>
    <mergeCell ref="R4:T4"/>
    <mergeCell ref="R5:T5"/>
    <mergeCell ref="R6:T6"/>
    <mergeCell ref="Q2:T2"/>
    <mergeCell ref="B7:B29"/>
    <mergeCell ref="F2:J2"/>
    <mergeCell ref="N2:O2"/>
    <mergeCell ref="N3:O3"/>
    <mergeCell ref="N4:O4"/>
    <mergeCell ref="N5:O5"/>
    <mergeCell ref="F3:J3"/>
    <mergeCell ref="F4:J4"/>
    <mergeCell ref="F5:J5"/>
    <mergeCell ref="F6:J6"/>
    <mergeCell ref="D7:X7"/>
    <mergeCell ref="N6:O6"/>
  </mergeCells>
  <phoneticPr fontId="6" type="noConversion"/>
  <conditionalFormatting sqref="J9:J14">
    <cfRule type="containsBlanks" dxfId="58" priority="122">
      <formula>LEN(TRIM(J9))=0</formula>
    </cfRule>
  </conditionalFormatting>
  <conditionalFormatting sqref="O9:O14">
    <cfRule type="containsBlanks" dxfId="57" priority="121">
      <formula>LEN(TRIM(O9))=0</formula>
    </cfRule>
  </conditionalFormatting>
  <conditionalFormatting sqref="H9:H14">
    <cfRule type="containsBlanks" dxfId="56" priority="102">
      <formula>LEN(TRIM(H9))=0</formula>
    </cfRule>
  </conditionalFormatting>
  <conditionalFormatting sqref="T9:T14">
    <cfRule type="containsBlanks" dxfId="55" priority="92">
      <formula>LEN(TRIM(T9))=0</formula>
    </cfRule>
  </conditionalFormatting>
  <conditionalFormatting sqref="J16:J21">
    <cfRule type="containsBlanks" dxfId="54" priority="46">
      <formula>LEN(TRIM(J16))=0</formula>
    </cfRule>
  </conditionalFormatting>
  <conditionalFormatting sqref="O16:O21">
    <cfRule type="containsBlanks" dxfId="53" priority="45">
      <formula>LEN(TRIM(O16))=0</formula>
    </cfRule>
  </conditionalFormatting>
  <conditionalFormatting sqref="H16:H21">
    <cfRule type="containsBlanks" dxfId="52" priority="44">
      <formula>LEN(TRIM(H16))=0</formula>
    </cfRule>
  </conditionalFormatting>
  <conditionalFormatting sqref="T16:T21">
    <cfRule type="containsBlanks" dxfId="51" priority="43">
      <formula>LEN(TRIM(T16))=0</formula>
    </cfRule>
  </conditionalFormatting>
  <conditionalFormatting sqref="J23:J28">
    <cfRule type="containsBlanks" dxfId="50" priority="42">
      <formula>LEN(TRIM(J23))=0</formula>
    </cfRule>
  </conditionalFormatting>
  <conditionalFormatting sqref="O23:O28">
    <cfRule type="containsBlanks" dxfId="49" priority="41">
      <formula>LEN(TRIM(O23))=0</formula>
    </cfRule>
  </conditionalFormatting>
  <conditionalFormatting sqref="H23:H28">
    <cfRule type="containsBlanks" dxfId="48" priority="40">
      <formula>LEN(TRIM(H23))=0</formula>
    </cfRule>
  </conditionalFormatting>
  <conditionalFormatting sqref="T23:T28">
    <cfRule type="containsBlanks" dxfId="47" priority="39">
      <formula>LEN(TRIM(T23))=0</formula>
    </cfRule>
  </conditionalFormatting>
  <conditionalFormatting sqref="J30:J35">
    <cfRule type="containsBlanks" dxfId="46" priority="38">
      <formula>LEN(TRIM(J30))=0</formula>
    </cfRule>
  </conditionalFormatting>
  <conditionalFormatting sqref="O30:O35">
    <cfRule type="containsBlanks" dxfId="45" priority="37">
      <formula>LEN(TRIM(O30))=0</formula>
    </cfRule>
  </conditionalFormatting>
  <conditionalFormatting sqref="H30:H35">
    <cfRule type="containsBlanks" dxfId="44" priority="36">
      <formula>LEN(TRIM(H30))=0</formula>
    </cfRule>
  </conditionalFormatting>
  <conditionalFormatting sqref="T30:T35">
    <cfRule type="containsBlanks" dxfId="43" priority="35">
      <formula>LEN(TRIM(T30))=0</formula>
    </cfRule>
  </conditionalFormatting>
  <conditionalFormatting sqref="J37:J42">
    <cfRule type="containsBlanks" dxfId="42" priority="34">
      <formula>LEN(TRIM(J37))=0</formula>
    </cfRule>
  </conditionalFormatting>
  <conditionalFormatting sqref="O37:O42">
    <cfRule type="containsBlanks" dxfId="41" priority="33">
      <formula>LEN(TRIM(O37))=0</formula>
    </cfRule>
  </conditionalFormatting>
  <conditionalFormatting sqref="H37:H42">
    <cfRule type="containsBlanks" dxfId="40" priority="32">
      <formula>LEN(TRIM(H37))=0</formula>
    </cfRule>
  </conditionalFormatting>
  <conditionalFormatting sqref="T37:T42">
    <cfRule type="containsBlanks" dxfId="39" priority="31">
      <formula>LEN(TRIM(T37))=0</formula>
    </cfRule>
  </conditionalFormatting>
  <conditionalFormatting sqref="J44:J49">
    <cfRule type="containsBlanks" dxfId="38" priority="30">
      <formula>LEN(TRIM(J44))=0</formula>
    </cfRule>
  </conditionalFormatting>
  <conditionalFormatting sqref="O44:O49">
    <cfRule type="containsBlanks" dxfId="37" priority="29">
      <formula>LEN(TRIM(O44))=0</formula>
    </cfRule>
  </conditionalFormatting>
  <conditionalFormatting sqref="H44:H49">
    <cfRule type="containsBlanks" dxfId="36" priority="28">
      <formula>LEN(TRIM(H44))=0</formula>
    </cfRule>
  </conditionalFormatting>
  <conditionalFormatting sqref="T44:T49">
    <cfRule type="containsBlanks" dxfId="35" priority="27">
      <formula>LEN(TRIM(T44))=0</formula>
    </cfRule>
  </conditionalFormatting>
  <conditionalFormatting sqref="J51:J56">
    <cfRule type="containsBlanks" dxfId="34" priority="26">
      <formula>LEN(TRIM(J51))=0</formula>
    </cfRule>
  </conditionalFormatting>
  <conditionalFormatting sqref="O51:O56">
    <cfRule type="containsBlanks" dxfId="33" priority="25">
      <formula>LEN(TRIM(O51))=0</formula>
    </cfRule>
  </conditionalFormatting>
  <conditionalFormatting sqref="H51:H56">
    <cfRule type="containsBlanks" dxfId="32" priority="24">
      <formula>LEN(TRIM(H51))=0</formula>
    </cfRule>
  </conditionalFormatting>
  <conditionalFormatting sqref="T51:T56">
    <cfRule type="containsBlanks" dxfId="31" priority="23">
      <formula>LEN(TRIM(T51))=0</formula>
    </cfRule>
  </conditionalFormatting>
  <conditionalFormatting sqref="J58:J63">
    <cfRule type="containsBlanks" dxfId="30" priority="22">
      <formula>LEN(TRIM(J58))=0</formula>
    </cfRule>
  </conditionalFormatting>
  <conditionalFormatting sqref="O58:O63">
    <cfRule type="containsBlanks" dxfId="29" priority="21">
      <formula>LEN(TRIM(O58))=0</formula>
    </cfRule>
  </conditionalFormatting>
  <conditionalFormatting sqref="H58:H63">
    <cfRule type="containsBlanks" dxfId="28" priority="20">
      <formula>LEN(TRIM(H58))=0</formula>
    </cfRule>
  </conditionalFormatting>
  <conditionalFormatting sqref="T58:T63">
    <cfRule type="containsBlanks" dxfId="27" priority="19">
      <formula>LEN(TRIM(T58))=0</formula>
    </cfRule>
  </conditionalFormatting>
  <conditionalFormatting sqref="J65:J70">
    <cfRule type="containsBlanks" dxfId="26" priority="18">
      <formula>LEN(TRIM(J65))=0</formula>
    </cfRule>
  </conditionalFormatting>
  <conditionalFormatting sqref="O65:O70">
    <cfRule type="containsBlanks" dxfId="25" priority="17">
      <formula>LEN(TRIM(O65))=0</formula>
    </cfRule>
  </conditionalFormatting>
  <conditionalFormatting sqref="H65:H70">
    <cfRule type="containsBlanks" dxfId="24" priority="16">
      <formula>LEN(TRIM(H65))=0</formula>
    </cfRule>
  </conditionalFormatting>
  <conditionalFormatting sqref="T65:T70">
    <cfRule type="containsBlanks" dxfId="23" priority="15">
      <formula>LEN(TRIM(T65))=0</formula>
    </cfRule>
  </conditionalFormatting>
  <conditionalFormatting sqref="J72:J77">
    <cfRule type="containsBlanks" dxfId="22" priority="14">
      <formula>LEN(TRIM(J72))=0</formula>
    </cfRule>
  </conditionalFormatting>
  <conditionalFormatting sqref="O72:O77">
    <cfRule type="containsBlanks" dxfId="21" priority="13">
      <formula>LEN(TRIM(O72))=0</formula>
    </cfRule>
  </conditionalFormatting>
  <conditionalFormatting sqref="H72:H77">
    <cfRule type="containsBlanks" dxfId="20" priority="12">
      <formula>LEN(TRIM(H72))=0</formula>
    </cfRule>
  </conditionalFormatting>
  <conditionalFormatting sqref="T72:T77">
    <cfRule type="containsBlanks" dxfId="19" priority="11">
      <formula>LEN(TRIM(T72))=0</formula>
    </cfRule>
  </conditionalFormatting>
  <conditionalFormatting sqref="V9:V14">
    <cfRule type="containsBlanks" dxfId="18" priority="10">
      <formula>LEN(TRIM(V9))=0</formula>
    </cfRule>
  </conditionalFormatting>
  <conditionalFormatting sqref="V16:V21">
    <cfRule type="containsBlanks" dxfId="17" priority="9">
      <formula>LEN(TRIM(V16))=0</formula>
    </cfRule>
  </conditionalFormatting>
  <conditionalFormatting sqref="V23:V28">
    <cfRule type="containsBlanks" dxfId="16" priority="8">
      <formula>LEN(TRIM(V23))=0</formula>
    </cfRule>
  </conditionalFormatting>
  <conditionalFormatting sqref="V30:V35">
    <cfRule type="containsBlanks" dxfId="15" priority="7">
      <formula>LEN(TRIM(V30))=0</formula>
    </cfRule>
  </conditionalFormatting>
  <conditionalFormatting sqref="V37:V42">
    <cfRule type="containsBlanks" dxfId="14" priority="6">
      <formula>LEN(TRIM(V37))=0</formula>
    </cfRule>
  </conditionalFormatting>
  <conditionalFormatting sqref="V44:V49">
    <cfRule type="containsBlanks" dxfId="13" priority="5">
      <formula>LEN(TRIM(V44))=0</formula>
    </cfRule>
  </conditionalFormatting>
  <conditionalFormatting sqref="V51:V56">
    <cfRule type="containsBlanks" dxfId="12" priority="4">
      <formula>LEN(TRIM(V51))=0</formula>
    </cfRule>
  </conditionalFormatting>
  <conditionalFormatting sqref="V58:V63">
    <cfRule type="containsBlanks" dxfId="11" priority="3">
      <formula>LEN(TRIM(V58))=0</formula>
    </cfRule>
  </conditionalFormatting>
  <conditionalFormatting sqref="V65:V70">
    <cfRule type="containsBlanks" dxfId="10" priority="2">
      <formula>LEN(TRIM(V65))=0</formula>
    </cfRule>
  </conditionalFormatting>
  <conditionalFormatting sqref="V72:V77">
    <cfRule type="containsBlanks" dxfId="9" priority="1">
      <formula>LEN(TRIM(V72))=0</formula>
    </cfRule>
  </conditionalFormatting>
  <dataValidations count="1">
    <dataValidation type="list" allowBlank="1" showInputMessage="1" showErrorMessage="1" sqref="J9:J14 J51:J56 J58:J63 J65:J70 J16:J21 J23:J28 J30:J35 J37:J42 J44:J49 J72:J77" xr:uid="{2875FEC7-B3E9-425F-84D7-23DD410B3427}">
      <formula1>LABOR</formula1>
    </dataValidation>
  </dataValidations>
  <pageMargins left="0.7" right="0.7" top="0.75" bottom="0.75" header="0.3" footer="0.3"/>
  <pageSetup scale="2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FBE4052-90A7-4B50-A1D7-009EA9206E48}">
          <x14:formula1>
            <xm:f>TAGS!$B$2:$B$10</xm:f>
          </x14:formula1>
          <xm:sqref>H9:H14 H58:H63 H65:H70 H16:H21 H23:H28 H30:H35 H37:H42 H44:H49 H51:H56 H72:H77</xm:sqref>
        </x14:dataValidation>
        <x14:dataValidation type="list" allowBlank="1" showInputMessage="1" showErrorMessage="1" xr:uid="{18515572-7728-4C17-85D5-1C31E756BBF2}">
          <x14:formula1>
            <xm:f>'MATERIAL '!$B$2:$B$2056</xm:f>
          </x14:formula1>
          <xm:sqref>T9:T14 T58:T63 T65:T70 T16:T21 T23:T28 T30:T35 T37:T42 T44:T49 T51:T56 T72:T77</xm:sqref>
        </x14:dataValidation>
        <x14:dataValidation type="list" allowBlank="1" showInputMessage="1" showErrorMessage="1" xr:uid="{8B4BAB1D-9C3C-4B74-932F-2EBA6A7F3522}">
          <x14:formula1>
            <xm:f>'MATERIAL '!$I$3:$I$7</xm:f>
          </x14:formula1>
          <xm:sqref>V9:V14 V65:V70 V16:V21 V23:V28 V30:V35 V37:V42 V44:V49 V51:V56 V58:V63 V72:V77</xm:sqref>
        </x14:dataValidation>
        <x14:dataValidation type="list" allowBlank="1" showInputMessage="1" showErrorMessage="1" xr:uid="{88B04DD5-59DB-4D52-938A-7634AD9FFE01}">
          <x14:formula1>
            <xm:f>TAGS!$L$2:$L$17</xm:f>
          </x14:formula1>
          <xm:sqref>G9:G78</xm:sqref>
        </x14:dataValidation>
        <x14:dataValidation type="list" allowBlank="1" showInputMessage="1" showErrorMessage="1" xr:uid="{C6F4D6BF-8C6F-4CD1-8F82-62F3F2DFD643}">
          <x14:formula1>
            <xm:f>Equipment!$B$2:$B$175</xm:f>
          </x14:formula1>
          <xm:sqref>O9:O77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7785E-CE71-484B-92F5-58F617E88552}">
  <sheetPr>
    <tabColor theme="4" tint="0.59999389629810485"/>
  </sheetPr>
  <dimension ref="A1:U18"/>
  <sheetViews>
    <sheetView workbookViewId="0">
      <selection activeCell="B11" sqref="B11"/>
    </sheetView>
  </sheetViews>
  <sheetFormatPr defaultRowHeight="14.5" x14ac:dyDescent="0.35"/>
  <cols>
    <col min="2" max="2" width="27.26953125" bestFit="1" customWidth="1"/>
    <col min="5" max="5" width="14.6328125" customWidth="1"/>
    <col min="6" max="6" width="1.90625" customWidth="1"/>
    <col min="10" max="10" width="1.90625" customWidth="1"/>
    <col min="14" max="14" width="1.36328125" customWidth="1"/>
    <col min="18" max="18" width="1.6328125" customWidth="1"/>
  </cols>
  <sheetData>
    <row r="1" spans="1:21" ht="15" thickBot="1" x14ac:dyDescent="0.4">
      <c r="A1" t="s">
        <v>205</v>
      </c>
      <c r="C1" s="201" t="s">
        <v>233</v>
      </c>
      <c r="D1" s="201"/>
      <c r="E1" s="201"/>
      <c r="G1" s="201" t="s">
        <v>234</v>
      </c>
      <c r="H1" s="201"/>
      <c r="I1" s="201"/>
      <c r="K1" s="201" t="s">
        <v>235</v>
      </c>
      <c r="L1" s="201"/>
      <c r="M1" s="201"/>
      <c r="O1" s="201" t="s">
        <v>236</v>
      </c>
      <c r="P1" s="201"/>
      <c r="Q1" s="201"/>
      <c r="S1" s="201" t="s">
        <v>237</v>
      </c>
      <c r="T1" s="201"/>
      <c r="U1" s="201"/>
    </row>
    <row r="2" spans="1:21" ht="15" thickBot="1" x14ac:dyDescent="0.4">
      <c r="B2" s="72" t="s">
        <v>206</v>
      </c>
      <c r="C2" s="117"/>
      <c r="D2" s="117"/>
      <c r="E2" s="118" t="s">
        <v>218</v>
      </c>
      <c r="G2" s="116"/>
      <c r="H2" s="117"/>
      <c r="I2" s="118" t="s">
        <v>129</v>
      </c>
      <c r="K2" s="116"/>
      <c r="L2" s="117"/>
      <c r="M2" s="118" t="s">
        <v>129</v>
      </c>
      <c r="O2" s="116"/>
      <c r="P2" s="117"/>
      <c r="Q2" s="118" t="s">
        <v>129</v>
      </c>
      <c r="S2" s="116"/>
      <c r="T2" s="117"/>
      <c r="U2" s="118" t="s">
        <v>129</v>
      </c>
    </row>
    <row r="3" spans="1:21" x14ac:dyDescent="0.35">
      <c r="B3" s="123" t="s">
        <v>209</v>
      </c>
      <c r="C3" s="207" t="s">
        <v>226</v>
      </c>
      <c r="D3" s="208"/>
      <c r="E3" s="209"/>
      <c r="G3" s="217"/>
      <c r="H3" s="218"/>
      <c r="I3" s="219"/>
      <c r="K3" s="217"/>
      <c r="L3" s="218"/>
      <c r="M3" s="219"/>
      <c r="O3" s="217"/>
      <c r="P3" s="218"/>
      <c r="Q3" s="219"/>
      <c r="S3" s="217"/>
      <c r="T3" s="218"/>
      <c r="U3" s="219"/>
    </row>
    <row r="4" spans="1:21" x14ac:dyDescent="0.35">
      <c r="B4" s="123" t="s">
        <v>210</v>
      </c>
      <c r="C4" s="210" t="s">
        <v>134</v>
      </c>
      <c r="D4" s="211"/>
      <c r="E4" s="212"/>
      <c r="G4" s="204"/>
      <c r="H4" s="205"/>
      <c r="I4" s="206"/>
      <c r="K4" s="204"/>
      <c r="L4" s="205"/>
      <c r="M4" s="206"/>
      <c r="O4" s="204"/>
      <c r="P4" s="205"/>
      <c r="Q4" s="206"/>
      <c r="S4" s="204"/>
      <c r="T4" s="205"/>
      <c r="U4" s="206"/>
    </row>
    <row r="5" spans="1:21" x14ac:dyDescent="0.35">
      <c r="B5" s="123" t="s">
        <v>211</v>
      </c>
      <c r="C5" s="213" t="s">
        <v>227</v>
      </c>
      <c r="D5" s="211"/>
      <c r="E5" s="212"/>
      <c r="G5" s="204"/>
      <c r="H5" s="205"/>
      <c r="I5" s="206"/>
      <c r="K5" s="204"/>
      <c r="L5" s="205"/>
      <c r="M5" s="206"/>
      <c r="O5" s="204"/>
      <c r="P5" s="205"/>
      <c r="Q5" s="206"/>
      <c r="S5" s="204"/>
      <c r="T5" s="205"/>
      <c r="U5" s="206"/>
    </row>
    <row r="6" spans="1:21" x14ac:dyDescent="0.35">
      <c r="B6" s="123" t="s">
        <v>212</v>
      </c>
      <c r="C6" s="210" t="s">
        <v>228</v>
      </c>
      <c r="D6" s="211"/>
      <c r="E6" s="212"/>
      <c r="G6" s="204"/>
      <c r="H6" s="205"/>
      <c r="I6" s="206"/>
      <c r="K6" s="204"/>
      <c r="L6" s="205"/>
      <c r="M6" s="206"/>
      <c r="O6" s="204"/>
      <c r="P6" s="205"/>
      <c r="Q6" s="206"/>
      <c r="S6" s="204"/>
      <c r="T6" s="205"/>
      <c r="U6" s="206"/>
    </row>
    <row r="7" spans="1:21" x14ac:dyDescent="0.35">
      <c r="B7" s="123" t="s">
        <v>213</v>
      </c>
      <c r="C7" s="214">
        <v>45076</v>
      </c>
      <c r="D7" s="211"/>
      <c r="E7" s="212"/>
      <c r="G7" s="204"/>
      <c r="H7" s="205"/>
      <c r="I7" s="206"/>
      <c r="K7" s="204"/>
      <c r="L7" s="205"/>
      <c r="M7" s="206"/>
      <c r="O7" s="204"/>
      <c r="P7" s="205"/>
      <c r="Q7" s="206"/>
      <c r="S7" s="204"/>
      <c r="T7" s="205"/>
      <c r="U7" s="206"/>
    </row>
    <row r="8" spans="1:21" x14ac:dyDescent="0.35">
      <c r="B8" s="123" t="s">
        <v>214</v>
      </c>
      <c r="C8" s="210" t="s">
        <v>229</v>
      </c>
      <c r="D8" s="211"/>
      <c r="E8" s="212"/>
      <c r="G8" s="204"/>
      <c r="H8" s="205"/>
      <c r="I8" s="206"/>
      <c r="K8" s="204"/>
      <c r="L8" s="205"/>
      <c r="M8" s="206"/>
      <c r="O8" s="204"/>
      <c r="P8" s="205"/>
      <c r="Q8" s="206"/>
      <c r="S8" s="204"/>
      <c r="T8" s="205"/>
      <c r="U8" s="206"/>
    </row>
    <row r="9" spans="1:21" x14ac:dyDescent="0.35">
      <c r="B9" s="123" t="s">
        <v>215</v>
      </c>
      <c r="C9" s="210" t="s">
        <v>230</v>
      </c>
      <c r="D9" s="211"/>
      <c r="E9" s="212"/>
      <c r="G9" s="204"/>
      <c r="H9" s="205"/>
      <c r="I9" s="206"/>
      <c r="K9" s="204"/>
      <c r="L9" s="205"/>
      <c r="M9" s="206"/>
      <c r="O9" s="204"/>
      <c r="P9" s="205"/>
      <c r="Q9" s="206"/>
      <c r="S9" s="204"/>
      <c r="T9" s="205"/>
      <c r="U9" s="206"/>
    </row>
    <row r="10" spans="1:21" ht="15" thickBot="1" x14ac:dyDescent="0.4">
      <c r="B10" s="124" t="s">
        <v>273</v>
      </c>
      <c r="C10" s="215"/>
      <c r="D10" s="201"/>
      <c r="E10" s="216"/>
      <c r="G10" s="215"/>
      <c r="H10" s="201"/>
      <c r="I10" s="216"/>
      <c r="K10" s="215"/>
      <c r="L10" s="201"/>
      <c r="M10" s="216"/>
      <c r="O10" s="215"/>
      <c r="P10" s="201"/>
      <c r="Q10" s="216"/>
      <c r="S10" s="215"/>
      <c r="T10" s="201"/>
      <c r="U10" s="216"/>
    </row>
    <row r="11" spans="1:21" ht="15" thickBot="1" x14ac:dyDescent="0.4"/>
    <row r="12" spans="1:21" ht="15" thickBot="1" x14ac:dyDescent="0.4">
      <c r="C12" s="125"/>
      <c r="D12" s="126"/>
      <c r="E12" s="127">
        <f>SUM(E14:E18)</f>
        <v>0</v>
      </c>
      <c r="G12" s="125"/>
      <c r="H12" s="126"/>
      <c r="I12" s="127">
        <f>SUM(I14:I18)</f>
        <v>0</v>
      </c>
      <c r="K12" s="125"/>
      <c r="L12" s="126"/>
      <c r="M12" s="127">
        <f>SUM(M14:M18)</f>
        <v>0</v>
      </c>
      <c r="O12" s="125"/>
      <c r="P12" s="126"/>
      <c r="Q12" s="127">
        <f>SUM(Q14:Q18)</f>
        <v>0</v>
      </c>
      <c r="S12" s="125"/>
      <c r="T12" s="126"/>
      <c r="U12" s="127">
        <f>SUM(U14:U18)</f>
        <v>0</v>
      </c>
    </row>
    <row r="13" spans="1:21" ht="15" thickBot="1" x14ac:dyDescent="0.4">
      <c r="B13" s="119" t="s">
        <v>216</v>
      </c>
      <c r="C13" s="120" t="s">
        <v>92</v>
      </c>
      <c r="D13" s="121" t="s">
        <v>6</v>
      </c>
      <c r="E13" s="122" t="s">
        <v>219</v>
      </c>
      <c r="G13" s="120" t="s">
        <v>92</v>
      </c>
      <c r="H13" s="121" t="s">
        <v>6</v>
      </c>
      <c r="I13" s="122" t="s">
        <v>219</v>
      </c>
      <c r="K13" s="120" t="s">
        <v>92</v>
      </c>
      <c r="L13" s="121" t="s">
        <v>6</v>
      </c>
      <c r="M13" s="122" t="s">
        <v>219</v>
      </c>
      <c r="O13" s="120" t="s">
        <v>92</v>
      </c>
      <c r="P13" s="121" t="s">
        <v>6</v>
      </c>
      <c r="Q13" s="122" t="s">
        <v>219</v>
      </c>
      <c r="S13" s="120" t="s">
        <v>92</v>
      </c>
      <c r="T13" s="121" t="s">
        <v>6</v>
      </c>
      <c r="U13" s="122" t="s">
        <v>219</v>
      </c>
    </row>
    <row r="14" spans="1:21" x14ac:dyDescent="0.35">
      <c r="A14" s="212"/>
      <c r="B14" s="72" t="s">
        <v>232</v>
      </c>
      <c r="C14" s="61"/>
      <c r="D14" t="s">
        <v>220</v>
      </c>
      <c r="E14" s="114"/>
      <c r="G14" s="61"/>
      <c r="I14" s="114"/>
      <c r="K14" s="61"/>
      <c r="M14" s="114"/>
      <c r="O14" s="61"/>
      <c r="Q14" s="114"/>
      <c r="S14" s="61"/>
      <c r="U14" s="114"/>
    </row>
    <row r="15" spans="1:21" x14ac:dyDescent="0.35">
      <c r="A15" s="212"/>
      <c r="B15" s="44" t="s">
        <v>136</v>
      </c>
      <c r="C15" s="61"/>
      <c r="D15" t="s">
        <v>221</v>
      </c>
      <c r="E15" s="114"/>
      <c r="G15" s="61"/>
      <c r="I15" s="114"/>
      <c r="K15" s="61"/>
      <c r="M15" s="114"/>
      <c r="O15" s="61"/>
      <c r="Q15" s="114"/>
      <c r="S15" s="61"/>
      <c r="U15" s="114"/>
    </row>
    <row r="16" spans="1:21" x14ac:dyDescent="0.35">
      <c r="A16" s="212"/>
      <c r="B16" s="44" t="s">
        <v>137</v>
      </c>
      <c r="C16" s="61"/>
      <c r="D16" t="s">
        <v>231</v>
      </c>
      <c r="E16" s="114"/>
      <c r="G16" s="61"/>
      <c r="I16" s="114"/>
      <c r="K16" s="61"/>
      <c r="M16" s="114"/>
      <c r="O16" s="61"/>
      <c r="Q16" s="114"/>
      <c r="S16" s="61"/>
      <c r="U16" s="114"/>
    </row>
    <row r="17" spans="1:21" x14ac:dyDescent="0.35">
      <c r="A17" s="212"/>
      <c r="B17" s="44" t="s">
        <v>138</v>
      </c>
      <c r="C17" s="61"/>
      <c r="D17" t="s">
        <v>9</v>
      </c>
      <c r="E17" s="114"/>
      <c r="G17" s="61"/>
      <c r="I17" s="114"/>
      <c r="K17" s="61"/>
      <c r="M17" s="114"/>
      <c r="O17" s="61"/>
      <c r="Q17" s="114"/>
      <c r="S17" s="61"/>
      <c r="U17" s="114"/>
    </row>
    <row r="18" spans="1:21" ht="15" thickBot="1" x14ac:dyDescent="0.4">
      <c r="A18" s="212"/>
      <c r="B18" s="45" t="s">
        <v>139</v>
      </c>
      <c r="C18" s="62"/>
      <c r="D18" s="41"/>
      <c r="E18" s="115"/>
      <c r="G18" s="62"/>
      <c r="H18" s="41"/>
      <c r="I18" s="115"/>
      <c r="K18" s="62"/>
      <c r="L18" s="41"/>
      <c r="M18" s="115"/>
      <c r="O18" s="62"/>
      <c r="P18" s="41"/>
      <c r="Q18" s="115"/>
      <c r="S18" s="62"/>
      <c r="T18" s="41"/>
      <c r="U18" s="115"/>
    </row>
  </sheetData>
  <mergeCells count="46">
    <mergeCell ref="S1:U1"/>
    <mergeCell ref="S3:U3"/>
    <mergeCell ref="S4:U4"/>
    <mergeCell ref="S5:U5"/>
    <mergeCell ref="S6:U6"/>
    <mergeCell ref="S7:U7"/>
    <mergeCell ref="S8:U8"/>
    <mergeCell ref="S9:U9"/>
    <mergeCell ref="S10:U10"/>
    <mergeCell ref="O5:Q5"/>
    <mergeCell ref="O6:Q6"/>
    <mergeCell ref="O7:Q7"/>
    <mergeCell ref="O8:Q8"/>
    <mergeCell ref="O9:Q9"/>
    <mergeCell ref="O10:Q10"/>
    <mergeCell ref="C1:E1"/>
    <mergeCell ref="G1:I1"/>
    <mergeCell ref="K1:M1"/>
    <mergeCell ref="O1:Q1"/>
    <mergeCell ref="O3:Q3"/>
    <mergeCell ref="K3:M3"/>
    <mergeCell ref="G3:I3"/>
    <mergeCell ref="O4:Q4"/>
    <mergeCell ref="K10:M10"/>
    <mergeCell ref="A14:A18"/>
    <mergeCell ref="G9:I9"/>
    <mergeCell ref="G10:I10"/>
    <mergeCell ref="K4:M4"/>
    <mergeCell ref="K5:M5"/>
    <mergeCell ref="K6:M6"/>
    <mergeCell ref="K7:M7"/>
    <mergeCell ref="K8:M8"/>
    <mergeCell ref="K9:M9"/>
    <mergeCell ref="C9:E9"/>
    <mergeCell ref="C10:E10"/>
    <mergeCell ref="G4:I4"/>
    <mergeCell ref="G5:I5"/>
    <mergeCell ref="G6:I6"/>
    <mergeCell ref="G7:I7"/>
    <mergeCell ref="G8:I8"/>
    <mergeCell ref="C3:E3"/>
    <mergeCell ref="C4:E4"/>
    <mergeCell ref="C5:E5"/>
    <mergeCell ref="C6:E6"/>
    <mergeCell ref="C7:E7"/>
    <mergeCell ref="C8:E8"/>
  </mergeCells>
  <phoneticPr fontId="6" type="noConversion"/>
  <conditionalFormatting sqref="E2">
    <cfRule type="containsText" dxfId="8" priority="6" operator="containsText" text="Carried ">
      <formula>NOT(ISERROR(SEARCH("Carried ",E2)))</formula>
    </cfRule>
  </conditionalFormatting>
  <conditionalFormatting sqref="C10">
    <cfRule type="containsBlanks" dxfId="7" priority="5">
      <formula>LEN(TRIM(C10))=0</formula>
    </cfRule>
  </conditionalFormatting>
  <conditionalFormatting sqref="G10">
    <cfRule type="containsBlanks" dxfId="6" priority="4">
      <formula>LEN(TRIM(G10))=0</formula>
    </cfRule>
  </conditionalFormatting>
  <conditionalFormatting sqref="K10">
    <cfRule type="containsBlanks" dxfId="5" priority="3">
      <formula>LEN(TRIM(K10))=0</formula>
    </cfRule>
  </conditionalFormatting>
  <conditionalFormatting sqref="O10">
    <cfRule type="containsBlanks" dxfId="4" priority="2">
      <formula>LEN(TRIM(O10))=0</formula>
    </cfRule>
  </conditionalFormatting>
  <conditionalFormatting sqref="S10">
    <cfRule type="containsBlanks" dxfId="3" priority="1">
      <formula>LEN(TRIM(S10))=0</formula>
    </cfRule>
  </conditionalFormatting>
  <hyperlinks>
    <hyperlink ref="C5" r:id="rId1" xr:uid="{BF988D84-24BF-4AA5-906C-60C19DAC9C4F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tatus" xr:uid="{B9195F70-2D15-4B9F-80EB-6369AC658DDC}">
          <x14:formula1>
            <xm:f>TAGS!$M$2:$M$4</xm:f>
          </x14:formula1>
          <xm:sqref>M2 I2 Q2 U2</xm:sqref>
        </x14:dataValidation>
        <x14:dataValidation type="list" allowBlank="1" showInputMessage="1" showErrorMessage="1" promptTitle="Status" xr:uid="{B9AE05A8-CE6A-4E24-AAB0-BFF5000BCAEF}">
          <x14:formula1>
            <xm:f>TAGS!$M$2:$M$6</xm:f>
          </x14:formula1>
          <xm:sqref>E2</xm:sqref>
        </x14:dataValidation>
        <x14:dataValidation type="list" allowBlank="1" showInputMessage="1" showErrorMessage="1" xr:uid="{42AA7111-C9F0-45F2-812B-C98D4A4D1F28}">
          <x14:formula1>
            <xm:f>TAGS!$C$46:$C$55</xm:f>
          </x14:formula1>
          <xm:sqref>C10 G10 K10 O10 S10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737E5-91A1-42EF-B27B-54EBB30BE894}">
  <sheetPr>
    <tabColor rgb="FFFF0000"/>
  </sheetPr>
  <dimension ref="B1:N77"/>
  <sheetViews>
    <sheetView workbookViewId="0">
      <selection activeCell="L16" sqref="L16"/>
    </sheetView>
  </sheetViews>
  <sheetFormatPr defaultRowHeight="14.5" x14ac:dyDescent="0.35"/>
  <cols>
    <col min="2" max="2" width="41.90625" customWidth="1"/>
    <col min="3" max="3" width="41.1796875" bestFit="1" customWidth="1"/>
    <col min="13" max="13" width="9.6328125" bestFit="1" customWidth="1"/>
    <col min="14" max="14" width="14.7265625" bestFit="1" customWidth="1"/>
  </cols>
  <sheetData>
    <row r="1" spans="2:14" ht="15" thickBot="1" x14ac:dyDescent="0.4">
      <c r="B1" s="29" t="s">
        <v>162</v>
      </c>
      <c r="L1" t="s">
        <v>258</v>
      </c>
      <c r="M1" t="s">
        <v>110</v>
      </c>
      <c r="N1" t="s">
        <v>266</v>
      </c>
    </row>
    <row r="2" spans="2:14" ht="15.5" thickTop="1" thickBot="1" x14ac:dyDescent="0.4">
      <c r="B2" s="49" t="s">
        <v>7</v>
      </c>
      <c r="L2" t="s">
        <v>201</v>
      </c>
      <c r="M2" t="s">
        <v>129</v>
      </c>
      <c r="N2" t="s">
        <v>267</v>
      </c>
    </row>
    <row r="3" spans="2:14" ht="15" thickBot="1" x14ac:dyDescent="0.4">
      <c r="B3" s="50" t="s">
        <v>13</v>
      </c>
      <c r="C3" s="90" t="s">
        <v>8</v>
      </c>
      <c r="L3" t="s">
        <v>259</v>
      </c>
      <c r="M3" t="s">
        <v>207</v>
      </c>
      <c r="N3" t="s">
        <v>268</v>
      </c>
    </row>
    <row r="4" spans="2:14" ht="15" thickBot="1" x14ac:dyDescent="0.4">
      <c r="B4" s="2" t="s">
        <v>73</v>
      </c>
      <c r="C4" s="90" t="s">
        <v>10</v>
      </c>
      <c r="L4" t="s">
        <v>221</v>
      </c>
      <c r="M4" t="s">
        <v>208</v>
      </c>
      <c r="N4" t="s">
        <v>269</v>
      </c>
    </row>
    <row r="5" spans="2:14" ht="15" thickBot="1" x14ac:dyDescent="0.4">
      <c r="B5" s="51" t="s">
        <v>74</v>
      </c>
      <c r="C5" s="90" t="s">
        <v>11</v>
      </c>
      <c r="L5" t="s">
        <v>260</v>
      </c>
      <c r="M5" t="s">
        <v>217</v>
      </c>
    </row>
    <row r="6" spans="2:14" ht="15" thickBot="1" x14ac:dyDescent="0.4">
      <c r="B6" s="52" t="s">
        <v>35</v>
      </c>
      <c r="C6" s="90" t="s">
        <v>12</v>
      </c>
      <c r="L6" t="s">
        <v>220</v>
      </c>
      <c r="M6" t="s">
        <v>218</v>
      </c>
    </row>
    <row r="7" spans="2:14" ht="15" thickBot="1" x14ac:dyDescent="0.4">
      <c r="B7" s="53" t="s">
        <v>42</v>
      </c>
      <c r="L7" t="s">
        <v>250</v>
      </c>
    </row>
    <row r="8" spans="2:14" ht="15" thickBot="1" x14ac:dyDescent="0.4">
      <c r="B8" s="55" t="s">
        <v>51</v>
      </c>
      <c r="C8" s="90" t="s">
        <v>14</v>
      </c>
      <c r="L8" t="s">
        <v>262</v>
      </c>
    </row>
    <row r="9" spans="2:14" ht="15" thickBot="1" x14ac:dyDescent="0.4">
      <c r="B9" s="54" t="s">
        <v>77</v>
      </c>
      <c r="C9" s="90" t="s">
        <v>81</v>
      </c>
      <c r="L9" t="s">
        <v>261</v>
      </c>
    </row>
    <row r="10" spans="2:14" ht="15" thickBot="1" x14ac:dyDescent="0.4">
      <c r="B10" s="56" t="s">
        <v>59</v>
      </c>
      <c r="C10" s="90" t="s">
        <v>15</v>
      </c>
      <c r="L10" t="s">
        <v>263</v>
      </c>
    </row>
    <row r="11" spans="2:14" x14ac:dyDescent="0.35">
      <c r="C11" s="90" t="s">
        <v>16</v>
      </c>
      <c r="L11" t="s">
        <v>264</v>
      </c>
    </row>
    <row r="12" spans="2:14" x14ac:dyDescent="0.35">
      <c r="C12" s="90" t="s">
        <v>17</v>
      </c>
      <c r="L12" t="s">
        <v>265</v>
      </c>
    </row>
    <row r="13" spans="2:14" x14ac:dyDescent="0.35">
      <c r="L13" t="s">
        <v>271</v>
      </c>
    </row>
    <row r="14" spans="2:14" x14ac:dyDescent="0.35">
      <c r="C14" s="91" t="s">
        <v>19</v>
      </c>
      <c r="L14" t="s">
        <v>272</v>
      </c>
    </row>
    <row r="15" spans="2:14" x14ac:dyDescent="0.35">
      <c r="C15" s="91" t="s">
        <v>21</v>
      </c>
      <c r="L15" t="s">
        <v>274</v>
      </c>
    </row>
    <row r="16" spans="2:14" x14ac:dyDescent="0.35">
      <c r="C16" s="91" t="s">
        <v>22</v>
      </c>
    </row>
    <row r="17" spans="3:3" x14ac:dyDescent="0.35">
      <c r="C17" s="91" t="s">
        <v>23</v>
      </c>
    </row>
    <row r="18" spans="3:3" x14ac:dyDescent="0.35">
      <c r="C18" s="91" t="s">
        <v>24</v>
      </c>
    </row>
    <row r="19" spans="3:3" x14ac:dyDescent="0.35">
      <c r="C19" s="91" t="s">
        <v>25</v>
      </c>
    </row>
    <row r="20" spans="3:3" x14ac:dyDescent="0.35">
      <c r="C20" s="91" t="s">
        <v>26</v>
      </c>
    </row>
    <row r="22" spans="3:3" x14ac:dyDescent="0.35">
      <c r="C22" s="90" t="s">
        <v>28</v>
      </c>
    </row>
    <row r="23" spans="3:3" x14ac:dyDescent="0.35">
      <c r="C23" s="92" t="s">
        <v>29</v>
      </c>
    </row>
    <row r="24" spans="3:3" x14ac:dyDescent="0.35">
      <c r="C24" s="92" t="s">
        <v>30</v>
      </c>
    </row>
    <row r="25" spans="3:3" x14ac:dyDescent="0.35">
      <c r="C25" s="92" t="s">
        <v>31</v>
      </c>
    </row>
    <row r="26" spans="3:3" x14ac:dyDescent="0.35">
      <c r="C26" s="90" t="s">
        <v>32</v>
      </c>
    </row>
    <row r="27" spans="3:3" x14ac:dyDescent="0.35">
      <c r="C27" s="90" t="s">
        <v>33</v>
      </c>
    </row>
    <row r="28" spans="3:3" x14ac:dyDescent="0.35">
      <c r="C28" s="90" t="s">
        <v>34</v>
      </c>
    </row>
    <row r="30" spans="3:3" x14ac:dyDescent="0.35">
      <c r="C30" s="90" t="s">
        <v>36</v>
      </c>
    </row>
    <row r="31" spans="3:3" x14ac:dyDescent="0.35">
      <c r="C31" s="90" t="s">
        <v>37</v>
      </c>
    </row>
    <row r="32" spans="3:3" x14ac:dyDescent="0.35">
      <c r="C32" s="90" t="s">
        <v>38</v>
      </c>
    </row>
    <row r="33" spans="3:3" x14ac:dyDescent="0.35">
      <c r="C33" s="90" t="s">
        <v>39</v>
      </c>
    </row>
    <row r="34" spans="3:3" x14ac:dyDescent="0.35">
      <c r="C34" s="90" t="s">
        <v>40</v>
      </c>
    </row>
    <row r="35" spans="3:3" x14ac:dyDescent="0.35">
      <c r="C35" s="90" t="s">
        <v>41</v>
      </c>
    </row>
    <row r="37" spans="3:3" x14ac:dyDescent="0.35">
      <c r="C37" s="90" t="s">
        <v>43</v>
      </c>
    </row>
    <row r="38" spans="3:3" x14ac:dyDescent="0.35">
      <c r="C38" s="90" t="s">
        <v>44</v>
      </c>
    </row>
    <row r="39" spans="3:3" x14ac:dyDescent="0.35">
      <c r="C39" s="90" t="s">
        <v>45</v>
      </c>
    </row>
    <row r="40" spans="3:3" x14ac:dyDescent="0.35">
      <c r="C40" s="90" t="s">
        <v>46</v>
      </c>
    </row>
    <row r="41" spans="3:3" x14ac:dyDescent="0.35">
      <c r="C41" s="90" t="s">
        <v>47</v>
      </c>
    </row>
    <row r="42" spans="3:3" x14ac:dyDescent="0.35">
      <c r="C42" s="90" t="s">
        <v>48</v>
      </c>
    </row>
    <row r="43" spans="3:3" x14ac:dyDescent="0.35">
      <c r="C43" s="90" t="s">
        <v>49</v>
      </c>
    </row>
    <row r="44" spans="3:3" x14ac:dyDescent="0.35">
      <c r="C44" s="90" t="s">
        <v>50</v>
      </c>
    </row>
    <row r="46" spans="3:3" x14ac:dyDescent="0.35">
      <c r="C46" s="90" t="s">
        <v>52</v>
      </c>
    </row>
    <row r="47" spans="3:3" x14ac:dyDescent="0.35">
      <c r="C47" s="90" t="s">
        <v>225</v>
      </c>
    </row>
    <row r="48" spans="3:3" x14ac:dyDescent="0.35">
      <c r="C48" s="90" t="s">
        <v>53</v>
      </c>
    </row>
    <row r="49" spans="3:3" x14ac:dyDescent="0.35">
      <c r="C49" s="90" t="s">
        <v>54</v>
      </c>
    </row>
    <row r="50" spans="3:3" x14ac:dyDescent="0.35">
      <c r="C50" s="90" t="s">
        <v>222</v>
      </c>
    </row>
    <row r="51" spans="3:3" x14ac:dyDescent="0.35">
      <c r="C51" s="90" t="s">
        <v>223</v>
      </c>
    </row>
    <row r="52" spans="3:3" x14ac:dyDescent="0.35">
      <c r="C52" s="90" t="s">
        <v>224</v>
      </c>
    </row>
    <row r="53" spans="3:3" x14ac:dyDescent="0.35">
      <c r="C53" s="90" t="s">
        <v>55</v>
      </c>
    </row>
    <row r="54" spans="3:3" x14ac:dyDescent="0.35">
      <c r="C54" s="90" t="s">
        <v>56</v>
      </c>
    </row>
    <row r="55" spans="3:3" x14ac:dyDescent="0.35">
      <c r="C55" s="90" t="s">
        <v>57</v>
      </c>
    </row>
    <row r="56" spans="3:3" x14ac:dyDescent="0.35">
      <c r="C56" s="90" t="s">
        <v>58</v>
      </c>
    </row>
    <row r="58" spans="3:3" x14ac:dyDescent="0.35">
      <c r="C58" s="90" t="s">
        <v>18</v>
      </c>
    </row>
    <row r="59" spans="3:3" x14ac:dyDescent="0.35">
      <c r="C59" s="90" t="s">
        <v>27</v>
      </c>
    </row>
    <row r="60" spans="3:3" x14ac:dyDescent="0.35">
      <c r="C60" s="90" t="s">
        <v>34</v>
      </c>
    </row>
    <row r="61" spans="3:3" x14ac:dyDescent="0.35">
      <c r="C61" s="90" t="s">
        <v>41</v>
      </c>
    </row>
    <row r="62" spans="3:3" x14ac:dyDescent="0.35">
      <c r="C62" s="90" t="s">
        <v>50</v>
      </c>
    </row>
    <row r="63" spans="3:3" x14ac:dyDescent="0.35">
      <c r="C63" s="90" t="s">
        <v>58</v>
      </c>
    </row>
    <row r="65" spans="3:3" x14ac:dyDescent="0.35">
      <c r="C65" s="90" t="s">
        <v>60</v>
      </c>
    </row>
    <row r="66" spans="3:3" x14ac:dyDescent="0.35">
      <c r="C66" s="90" t="s">
        <v>61</v>
      </c>
    </row>
    <row r="67" spans="3:3" x14ac:dyDescent="0.35">
      <c r="C67" s="90" t="s">
        <v>62</v>
      </c>
    </row>
    <row r="68" spans="3:3" x14ac:dyDescent="0.35">
      <c r="C68" s="90" t="s">
        <v>63</v>
      </c>
    </row>
    <row r="69" spans="3:3" ht="17" customHeight="1" x14ac:dyDescent="0.35">
      <c r="C69" s="90" t="s">
        <v>64</v>
      </c>
    </row>
    <row r="70" spans="3:3" x14ac:dyDescent="0.35">
      <c r="C70" s="90" t="s">
        <v>65</v>
      </c>
    </row>
    <row r="71" spans="3:3" x14ac:dyDescent="0.35">
      <c r="C71" s="90" t="s">
        <v>66</v>
      </c>
    </row>
    <row r="72" spans="3:3" x14ac:dyDescent="0.35">
      <c r="C72" s="90" t="s">
        <v>67</v>
      </c>
    </row>
    <row r="73" spans="3:3" x14ac:dyDescent="0.35">
      <c r="C73" s="90" t="s">
        <v>68</v>
      </c>
    </row>
    <row r="74" spans="3:3" x14ac:dyDescent="0.35">
      <c r="C74" s="90" t="s">
        <v>69</v>
      </c>
    </row>
    <row r="75" spans="3:3" x14ac:dyDescent="0.35">
      <c r="C75" s="90" t="s">
        <v>70</v>
      </c>
    </row>
    <row r="76" spans="3:3" x14ac:dyDescent="0.35">
      <c r="C76" s="90" t="s">
        <v>71</v>
      </c>
    </row>
    <row r="77" spans="3:3" x14ac:dyDescent="0.35">
      <c r="C77" s="90" t="s">
        <v>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4590-B813-4D47-AFF5-424C41D47A1D}">
  <sheetPr>
    <tabColor rgb="FFFF0000"/>
  </sheetPr>
  <dimension ref="A1:I88"/>
  <sheetViews>
    <sheetView workbookViewId="0">
      <selection activeCell="J18" sqref="J18"/>
    </sheetView>
  </sheetViews>
  <sheetFormatPr defaultRowHeight="14.5" x14ac:dyDescent="0.35"/>
  <cols>
    <col min="1" max="1" width="42.453125" customWidth="1"/>
    <col min="2" max="2" width="41.1796875" bestFit="1" customWidth="1"/>
    <col min="5" max="5" width="12.7265625" customWidth="1"/>
    <col min="6" max="6" width="17.1796875" customWidth="1"/>
    <col min="7" max="7" width="10.36328125" customWidth="1"/>
  </cols>
  <sheetData>
    <row r="1" spans="1:9" x14ac:dyDescent="0.35">
      <c r="A1" t="s">
        <v>158</v>
      </c>
      <c r="B1" t="s">
        <v>5</v>
      </c>
      <c r="C1" t="s">
        <v>92</v>
      </c>
      <c r="D1" t="s">
        <v>6</v>
      </c>
      <c r="E1" t="s">
        <v>198</v>
      </c>
      <c r="F1" t="s">
        <v>270</v>
      </c>
      <c r="G1" t="s">
        <v>175</v>
      </c>
    </row>
    <row r="2" spans="1:9" x14ac:dyDescent="0.35">
      <c r="A2" s="74" t="s">
        <v>18</v>
      </c>
      <c r="B2" s="74" t="s">
        <v>78</v>
      </c>
      <c r="C2">
        <v>1</v>
      </c>
      <c r="D2" t="s">
        <v>9</v>
      </c>
      <c r="E2" s="162">
        <v>15</v>
      </c>
      <c r="F2" t="s">
        <v>267</v>
      </c>
      <c r="I2" t="s">
        <v>255</v>
      </c>
    </row>
    <row r="3" spans="1:9" x14ac:dyDescent="0.35">
      <c r="A3" s="74" t="s">
        <v>18</v>
      </c>
      <c r="B3" s="74" t="s">
        <v>79</v>
      </c>
      <c r="C3">
        <v>1</v>
      </c>
      <c r="D3" t="s">
        <v>9</v>
      </c>
      <c r="E3" s="162">
        <v>45</v>
      </c>
      <c r="F3" t="s">
        <v>268</v>
      </c>
      <c r="I3" s="156">
        <v>0.1</v>
      </c>
    </row>
    <row r="4" spans="1:9" x14ac:dyDescent="0.35">
      <c r="A4" s="74" t="s">
        <v>18</v>
      </c>
      <c r="B4" s="74" t="s">
        <v>199</v>
      </c>
      <c r="C4">
        <v>1</v>
      </c>
      <c r="D4" t="s">
        <v>20</v>
      </c>
      <c r="E4" s="162">
        <v>55</v>
      </c>
      <c r="F4" t="s">
        <v>269</v>
      </c>
      <c r="I4" s="156">
        <v>0.2</v>
      </c>
    </row>
    <row r="5" spans="1:9" x14ac:dyDescent="0.35">
      <c r="A5" s="74"/>
      <c r="B5" s="74"/>
      <c r="E5" s="162"/>
      <c r="I5" s="156">
        <v>0.3</v>
      </c>
    </row>
    <row r="6" spans="1:9" x14ac:dyDescent="0.35">
      <c r="A6" s="74"/>
      <c r="B6" s="74"/>
      <c r="E6" s="162"/>
      <c r="I6" s="156">
        <v>0.4</v>
      </c>
    </row>
    <row r="7" spans="1:9" x14ac:dyDescent="0.35">
      <c r="A7" s="74"/>
      <c r="B7" s="74"/>
      <c r="E7" s="162"/>
      <c r="I7" s="156">
        <v>0.5</v>
      </c>
    </row>
    <row r="8" spans="1:9" x14ac:dyDescent="0.35">
      <c r="A8" s="74"/>
      <c r="B8" s="74"/>
      <c r="E8" s="162"/>
    </row>
    <row r="9" spans="1:9" x14ac:dyDescent="0.35">
      <c r="A9" s="74"/>
      <c r="B9" s="74"/>
      <c r="E9" s="162"/>
    </row>
    <row r="10" spans="1:9" x14ac:dyDescent="0.35">
      <c r="A10" s="74"/>
      <c r="B10" s="74"/>
      <c r="E10" s="162"/>
    </row>
    <row r="11" spans="1:9" x14ac:dyDescent="0.35">
      <c r="A11" s="74"/>
      <c r="B11" s="74"/>
      <c r="E11" s="162"/>
    </row>
    <row r="12" spans="1:9" x14ac:dyDescent="0.35">
      <c r="A12" s="74"/>
      <c r="B12" s="74"/>
      <c r="E12" s="162"/>
    </row>
    <row r="13" spans="1:9" x14ac:dyDescent="0.35">
      <c r="A13" s="74"/>
      <c r="B13" s="74"/>
      <c r="E13" s="162"/>
    </row>
    <row r="14" spans="1:9" x14ac:dyDescent="0.35">
      <c r="A14" s="74"/>
      <c r="B14" s="74"/>
      <c r="E14" s="162"/>
    </row>
    <row r="15" spans="1:9" x14ac:dyDescent="0.35">
      <c r="A15" s="74"/>
      <c r="B15" s="74"/>
      <c r="E15" s="162"/>
    </row>
    <row r="16" spans="1:9" x14ac:dyDescent="0.35">
      <c r="A16" s="74"/>
      <c r="B16" s="74"/>
      <c r="E16" s="162"/>
    </row>
    <row r="17" spans="1:5" x14ac:dyDescent="0.35">
      <c r="A17" s="74"/>
      <c r="B17" s="74"/>
      <c r="E17" s="162"/>
    </row>
    <row r="18" spans="1:5" x14ac:dyDescent="0.35">
      <c r="A18" s="74"/>
      <c r="B18" s="74"/>
      <c r="E18" s="162"/>
    </row>
    <row r="19" spans="1:5" x14ac:dyDescent="0.35">
      <c r="A19" s="74"/>
      <c r="B19" s="74"/>
      <c r="E19" s="162"/>
    </row>
    <row r="20" spans="1:5" x14ac:dyDescent="0.35">
      <c r="A20" s="74"/>
      <c r="B20" s="74"/>
      <c r="E20" s="162"/>
    </row>
    <row r="21" spans="1:5" x14ac:dyDescent="0.35">
      <c r="A21" s="74"/>
      <c r="B21" s="74"/>
      <c r="E21" s="162"/>
    </row>
    <row r="22" spans="1:5" x14ac:dyDescent="0.35">
      <c r="A22" s="74"/>
      <c r="B22" s="74"/>
      <c r="E22" s="162"/>
    </row>
    <row r="23" spans="1:5" x14ac:dyDescent="0.35">
      <c r="A23" s="74"/>
      <c r="B23" s="74"/>
      <c r="E23" s="162"/>
    </row>
    <row r="24" spans="1:5" x14ac:dyDescent="0.35">
      <c r="A24" s="74"/>
      <c r="B24" s="74"/>
      <c r="E24" s="162"/>
    </row>
    <row r="25" spans="1:5" x14ac:dyDescent="0.35">
      <c r="A25" s="74"/>
      <c r="B25" s="74"/>
      <c r="E25" s="162"/>
    </row>
    <row r="26" spans="1:5" x14ac:dyDescent="0.35">
      <c r="A26" s="74"/>
      <c r="B26" s="74"/>
      <c r="E26" s="162"/>
    </row>
    <row r="27" spans="1:5" x14ac:dyDescent="0.35">
      <c r="A27" s="74"/>
      <c r="B27" s="74"/>
      <c r="E27" s="162"/>
    </row>
    <row r="28" spans="1:5" x14ac:dyDescent="0.35">
      <c r="A28" s="74"/>
      <c r="B28" s="74"/>
      <c r="E28" s="162"/>
    </row>
    <row r="29" spans="1:5" x14ac:dyDescent="0.35">
      <c r="A29" s="74"/>
      <c r="B29" s="74"/>
      <c r="E29" s="162"/>
    </row>
    <row r="30" spans="1:5" x14ac:dyDescent="0.35">
      <c r="A30" s="74"/>
      <c r="B30" s="74"/>
      <c r="E30" s="162"/>
    </row>
    <row r="31" spans="1:5" x14ac:dyDescent="0.35">
      <c r="A31" s="74"/>
      <c r="B31" s="74"/>
      <c r="E31" s="162"/>
    </row>
    <row r="32" spans="1:5" x14ac:dyDescent="0.35">
      <c r="A32" s="74"/>
      <c r="B32" s="74"/>
      <c r="E32" s="162"/>
    </row>
    <row r="33" spans="1:5" x14ac:dyDescent="0.35">
      <c r="A33" s="74"/>
      <c r="B33" s="74"/>
      <c r="E33" s="162"/>
    </row>
    <row r="34" spans="1:5" x14ac:dyDescent="0.35">
      <c r="A34" s="74"/>
      <c r="B34" s="74"/>
      <c r="E34" s="162"/>
    </row>
    <row r="35" spans="1:5" x14ac:dyDescent="0.35">
      <c r="A35" s="74"/>
      <c r="B35" s="74"/>
      <c r="E35" s="162"/>
    </row>
    <row r="36" spans="1:5" x14ac:dyDescent="0.35">
      <c r="A36" s="74"/>
      <c r="B36" s="74"/>
      <c r="E36" s="162"/>
    </row>
    <row r="37" spans="1:5" x14ac:dyDescent="0.35">
      <c r="A37" s="74"/>
      <c r="B37" s="74"/>
      <c r="E37" s="162"/>
    </row>
    <row r="38" spans="1:5" x14ac:dyDescent="0.35">
      <c r="A38" s="74"/>
      <c r="B38" s="74"/>
      <c r="E38" s="162"/>
    </row>
    <row r="39" spans="1:5" x14ac:dyDescent="0.35">
      <c r="A39" s="74"/>
      <c r="B39" s="74"/>
      <c r="E39" s="162"/>
    </row>
    <row r="40" spans="1:5" x14ac:dyDescent="0.35">
      <c r="A40" s="74"/>
      <c r="B40" s="74"/>
      <c r="E40" s="162"/>
    </row>
    <row r="41" spans="1:5" x14ac:dyDescent="0.35">
      <c r="A41" s="74"/>
      <c r="B41" s="74"/>
      <c r="E41" s="162"/>
    </row>
    <row r="42" spans="1:5" x14ac:dyDescent="0.35">
      <c r="A42" s="74"/>
      <c r="B42" s="74"/>
      <c r="E42" s="162"/>
    </row>
    <row r="43" spans="1:5" x14ac:dyDescent="0.35">
      <c r="A43" s="74"/>
      <c r="B43" s="74"/>
      <c r="E43" s="162"/>
    </row>
    <row r="44" spans="1:5" x14ac:dyDescent="0.35">
      <c r="A44" s="74"/>
      <c r="B44" s="74"/>
      <c r="E44" s="162"/>
    </row>
    <row r="45" spans="1:5" x14ac:dyDescent="0.35">
      <c r="A45" s="74"/>
      <c r="B45" s="74"/>
      <c r="E45" s="162"/>
    </row>
    <row r="46" spans="1:5" x14ac:dyDescent="0.35">
      <c r="A46" s="74"/>
      <c r="B46" s="74"/>
      <c r="E46" s="162"/>
    </row>
    <row r="47" spans="1:5" x14ac:dyDescent="0.35">
      <c r="A47" s="74"/>
      <c r="B47" s="74"/>
      <c r="E47" s="162"/>
    </row>
    <row r="48" spans="1:5" x14ac:dyDescent="0.35">
      <c r="A48" s="74"/>
      <c r="B48" s="74"/>
      <c r="E48" s="162"/>
    </row>
    <row r="49" spans="1:5" x14ac:dyDescent="0.35">
      <c r="A49" s="74"/>
      <c r="B49" s="74"/>
      <c r="E49" s="162"/>
    </row>
    <row r="50" spans="1:5" x14ac:dyDescent="0.35">
      <c r="A50" s="74"/>
      <c r="B50" s="74"/>
      <c r="E50" s="162"/>
    </row>
    <row r="51" spans="1:5" x14ac:dyDescent="0.35">
      <c r="A51" s="74"/>
      <c r="B51" s="74"/>
      <c r="E51" s="162"/>
    </row>
    <row r="52" spans="1:5" x14ac:dyDescent="0.35">
      <c r="A52" s="74"/>
      <c r="B52" s="74"/>
      <c r="E52" s="162"/>
    </row>
    <row r="53" spans="1:5" x14ac:dyDescent="0.35">
      <c r="A53" s="74"/>
      <c r="B53" s="74"/>
      <c r="E53" s="162"/>
    </row>
    <row r="54" spans="1:5" x14ac:dyDescent="0.35">
      <c r="A54" s="74"/>
      <c r="B54" s="74"/>
      <c r="E54" s="162"/>
    </row>
    <row r="55" spans="1:5" x14ac:dyDescent="0.35">
      <c r="A55" s="74"/>
      <c r="B55" s="74"/>
      <c r="E55" s="162"/>
    </row>
    <row r="56" spans="1:5" x14ac:dyDescent="0.35">
      <c r="A56" s="74"/>
      <c r="B56" s="74"/>
      <c r="E56" s="162"/>
    </row>
    <row r="57" spans="1:5" x14ac:dyDescent="0.35">
      <c r="A57" s="74"/>
      <c r="B57" s="74"/>
      <c r="E57" s="162"/>
    </row>
    <row r="58" spans="1:5" x14ac:dyDescent="0.35">
      <c r="A58" s="74"/>
      <c r="B58" s="74"/>
      <c r="E58" s="162"/>
    </row>
    <row r="59" spans="1:5" x14ac:dyDescent="0.35">
      <c r="A59" s="74"/>
      <c r="B59" s="74"/>
      <c r="E59" s="162"/>
    </row>
    <row r="60" spans="1:5" x14ac:dyDescent="0.35">
      <c r="A60" s="74"/>
      <c r="B60" s="74"/>
      <c r="E60" s="162"/>
    </row>
    <row r="61" spans="1:5" x14ac:dyDescent="0.35">
      <c r="A61" s="74"/>
      <c r="B61" s="74"/>
      <c r="E61" s="162"/>
    </row>
    <row r="62" spans="1:5" x14ac:dyDescent="0.35">
      <c r="A62" s="74"/>
      <c r="B62" s="74"/>
      <c r="E62" s="162"/>
    </row>
    <row r="63" spans="1:5" x14ac:dyDescent="0.35">
      <c r="A63" s="74"/>
      <c r="B63" s="74"/>
      <c r="E63" s="162"/>
    </row>
    <row r="64" spans="1:5" x14ac:dyDescent="0.35">
      <c r="A64" s="74"/>
      <c r="B64" s="74"/>
      <c r="E64" s="162"/>
    </row>
    <row r="65" spans="1:5" x14ac:dyDescent="0.35">
      <c r="A65" s="74"/>
      <c r="B65" s="74"/>
      <c r="E65" s="162"/>
    </row>
    <row r="66" spans="1:5" x14ac:dyDescent="0.35">
      <c r="A66" s="74"/>
      <c r="B66" s="74"/>
      <c r="E66" s="162"/>
    </row>
    <row r="67" spans="1:5" x14ac:dyDescent="0.35">
      <c r="A67" s="74"/>
      <c r="B67" s="74"/>
      <c r="E67" s="162"/>
    </row>
    <row r="68" spans="1:5" x14ac:dyDescent="0.35">
      <c r="A68" s="74"/>
      <c r="B68" s="74"/>
      <c r="E68" s="162"/>
    </row>
    <row r="69" spans="1:5" x14ac:dyDescent="0.35">
      <c r="A69" s="74"/>
      <c r="B69" s="74"/>
      <c r="E69" s="162"/>
    </row>
    <row r="70" spans="1:5" x14ac:dyDescent="0.35">
      <c r="A70" s="74"/>
      <c r="B70" s="74"/>
      <c r="E70" s="162"/>
    </row>
    <row r="71" spans="1:5" x14ac:dyDescent="0.35">
      <c r="A71" s="74"/>
      <c r="B71" s="74"/>
      <c r="E71" s="162"/>
    </row>
    <row r="72" spans="1:5" x14ac:dyDescent="0.35">
      <c r="A72" s="74"/>
      <c r="B72" s="74"/>
      <c r="E72" s="162"/>
    </row>
    <row r="73" spans="1:5" x14ac:dyDescent="0.35">
      <c r="A73" s="74"/>
      <c r="B73" s="74"/>
      <c r="E73" s="162"/>
    </row>
    <row r="74" spans="1:5" x14ac:dyDescent="0.35">
      <c r="A74" s="74"/>
      <c r="B74" s="74"/>
      <c r="E74" s="162"/>
    </row>
    <row r="75" spans="1:5" x14ac:dyDescent="0.35">
      <c r="A75" s="74"/>
      <c r="B75" s="74"/>
      <c r="E75" s="162"/>
    </row>
    <row r="76" spans="1:5" x14ac:dyDescent="0.35">
      <c r="A76" s="74"/>
      <c r="B76" s="74"/>
      <c r="E76" s="162"/>
    </row>
    <row r="77" spans="1:5" x14ac:dyDescent="0.35">
      <c r="A77" s="74"/>
      <c r="B77" s="74"/>
      <c r="E77" s="162"/>
    </row>
    <row r="78" spans="1:5" x14ac:dyDescent="0.35">
      <c r="A78" s="74"/>
      <c r="B78" s="74"/>
      <c r="E78" s="162"/>
    </row>
    <row r="79" spans="1:5" x14ac:dyDescent="0.35">
      <c r="A79" s="74"/>
      <c r="B79" s="74"/>
      <c r="E79" s="162"/>
    </row>
    <row r="80" spans="1:5" x14ac:dyDescent="0.35">
      <c r="A80" s="74"/>
      <c r="B80" s="74"/>
      <c r="E80" s="162"/>
    </row>
    <row r="81" spans="1:5" x14ac:dyDescent="0.35">
      <c r="A81" s="74"/>
      <c r="E81" s="162"/>
    </row>
    <row r="82" spans="1:5" x14ac:dyDescent="0.35">
      <c r="A82" s="74"/>
      <c r="E82" s="162"/>
    </row>
    <row r="83" spans="1:5" x14ac:dyDescent="0.35">
      <c r="A83" s="74"/>
      <c r="B83" s="74"/>
      <c r="E83" s="162"/>
    </row>
    <row r="84" spans="1:5" x14ac:dyDescent="0.35">
      <c r="A84" s="74"/>
      <c r="B84" s="74"/>
    </row>
    <row r="85" spans="1:5" x14ac:dyDescent="0.35">
      <c r="B85" s="74"/>
    </row>
    <row r="86" spans="1:5" x14ac:dyDescent="0.35">
      <c r="B86" s="74"/>
    </row>
    <row r="87" spans="1:5" x14ac:dyDescent="0.35">
      <c r="B87" s="74"/>
    </row>
    <row r="88" spans="1:5" x14ac:dyDescent="0.35">
      <c r="B88" s="74"/>
    </row>
  </sheetData>
  <conditionalFormatting sqref="F2:F83">
    <cfRule type="containsText" dxfId="2" priority="1" operator="containsText" text="CURRENT">
      <formula>NOT(ISERROR(SEARCH("CURRENT",F2)))</formula>
    </cfRule>
    <cfRule type="containsText" dxfId="1" priority="2" operator="containsText" text="PLUG">
      <formula>NOT(ISERROR(SEARCH("PLUG",F2)))</formula>
    </cfRule>
    <cfRule type="containsText" dxfId="0" priority="3" operator="containsText" text="Historical ">
      <formula>NOT(ISERROR(SEARCH("Historical ",F2)))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530DC6-35FB-4635-99DA-A1EDAA6A007B}">
          <x14:formula1>
            <xm:f>TAGS!$N$2:$N$4</xm:f>
          </x14:formula1>
          <xm:sqref>F2:F2000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2291-25AD-43FC-8BEA-96EC967EB64B}">
  <sheetPr>
    <tabColor rgb="FFFF0000"/>
  </sheetPr>
  <dimension ref="A1:N20"/>
  <sheetViews>
    <sheetView workbookViewId="0">
      <selection activeCell="O22" sqref="O22"/>
    </sheetView>
  </sheetViews>
  <sheetFormatPr defaultRowHeight="14.5" x14ac:dyDescent="0.35"/>
  <cols>
    <col min="1" max="1" width="14.90625" customWidth="1"/>
    <col min="2" max="2" width="10.54296875" customWidth="1"/>
    <col min="3" max="3" width="14.90625" customWidth="1"/>
    <col min="4" max="4" width="13.36328125" customWidth="1"/>
    <col min="5" max="5" width="18.90625" bestFit="1" customWidth="1"/>
    <col min="6" max="6" width="14.81640625" bestFit="1" customWidth="1"/>
    <col min="8" max="8" width="13.36328125" customWidth="1"/>
    <col min="9" max="10" width="10.26953125" customWidth="1"/>
    <col min="11" max="11" width="10.36328125" customWidth="1"/>
    <col min="14" max="14" width="21.36328125" bestFit="1" customWidth="1"/>
    <col min="15" max="15" width="15.1796875" customWidth="1"/>
  </cols>
  <sheetData>
    <row r="1" spans="1:14" ht="15" thickBot="1" x14ac:dyDescent="0.4">
      <c r="A1" s="41" t="s">
        <v>175</v>
      </c>
      <c r="B1" s="41" t="s">
        <v>163</v>
      </c>
      <c r="C1" s="41" t="s">
        <v>176</v>
      </c>
    </row>
    <row r="2" spans="1:14" x14ac:dyDescent="0.35">
      <c r="A2" s="42" t="s">
        <v>145</v>
      </c>
      <c r="B2" s="65">
        <f>N8</f>
        <v>74.400000000000006</v>
      </c>
      <c r="C2" s="65"/>
    </row>
    <row r="3" spans="1:14" x14ac:dyDescent="0.35">
      <c r="A3" s="35" t="s">
        <v>146</v>
      </c>
      <c r="B3" s="63">
        <f>N9</f>
        <v>66.900000000000006</v>
      </c>
      <c r="C3" s="63"/>
    </row>
    <row r="4" spans="1:14" x14ac:dyDescent="0.35">
      <c r="A4" s="35" t="s">
        <v>147</v>
      </c>
      <c r="B4" s="63">
        <f>N10</f>
        <v>59.400000000000006</v>
      </c>
      <c r="C4" s="63"/>
    </row>
    <row r="5" spans="1:14" x14ac:dyDescent="0.35">
      <c r="A5" s="35" t="s">
        <v>151</v>
      </c>
      <c r="B5" s="63">
        <f>N11</f>
        <v>51.900000000000006</v>
      </c>
      <c r="C5" s="63"/>
    </row>
    <row r="7" spans="1:14" x14ac:dyDescent="0.35">
      <c r="A7" s="66" t="s">
        <v>164</v>
      </c>
      <c r="B7" s="66" t="s">
        <v>165</v>
      </c>
      <c r="C7" s="66" t="s">
        <v>166</v>
      </c>
      <c r="D7" s="66" t="s">
        <v>167</v>
      </c>
      <c r="E7" s="66" t="s">
        <v>168</v>
      </c>
      <c r="F7" s="66" t="s">
        <v>169</v>
      </c>
      <c r="G7" s="66" t="s">
        <v>170</v>
      </c>
      <c r="H7" s="67" t="s">
        <v>181</v>
      </c>
      <c r="I7" s="67" t="s">
        <v>171</v>
      </c>
      <c r="J7" s="67" t="s">
        <v>178</v>
      </c>
      <c r="K7" s="67" t="s">
        <v>116</v>
      </c>
      <c r="L7" s="67" t="s">
        <v>177</v>
      </c>
      <c r="M7" s="67" t="s">
        <v>179</v>
      </c>
      <c r="N7" s="67" t="s">
        <v>180</v>
      </c>
    </row>
    <row r="8" spans="1:14" x14ac:dyDescent="0.35">
      <c r="B8" s="57"/>
      <c r="C8" s="57"/>
      <c r="D8" s="57"/>
      <c r="E8" s="57" t="s">
        <v>145</v>
      </c>
      <c r="F8" s="57" t="s">
        <v>172</v>
      </c>
      <c r="G8" s="57" t="s">
        <v>174</v>
      </c>
      <c r="H8" s="64">
        <v>40</v>
      </c>
      <c r="I8" s="1">
        <v>3.75</v>
      </c>
      <c r="J8" s="1">
        <v>4.5999999999999996</v>
      </c>
      <c r="K8" s="1">
        <v>2.6</v>
      </c>
      <c r="L8" s="1">
        <v>3.45</v>
      </c>
      <c r="M8" s="1">
        <f>Table2[[#This Row],[Base $ / MH ]]*0.5</f>
        <v>20</v>
      </c>
      <c r="N8" s="1">
        <f>SUM(Table2[[#This Row],[Base $ / MH ]:[OT]])</f>
        <v>74.400000000000006</v>
      </c>
    </row>
    <row r="9" spans="1:14" x14ac:dyDescent="0.35">
      <c r="B9" s="57"/>
      <c r="C9" s="57"/>
      <c r="D9" s="57"/>
      <c r="E9" s="57" t="s">
        <v>146</v>
      </c>
      <c r="F9" s="57" t="s">
        <v>173</v>
      </c>
      <c r="G9" s="57" t="s">
        <v>174</v>
      </c>
      <c r="H9" s="64">
        <v>35</v>
      </c>
      <c r="I9" s="1">
        <v>3.75</v>
      </c>
      <c r="J9" s="1">
        <v>4.5999999999999996</v>
      </c>
      <c r="K9" s="1">
        <v>2.6</v>
      </c>
      <c r="L9" s="1">
        <v>3.45</v>
      </c>
      <c r="M9" s="1">
        <f>Table2[[#This Row],[Base $ / MH ]]*0.5</f>
        <v>17.5</v>
      </c>
      <c r="N9" s="1">
        <f>SUM(Table2[[#This Row],[Base $ / MH ]:[OT]])</f>
        <v>66.900000000000006</v>
      </c>
    </row>
    <row r="10" spans="1:14" x14ac:dyDescent="0.35">
      <c r="B10" s="57"/>
      <c r="C10" s="57"/>
      <c r="D10" s="57"/>
      <c r="E10" s="57" t="s">
        <v>147</v>
      </c>
      <c r="F10" s="57" t="s">
        <v>146</v>
      </c>
      <c r="G10" s="57" t="s">
        <v>174</v>
      </c>
      <c r="H10" s="64">
        <v>30</v>
      </c>
      <c r="I10" s="1">
        <v>3.75</v>
      </c>
      <c r="J10" s="1">
        <v>4.5999999999999996</v>
      </c>
      <c r="K10" s="1">
        <v>2.6</v>
      </c>
      <c r="L10" s="1">
        <v>3.45</v>
      </c>
      <c r="M10" s="1">
        <f>Table2[[#This Row],[Base $ / MH ]]*0.5</f>
        <v>15</v>
      </c>
      <c r="N10" s="1">
        <f>SUM(Table2[[#This Row],[Base $ / MH ]:[OT]])</f>
        <v>59.400000000000006</v>
      </c>
    </row>
    <row r="11" spans="1:14" x14ac:dyDescent="0.35">
      <c r="B11" s="57"/>
      <c r="C11" s="57"/>
      <c r="D11" s="57"/>
      <c r="E11" s="57" t="s">
        <v>151</v>
      </c>
      <c r="F11" s="57" t="s">
        <v>146</v>
      </c>
      <c r="G11" s="57" t="s">
        <v>174</v>
      </c>
      <c r="H11" s="64">
        <v>25</v>
      </c>
      <c r="I11" s="1">
        <v>3.75</v>
      </c>
      <c r="J11" s="1">
        <v>4.5999999999999996</v>
      </c>
      <c r="K11" s="1">
        <v>2.6</v>
      </c>
      <c r="L11" s="1">
        <v>3.45</v>
      </c>
      <c r="M11" s="1">
        <f>Table2[[#This Row],[Base $ / MH ]]*0.5</f>
        <v>12.5</v>
      </c>
      <c r="N11" s="1">
        <f>SUM(Table2[[#This Row],[Base $ / MH ]:[OT]])</f>
        <v>51.900000000000006</v>
      </c>
    </row>
    <row r="12" spans="1:14" x14ac:dyDescent="0.35">
      <c r="B12" s="57"/>
      <c r="C12" s="57"/>
      <c r="D12" s="57"/>
      <c r="E12" s="57"/>
      <c r="F12" s="57"/>
      <c r="G12" s="57"/>
      <c r="H12" s="1"/>
    </row>
    <row r="13" spans="1:14" x14ac:dyDescent="0.35">
      <c r="B13" s="57"/>
      <c r="C13" s="57"/>
      <c r="D13" s="57"/>
      <c r="E13" s="57"/>
      <c r="F13" s="57"/>
      <c r="G13" s="57"/>
      <c r="H13" s="1"/>
    </row>
    <row r="14" spans="1:14" x14ac:dyDescent="0.35">
      <c r="B14" s="57"/>
      <c r="C14" s="57"/>
      <c r="D14" s="57"/>
      <c r="E14" s="57"/>
      <c r="F14" s="57"/>
      <c r="G14" s="57"/>
      <c r="H14" s="1"/>
    </row>
    <row r="15" spans="1:14" x14ac:dyDescent="0.35">
      <c r="B15" s="57"/>
      <c r="C15" s="57"/>
      <c r="D15" s="57"/>
      <c r="E15" s="57"/>
      <c r="F15" s="57"/>
      <c r="G15" s="57"/>
      <c r="H15" s="1"/>
    </row>
    <row r="16" spans="1:14" x14ac:dyDescent="0.35">
      <c r="B16" s="57"/>
      <c r="C16" s="57"/>
      <c r="D16" s="57"/>
      <c r="E16" s="57"/>
      <c r="F16" s="57"/>
      <c r="G16" s="57"/>
      <c r="H16" s="1"/>
    </row>
    <row r="17" spans="2:14" x14ac:dyDescent="0.35">
      <c r="B17" s="57"/>
      <c r="C17" s="57"/>
      <c r="D17" s="57"/>
      <c r="E17" s="57"/>
      <c r="F17" s="57"/>
      <c r="G17" s="57"/>
      <c r="H17" s="1"/>
    </row>
    <row r="18" spans="2:14" x14ac:dyDescent="0.35">
      <c r="B18" s="57"/>
      <c r="C18" s="57"/>
      <c r="D18" s="57"/>
      <c r="E18" s="57"/>
      <c r="F18" s="57"/>
      <c r="G18" s="57"/>
      <c r="H18" s="1"/>
    </row>
    <row r="19" spans="2:14" x14ac:dyDescent="0.35">
      <c r="B19" s="59"/>
      <c r="C19" s="59"/>
    </row>
    <row r="20" spans="2:14" x14ac:dyDescent="0.35">
      <c r="B20" s="59"/>
      <c r="C20" s="59"/>
      <c r="H20" s="58"/>
      <c r="N20" s="58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DA61-0C2A-4581-AF23-B95F4A54A5A9}">
  <sheetPr>
    <tabColor rgb="FFFF0000"/>
  </sheetPr>
  <dimension ref="A1:I7"/>
  <sheetViews>
    <sheetView topLeftCell="A133" workbookViewId="0">
      <selection activeCell="A141" sqref="A141:H165"/>
    </sheetView>
  </sheetViews>
  <sheetFormatPr defaultRowHeight="14.5" x14ac:dyDescent="0.35"/>
  <cols>
    <col min="1" max="1" width="12.453125" customWidth="1"/>
    <col min="2" max="2" width="55.36328125" customWidth="1"/>
    <col min="3" max="3" width="12" style="1" customWidth="1"/>
    <col min="4" max="4" width="9" customWidth="1"/>
    <col min="5" max="5" width="10.90625" customWidth="1"/>
    <col min="6" max="6" width="11.08984375" customWidth="1"/>
    <col min="7" max="7" width="22.54296875" customWidth="1"/>
    <col min="8" max="8" width="20.7265625" customWidth="1"/>
    <col min="9" max="9" width="10.36328125" customWidth="1"/>
  </cols>
  <sheetData>
    <row r="1" spans="1:9" x14ac:dyDescent="0.35">
      <c r="A1" t="s">
        <v>158</v>
      </c>
      <c r="B1" t="s">
        <v>2</v>
      </c>
      <c r="C1" s="1" t="s">
        <v>109</v>
      </c>
      <c r="D1" t="s">
        <v>108</v>
      </c>
      <c r="E1" t="s">
        <v>107</v>
      </c>
      <c r="F1" t="s">
        <v>106</v>
      </c>
      <c r="G1" t="s">
        <v>148</v>
      </c>
      <c r="H1" t="s">
        <v>105</v>
      </c>
      <c r="I1" t="s">
        <v>175</v>
      </c>
    </row>
    <row r="2" spans="1:9" x14ac:dyDescent="0.35">
      <c r="B2" t="s">
        <v>104</v>
      </c>
      <c r="C2" s="1">
        <v>35.35</v>
      </c>
      <c r="D2">
        <v>282.8</v>
      </c>
      <c r="E2">
        <v>1414</v>
      </c>
      <c r="F2" t="s">
        <v>96</v>
      </c>
      <c r="G2">
        <v>4</v>
      </c>
      <c r="H2" t="s">
        <v>95</v>
      </c>
    </row>
    <row r="3" spans="1:9" x14ac:dyDescent="0.35">
      <c r="B3" t="s">
        <v>103</v>
      </c>
      <c r="C3" s="1">
        <v>14.15</v>
      </c>
      <c r="D3">
        <v>113.2</v>
      </c>
      <c r="E3">
        <v>566</v>
      </c>
      <c r="F3" t="s">
        <v>98</v>
      </c>
      <c r="G3">
        <v>1</v>
      </c>
      <c r="H3" t="s">
        <v>95</v>
      </c>
    </row>
    <row r="4" spans="1:9" x14ac:dyDescent="0.35">
      <c r="B4" t="s">
        <v>102</v>
      </c>
      <c r="C4" s="1">
        <v>73.125</v>
      </c>
      <c r="D4">
        <v>585</v>
      </c>
      <c r="E4">
        <v>2925</v>
      </c>
      <c r="F4" t="s">
        <v>97</v>
      </c>
      <c r="G4">
        <v>6.7</v>
      </c>
      <c r="H4" t="s">
        <v>95</v>
      </c>
    </row>
    <row r="5" spans="1:9" x14ac:dyDescent="0.35">
      <c r="B5" t="s">
        <v>101</v>
      </c>
      <c r="C5" s="1">
        <v>44.424999999999997</v>
      </c>
      <c r="D5">
        <v>355.4</v>
      </c>
      <c r="E5">
        <v>1777</v>
      </c>
      <c r="F5" t="s">
        <v>97</v>
      </c>
      <c r="G5">
        <v>2.5</v>
      </c>
      <c r="H5" t="s">
        <v>95</v>
      </c>
    </row>
    <row r="6" spans="1:9" x14ac:dyDescent="0.35">
      <c r="B6" t="s">
        <v>100</v>
      </c>
      <c r="C6" s="1">
        <v>17.045000000000002</v>
      </c>
      <c r="D6">
        <v>136.36000000000001</v>
      </c>
      <c r="E6">
        <v>681.80000000000007</v>
      </c>
      <c r="F6" t="s">
        <v>97</v>
      </c>
      <c r="G6">
        <v>0.7</v>
      </c>
      <c r="H6" t="s">
        <v>95</v>
      </c>
    </row>
    <row r="7" spans="1:9" x14ac:dyDescent="0.35">
      <c r="B7" t="s">
        <v>99</v>
      </c>
      <c r="C7" s="1">
        <v>40.15</v>
      </c>
      <c r="D7">
        <v>321.2</v>
      </c>
      <c r="E7">
        <v>1606</v>
      </c>
      <c r="F7" t="s">
        <v>97</v>
      </c>
      <c r="G7">
        <v>1.8</v>
      </c>
      <c r="H7" t="s">
        <v>95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Contact List </vt:lpstr>
      <vt:lpstr>Estimate Overview </vt:lpstr>
      <vt:lpstr>Scope</vt:lpstr>
      <vt:lpstr>Quote Comparison</vt:lpstr>
      <vt:lpstr>TAGS</vt:lpstr>
      <vt:lpstr>MATERIAL </vt:lpstr>
      <vt:lpstr>Labor</vt:lpstr>
      <vt:lpstr>Equipment</vt:lpstr>
      <vt:lpstr>CONTACTLIST</vt:lpstr>
      <vt:lpstr>Equipment</vt:lpstr>
      <vt:lpstr>LABOR</vt:lpstr>
      <vt:lpstr>'Estimate Overview '!Print_Area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Bailey</dc:creator>
  <cp:lastModifiedBy>Ryan Bailey</cp:lastModifiedBy>
  <cp:lastPrinted>2023-05-23T19:27:26Z</cp:lastPrinted>
  <dcterms:created xsi:type="dcterms:W3CDTF">2023-05-17T01:22:02Z</dcterms:created>
  <dcterms:modified xsi:type="dcterms:W3CDTF">2023-05-23T21:11:16Z</dcterms:modified>
</cp:coreProperties>
</file>