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defaultThemeVersion="124226"/>
  <mc:AlternateContent xmlns:mc="http://schemas.openxmlformats.org/markup-compatibility/2006">
    <mc:Choice Requires="x15">
      <x15ac:absPath xmlns:x15ac="http://schemas.microsoft.com/office/spreadsheetml/2010/11/ac" url="C:\Users\emakrinikolas\AppData\Local\Microsoft\Windows\INetCache\Content.Outlook\K7F6QQDQ\"/>
    </mc:Choice>
  </mc:AlternateContent>
  <xr:revisionPtr revIDLastSave="0" documentId="13_ncr:1_{30F6EA86-5959-421C-A6EE-7CF119F4A181}" xr6:coauthVersionLast="45" xr6:coauthVersionMax="45" xr10:uidLastSave="{00000000-0000-0000-0000-000000000000}"/>
  <bookViews>
    <workbookView xWindow="-65100" yWindow="3360" windowWidth="21600" windowHeight="11385" firstSheet="16" activeTab="16" xr2:uid="{00000000-000D-0000-FFFF-FFFF00000000}"/>
  </bookViews>
  <sheets>
    <sheet name="Budget Calculator FY-2008" sheetId="11" r:id="rId1"/>
    <sheet name="Budget Calculator FY-2009" sheetId="10" r:id="rId2"/>
    <sheet name="Budget Calculator FY-2010" sheetId="9" r:id="rId3"/>
    <sheet name="Budget Calculator FY-2011" sheetId="8" r:id="rId4"/>
    <sheet name="Budget Calculator FY-2012" sheetId="6" r:id="rId5"/>
    <sheet name="Budget Calculator FY-2013" sheetId="7" r:id="rId6"/>
    <sheet name="Bud Calc FY-2014 thru 2014-01 " sheetId="13" r:id="rId7"/>
    <sheet name="Budget Calculator 2014-02" sheetId="14" r:id="rId8"/>
    <sheet name="Budget Calculator 2014-07" sheetId="15" r:id="rId9"/>
    <sheet name="Employed &amp; additional income" sheetId="2" r:id="rId10"/>
    <sheet name="Employ Calc Health Ins @MSD" sheetId="12" r:id="rId11"/>
    <sheet name="Budget Calculator 2015-02" sheetId="16" r:id="rId12"/>
    <sheet name="Budget Calculator 2016-06" sheetId="17" r:id="rId13"/>
    <sheet name="Budget Calculator 2017-07" sheetId="18" r:id="rId14"/>
    <sheet name="Budget Calculator 2018-07" sheetId="19" r:id="rId15"/>
    <sheet name="Budget Calculator 2019-07" sheetId="20" r:id="rId16"/>
    <sheet name="Budget Calculator 2020-07" sheetId="21" r:id="rId17"/>
    <sheet name="Shelter Calculator" sheetId="3" r:id="rId18"/>
  </sheets>
  <definedNames>
    <definedName name="_xlnm.Print_Area" localSheetId="9">'Employed &amp; additional income'!$A$1:$H$11</definedName>
    <definedName name="_xlnm.Print_Area" localSheetId="17">'Shelter Calculator'!$A$2:$H$41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0" i="21" l="1"/>
  <c r="B15" i="16" l="1"/>
  <c r="C24" i="21" l="1"/>
  <c r="C23" i="21"/>
  <c r="C53" i="21"/>
  <c r="B53" i="21"/>
  <c r="C39" i="21"/>
  <c r="B39" i="21"/>
  <c r="C43" i="21"/>
  <c r="C45" i="21" s="1"/>
  <c r="C55" i="21" s="1"/>
  <c r="B16" i="21"/>
  <c r="B23" i="21" l="1"/>
  <c r="B6" i="21" s="1"/>
  <c r="B10" i="21" s="1"/>
  <c r="B29" i="21"/>
  <c r="B31" i="21" s="1"/>
  <c r="B41" i="21" s="1"/>
  <c r="B43" i="21"/>
  <c r="B45" i="21" s="1"/>
  <c r="B55" i="21" s="1"/>
  <c r="B14" i="21"/>
  <c r="C29" i="21"/>
  <c r="C31" i="21" s="1"/>
  <c r="C41" i="21" s="1"/>
  <c r="D20" i="3"/>
  <c r="B13" i="21" l="1"/>
  <c r="B17" i="21" s="1"/>
  <c r="B20" i="21" s="1"/>
  <c r="B18" i="21" s="1"/>
  <c r="C52" i="20"/>
  <c r="B52" i="20"/>
  <c r="C38" i="20"/>
  <c r="B38" i="20"/>
  <c r="C23" i="20"/>
  <c r="C22" i="20"/>
  <c r="D19" i="20"/>
  <c r="C42" i="20" s="1"/>
  <c r="C44" i="20" s="1"/>
  <c r="B15" i="20"/>
  <c r="B15" i="21" l="1"/>
  <c r="B19" i="21" s="1"/>
  <c r="B22" i="20"/>
  <c r="B5" i="20" s="1"/>
  <c r="C54" i="20"/>
  <c r="B28" i="20"/>
  <c r="B30" i="20" s="1"/>
  <c r="B40" i="20" s="1"/>
  <c r="B42" i="20"/>
  <c r="B44" i="20" s="1"/>
  <c r="B54" i="20" s="1"/>
  <c r="B13" i="20"/>
  <c r="C28" i="20"/>
  <c r="C30" i="20" s="1"/>
  <c r="C40" i="20" s="1"/>
  <c r="B9" i="20" l="1"/>
  <c r="B12" i="20" s="1"/>
  <c r="E31" i="3"/>
  <c r="B16" i="20" l="1"/>
  <c r="B19" i="20" s="1"/>
  <c r="B17" i="20" s="1"/>
  <c r="B14" i="20"/>
  <c r="B18" i="20" s="1"/>
  <c r="H15" i="19"/>
  <c r="H17" i="19" s="1"/>
  <c r="D19" i="19" l="1"/>
  <c r="C23" i="19" l="1"/>
  <c r="C22" i="19"/>
  <c r="B15" i="19"/>
  <c r="C52" i="19"/>
  <c r="B52" i="19"/>
  <c r="C38" i="19"/>
  <c r="B38" i="19"/>
  <c r="B13" i="19"/>
  <c r="B22" i="19" l="1"/>
  <c r="B5" i="19" s="1"/>
  <c r="B42" i="19"/>
  <c r="B44" i="19" s="1"/>
  <c r="B54" i="19" s="1"/>
  <c r="C28" i="19"/>
  <c r="C30" i="19" s="1"/>
  <c r="C40" i="19" s="1"/>
  <c r="C42" i="19"/>
  <c r="C44" i="19" s="1"/>
  <c r="C54" i="19" s="1"/>
  <c r="B28" i="19"/>
  <c r="B30" i="19" s="1"/>
  <c r="B40" i="19" s="1"/>
  <c r="B9" i="19" l="1"/>
  <c r="B12" i="19" s="1"/>
  <c r="B16" i="19" l="1"/>
  <c r="B19" i="19" s="1"/>
  <c r="B17" i="19" s="1"/>
  <c r="B14" i="19"/>
  <c r="B18" i="19" s="1"/>
  <c r="D9" i="12"/>
  <c r="G6" i="12"/>
  <c r="H6" i="12" s="1"/>
  <c r="G5" i="12"/>
  <c r="H5" i="12" s="1"/>
  <c r="G4" i="12"/>
  <c r="H4" i="12" s="1"/>
  <c r="H3" i="12"/>
  <c r="G3" i="12"/>
  <c r="H7" i="12" l="1"/>
  <c r="H8" i="12" s="1"/>
  <c r="H9" i="12" s="1"/>
  <c r="H10" i="12" s="1"/>
  <c r="H11" i="12" s="1"/>
  <c r="E9" i="12" l="1"/>
  <c r="B9" i="12"/>
  <c r="F9" i="12" s="1"/>
  <c r="G6" i="2"/>
  <c r="H6" i="2" s="1"/>
  <c r="G5" i="2"/>
  <c r="H5" i="2" s="1"/>
  <c r="G4" i="2"/>
  <c r="H4" i="2" s="1"/>
  <c r="G3" i="2"/>
  <c r="H3" i="2" s="1"/>
  <c r="H7" i="2" l="1"/>
  <c r="H8" i="2" s="1"/>
  <c r="H9" i="2" s="1"/>
  <c r="H10" i="2" s="1"/>
  <c r="H11" i="2" s="1"/>
  <c r="M9" i="2" l="1"/>
  <c r="B9" i="2"/>
  <c r="E9" i="2"/>
  <c r="A9" i="2" s="1"/>
  <c r="C23" i="18" l="1"/>
  <c r="C22" i="18"/>
  <c r="C52" i="18"/>
  <c r="B52" i="18"/>
  <c r="C38" i="18"/>
  <c r="B38" i="18"/>
  <c r="D19" i="18"/>
  <c r="C42" i="18" s="1"/>
  <c r="C44" i="18" s="1"/>
  <c r="C54" i="18" s="1"/>
  <c r="B15" i="18"/>
  <c r="B22" i="18" l="1"/>
  <c r="B5" i="18" s="1"/>
  <c r="B13" i="18"/>
  <c r="B28" i="18"/>
  <c r="B30" i="18" s="1"/>
  <c r="B40" i="18" s="1"/>
  <c r="B42" i="18"/>
  <c r="B44" i="18" s="1"/>
  <c r="B54" i="18" s="1"/>
  <c r="C28" i="18"/>
  <c r="C30" i="18" s="1"/>
  <c r="C40" i="18" s="1"/>
  <c r="B9" i="18" l="1"/>
  <c r="B12" i="18" s="1"/>
  <c r="B14" i="18" l="1"/>
  <c r="B18" i="18" s="1"/>
  <c r="B16" i="18"/>
  <c r="B19" i="18" s="1"/>
  <c r="B17" i="18" s="1"/>
  <c r="C52" i="17" l="1"/>
  <c r="B52" i="17"/>
  <c r="C38" i="17"/>
  <c r="B38" i="17"/>
  <c r="C23" i="17"/>
  <c r="C22" i="17"/>
  <c r="D19" i="17"/>
  <c r="B13" i="17" s="1"/>
  <c r="B15" i="17"/>
  <c r="B22" i="17" l="1"/>
  <c r="B5" i="17" s="1"/>
  <c r="C28" i="17"/>
  <c r="C30" i="17" s="1"/>
  <c r="C40" i="17" s="1"/>
  <c r="C42" i="17"/>
  <c r="C44" i="17" s="1"/>
  <c r="C54" i="17" s="1"/>
  <c r="B28" i="17"/>
  <c r="B30" i="17" s="1"/>
  <c r="B40" i="17" s="1"/>
  <c r="B42" i="17"/>
  <c r="B44" i="17" s="1"/>
  <c r="B54" i="17" s="1"/>
  <c r="B9" i="17" l="1"/>
  <c r="B12" i="17" s="1"/>
  <c r="B16" i="17" l="1"/>
  <c r="B19" i="17" s="1"/>
  <c r="B17" i="17" s="1"/>
  <c r="B14" i="17"/>
  <c r="B18" i="17" s="1"/>
  <c r="C52" i="16"/>
  <c r="B52" i="16"/>
  <c r="C38" i="16"/>
  <c r="B38" i="16"/>
  <c r="C23" i="16"/>
  <c r="C22" i="16"/>
  <c r="D19" i="16"/>
  <c r="C42" i="16" l="1"/>
  <c r="C44" i="16" s="1"/>
  <c r="B13" i="16"/>
  <c r="B22" i="16"/>
  <c r="B5" i="16" s="1"/>
  <c r="B9" i="16" s="1"/>
  <c r="B12" i="16" s="1"/>
  <c r="C54" i="16"/>
  <c r="B28" i="16"/>
  <c r="B30" i="16" s="1"/>
  <c r="B40" i="16" s="1"/>
  <c r="B42" i="16"/>
  <c r="B44" i="16" s="1"/>
  <c r="B54" i="16" s="1"/>
  <c r="C28" i="16"/>
  <c r="C30" i="16" s="1"/>
  <c r="C40" i="16" s="1"/>
  <c r="D19" i="15"/>
  <c r="B14" i="16" l="1"/>
  <c r="B18" i="16" s="1"/>
  <c r="B16" i="16"/>
  <c r="B19" i="16"/>
  <c r="B17" i="16" s="1"/>
  <c r="C23" i="15"/>
  <c r="C22" i="15"/>
  <c r="C52" i="15"/>
  <c r="B52" i="15"/>
  <c r="C38" i="15"/>
  <c r="B38" i="15"/>
  <c r="B42" i="15"/>
  <c r="B44" i="15" s="1"/>
  <c r="B15" i="15"/>
  <c r="C52" i="14"/>
  <c r="B52" i="14"/>
  <c r="C38" i="14"/>
  <c r="B38" i="14"/>
  <c r="C23" i="14"/>
  <c r="C22" i="14"/>
  <c r="D19" i="14"/>
  <c r="B42" i="14" s="1"/>
  <c r="B44" i="14" s="1"/>
  <c r="B15" i="14"/>
  <c r="D19" i="13"/>
  <c r="C23" i="13"/>
  <c r="C22" i="13"/>
  <c r="B22" i="15" l="1"/>
  <c r="B5" i="15" s="1"/>
  <c r="B9" i="15" s="1"/>
  <c r="B12" i="15" s="1"/>
  <c r="B13" i="15"/>
  <c r="B54" i="15"/>
  <c r="C28" i="15"/>
  <c r="C30" i="15" s="1"/>
  <c r="C40" i="15" s="1"/>
  <c r="C42" i="15"/>
  <c r="C44" i="15" s="1"/>
  <c r="C54" i="15" s="1"/>
  <c r="B28" i="15"/>
  <c r="B22" i="14"/>
  <c r="B5" i="14" s="1"/>
  <c r="B9" i="14" s="1"/>
  <c r="B12" i="14" s="1"/>
  <c r="B13" i="14"/>
  <c r="B54" i="14"/>
  <c r="C28" i="14"/>
  <c r="C30" i="14" s="1"/>
  <c r="C40" i="14" s="1"/>
  <c r="C42" i="14"/>
  <c r="C44" i="14" s="1"/>
  <c r="C54" i="14" s="1"/>
  <c r="B28" i="14"/>
  <c r="B30" i="14" s="1"/>
  <c r="B40" i="14" s="1"/>
  <c r="B22" i="13"/>
  <c r="B5" i="13" s="1"/>
  <c r="B9" i="13" s="1"/>
  <c r="C52" i="13"/>
  <c r="B52" i="13"/>
  <c r="C38" i="13"/>
  <c r="B38" i="13"/>
  <c r="B42" i="13"/>
  <c r="B44" i="13" s="1"/>
  <c r="B15" i="13"/>
  <c r="B30" i="15" l="1"/>
  <c r="B40" i="15" s="1"/>
  <c r="B16" i="15"/>
  <c r="B19" i="15" s="1"/>
  <c r="B17" i="15" s="1"/>
  <c r="B14" i="15"/>
  <c r="B18" i="15" s="1"/>
  <c r="B16" i="14"/>
  <c r="B19" i="14" s="1"/>
  <c r="B17" i="14" s="1"/>
  <c r="B14" i="14"/>
  <c r="B18" i="14" s="1"/>
  <c r="B12" i="13"/>
  <c r="B54" i="13"/>
  <c r="C28" i="13"/>
  <c r="C30" i="13" s="1"/>
  <c r="C40" i="13" s="1"/>
  <c r="C42" i="13"/>
  <c r="C44" i="13" s="1"/>
  <c r="C54" i="13" s="1"/>
  <c r="B13" i="13"/>
  <c r="B28" i="13"/>
  <c r="B30" i="13" s="1"/>
  <c r="B40" i="13" s="1"/>
  <c r="B16" i="13" l="1"/>
  <c r="B19" i="13" s="1"/>
  <c r="B17" i="13" s="1"/>
  <c r="B14" i="13"/>
  <c r="B18" i="13" s="1"/>
  <c r="C38" i="11"/>
  <c r="B38" i="11"/>
  <c r="D19" i="11"/>
  <c r="B28" i="11" s="1"/>
  <c r="B30" i="11" s="1"/>
  <c r="B14" i="11"/>
  <c r="B12" i="11"/>
  <c r="B8" i="11"/>
  <c r="B11" i="11" s="1"/>
  <c r="B13" i="11" l="1"/>
  <c r="B17" i="11" s="1"/>
  <c r="B15" i="11"/>
  <c r="B18" i="11" s="1"/>
  <c r="B16" i="11" s="1"/>
  <c r="B40" i="11"/>
  <c r="C28" i="11"/>
  <c r="C30" i="11" s="1"/>
  <c r="C40" i="11" s="1"/>
  <c r="C38" i="10" l="1"/>
  <c r="B38" i="10"/>
  <c r="D19" i="10"/>
  <c r="B28" i="10" s="1"/>
  <c r="B30" i="10" s="1"/>
  <c r="B14" i="10"/>
  <c r="B8" i="10"/>
  <c r="B11" i="10" s="1"/>
  <c r="C38" i="9"/>
  <c r="B38" i="9"/>
  <c r="D19" i="9"/>
  <c r="B28" i="9" s="1"/>
  <c r="B30" i="9" s="1"/>
  <c r="B14" i="9"/>
  <c r="B8" i="9"/>
  <c r="B11" i="9" s="1"/>
  <c r="D48" i="3"/>
  <c r="C47" i="3"/>
  <c r="C48" i="3" s="1"/>
  <c r="B47" i="3"/>
  <c r="B48" i="3" s="1"/>
  <c r="B12" i="10" l="1"/>
  <c r="B15" i="10" s="1"/>
  <c r="B18" i="10" s="1"/>
  <c r="B16" i="10" s="1"/>
  <c r="B40" i="10"/>
  <c r="C28" i="10"/>
  <c r="C30" i="10" s="1"/>
  <c r="C40" i="10" s="1"/>
  <c r="B40" i="9"/>
  <c r="C28" i="9"/>
  <c r="C30" i="9" s="1"/>
  <c r="C40" i="9" s="1"/>
  <c r="B12" i="9"/>
  <c r="B15" i="9" s="1"/>
  <c r="B18" i="9" s="1"/>
  <c r="B16" i="9" s="1"/>
  <c r="G48" i="3"/>
  <c r="H45" i="3" s="1"/>
  <c r="H49" i="3" s="1"/>
  <c r="C52" i="7"/>
  <c r="B52" i="7"/>
  <c r="C38" i="8"/>
  <c r="B38" i="8"/>
  <c r="D19" i="8"/>
  <c r="B28" i="8" s="1"/>
  <c r="B30" i="8" s="1"/>
  <c r="B14" i="8"/>
  <c r="B8" i="8"/>
  <c r="B11" i="8" s="1"/>
  <c r="C38" i="7"/>
  <c r="B38" i="7"/>
  <c r="D19" i="7"/>
  <c r="C28" i="7" s="1"/>
  <c r="C30" i="7" s="1"/>
  <c r="B14" i="7"/>
  <c r="B8" i="7"/>
  <c r="B11" i="7" s="1"/>
  <c r="B13" i="10" l="1"/>
  <c r="B17" i="10" s="1"/>
  <c r="B13" i="9"/>
  <c r="B17" i="9" s="1"/>
  <c r="C42" i="7"/>
  <c r="C44" i="7" s="1"/>
  <c r="C54" i="7" s="1"/>
  <c r="B42" i="7"/>
  <c r="B40" i="8"/>
  <c r="C28" i="8"/>
  <c r="C30" i="8" s="1"/>
  <c r="C40" i="8" s="1"/>
  <c r="B12" i="8"/>
  <c r="B15" i="8" s="1"/>
  <c r="B18" i="8" s="1"/>
  <c r="B16" i="8" s="1"/>
  <c r="B12" i="7"/>
  <c r="B13" i="7" s="1"/>
  <c r="B17" i="7" s="1"/>
  <c r="B28" i="7"/>
  <c r="B30" i="7" s="1"/>
  <c r="B40" i="7" s="1"/>
  <c r="C40" i="7"/>
  <c r="C38" i="6"/>
  <c r="B38" i="6"/>
  <c r="D19" i="6"/>
  <c r="B28" i="6" s="1"/>
  <c r="B30" i="6" s="1"/>
  <c r="B14" i="6"/>
  <c r="B8" i="6"/>
  <c r="B11" i="6" s="1"/>
  <c r="C8" i="3"/>
  <c r="B44" i="7" l="1"/>
  <c r="B54" i="7" s="1"/>
  <c r="B13" i="8"/>
  <c r="B17" i="8" s="1"/>
  <c r="B15" i="7"/>
  <c r="B12" i="6"/>
  <c r="B13" i="6" s="1"/>
  <c r="B17" i="6" s="1"/>
  <c r="B40" i="6"/>
  <c r="C28" i="6"/>
  <c r="C30" i="6" s="1"/>
  <c r="C40" i="6" s="1"/>
  <c r="B18" i="7" l="1"/>
  <c r="B16" i="7" s="1"/>
  <c r="B15" i="6"/>
  <c r="C30" i="3"/>
  <c r="C31" i="3" s="1"/>
  <c r="B30" i="3"/>
  <c r="B31" i="3" s="1"/>
  <c r="D9" i="3"/>
  <c r="B8" i="3"/>
  <c r="B9" i="3" s="1"/>
  <c r="C9" i="3"/>
  <c r="G20" i="3"/>
  <c r="H21" i="3" s="1"/>
  <c r="B18" i="6" l="1"/>
  <c r="B16" i="6" s="1"/>
  <c r="G31" i="3"/>
  <c r="H32" i="3" s="1"/>
  <c r="G9" i="3"/>
  <c r="H10" i="3" s="1"/>
</calcChain>
</file>

<file path=xl/sharedStrings.xml><?xml version="1.0" encoding="utf-8"?>
<sst xmlns="http://schemas.openxmlformats.org/spreadsheetml/2006/main" count="1115" uniqueCount="162">
  <si>
    <t>Budget Factors</t>
  </si>
  <si>
    <t>Income Factors</t>
  </si>
  <si>
    <t>Budget Amount</t>
  </si>
  <si>
    <t>Rent/Mortgage</t>
  </si>
  <si>
    <t>Children's</t>
  </si>
  <si>
    <t>REBA</t>
  </si>
  <si>
    <t>Personal Needs</t>
  </si>
  <si>
    <t>Total OB Allowance</t>
  </si>
  <si>
    <t>SocSec Primary</t>
  </si>
  <si>
    <t>SocSec Spouse</t>
  </si>
  <si>
    <t>SSDI Primary</t>
  </si>
  <si>
    <t>SSDI Spouse</t>
  </si>
  <si>
    <t>SSI Primary</t>
  </si>
  <si>
    <t>SSI Spouse</t>
  </si>
  <si>
    <t>Countable Wages</t>
  </si>
  <si>
    <t>Retirement Primary</t>
  </si>
  <si>
    <t>Retirement Spouse</t>
  </si>
  <si>
    <t>Unemployment</t>
  </si>
  <si>
    <t>Worker Comp</t>
  </si>
  <si>
    <t>Sick Leave Benefits</t>
  </si>
  <si>
    <t>Long Term Disability</t>
  </si>
  <si>
    <t>Other Income</t>
  </si>
  <si>
    <t>Total Income</t>
  </si>
  <si>
    <t>Total Budget Benefits</t>
  </si>
  <si>
    <t>Excess Income</t>
  </si>
  <si>
    <t>Allowable Med claims</t>
  </si>
  <si>
    <t xml:space="preserve">Total Allowable </t>
  </si>
  <si>
    <t>Total Allowable after</t>
  </si>
  <si>
    <t>deducting spenddown</t>
  </si>
  <si>
    <t>Allowable Benefits</t>
  </si>
  <si>
    <t>Med Only - Single</t>
  </si>
  <si>
    <t>Med Only - Couple</t>
  </si>
  <si>
    <t>Med Only Allowable</t>
  </si>
  <si>
    <t>Spenddown</t>
  </si>
  <si>
    <t>Med claims &gt;&gt;&gt;&gt;&gt;&gt;&gt;&gt;</t>
  </si>
  <si>
    <t>Budget 5 - Med Only</t>
  </si>
  <si>
    <t>Budgets 1 - 4</t>
  </si>
  <si>
    <t>Fuel Allowance Claimed</t>
  </si>
  <si>
    <r>
      <t xml:space="preserve">OB Allowed </t>
    </r>
    <r>
      <rPr>
        <b/>
        <sz val="11"/>
        <rFont val="Arial"/>
        <family val="2"/>
      </rPr>
      <t>(for VS-21A)</t>
    </r>
  </si>
  <si>
    <r>
      <t xml:space="preserve">Fuel Allowed </t>
    </r>
    <r>
      <rPr>
        <b/>
        <sz val="11"/>
        <rFont val="Arial"/>
        <family val="2"/>
      </rPr>
      <t>(for VS-21A)</t>
    </r>
  </si>
  <si>
    <t>Gross Income</t>
  </si>
  <si>
    <t xml:space="preserve">Fed Tax </t>
  </si>
  <si>
    <t>State Tax</t>
  </si>
  <si>
    <t>Total Deduction</t>
  </si>
  <si>
    <t>Net Income</t>
  </si>
  <si>
    <t>Monthly Net&gt;</t>
  </si>
  <si>
    <t>Div by 4&gt;</t>
  </si>
  <si>
    <t>Mult by 4.33&gt;</t>
  </si>
  <si>
    <t>Minus $200</t>
  </si>
  <si>
    <t>Taxes</t>
  </si>
  <si>
    <t>Fees</t>
  </si>
  <si>
    <t>Insurance</t>
  </si>
  <si>
    <t>Mortgage</t>
  </si>
  <si>
    <t>Reasonable Mx</t>
  </si>
  <si>
    <t>Shelter Expense</t>
  </si>
  <si>
    <t>Qtr 1</t>
  </si>
  <si>
    <t>Qtr 2</t>
  </si>
  <si>
    <t>Qtr 3</t>
  </si>
  <si>
    <t>Qtr 4</t>
  </si>
  <si>
    <t>Annual</t>
  </si>
  <si>
    <t>Monthly</t>
  </si>
  <si>
    <t>Home Owner Shelter Calculator</t>
  </si>
  <si>
    <t>Lot Rent</t>
  </si>
  <si>
    <t>Sewer/H2O</t>
  </si>
  <si>
    <t>Moblie Homeowner Shelter Calculator</t>
  </si>
  <si>
    <r>
      <t>Assn Fee</t>
    </r>
    <r>
      <rPr>
        <b/>
        <sz val="26"/>
        <color indexed="10"/>
        <rFont val="Arial"/>
        <family val="2"/>
      </rPr>
      <t>*</t>
    </r>
  </si>
  <si>
    <t>Condominium Owner Shelter Calculator</t>
  </si>
  <si>
    <t>Fuel Not Included</t>
  </si>
  <si>
    <t>Paid per Month</t>
  </si>
  <si>
    <t>Allowable Rent/Mortgage for Calculations &gt;</t>
  </si>
  <si>
    <t>MAX</t>
  </si>
  <si>
    <t>Type only in bright yellow cells to avoid removing calculation formula.</t>
  </si>
  <si>
    <t xml:space="preserve"> (on the VS-21A)</t>
  </si>
  <si>
    <t>VA Comp</t>
  </si>
  <si>
    <t>VA Pension</t>
  </si>
  <si>
    <t>Fuel - "0" or "255" or %</t>
  </si>
  <si>
    <t>FY 2012 Budget Factors</t>
  </si>
  <si>
    <t>Budget</t>
  </si>
  <si>
    <t>Ordinary</t>
  </si>
  <si>
    <t>Benefits</t>
  </si>
  <si>
    <t>Fuel</t>
  </si>
  <si>
    <t>Fuel - "0" or "265" or %</t>
  </si>
  <si>
    <t>FY 2013 Budget Factors</t>
  </si>
  <si>
    <t>FY 2011 Budget Factors</t>
  </si>
  <si>
    <t>January 2011</t>
  </si>
  <si>
    <t>January 2012</t>
  </si>
  <si>
    <t>Med Only - Three</t>
  </si>
  <si>
    <t>Med Only - Four</t>
  </si>
  <si>
    <t>Rental Income</t>
  </si>
  <si>
    <t>Adjusted Shelter</t>
  </si>
  <si>
    <t>July 2008</t>
  </si>
  <si>
    <t>July 2009</t>
  </si>
  <si>
    <t>July 2010</t>
  </si>
  <si>
    <t>Retirement</t>
  </si>
  <si>
    <t>Health Ins</t>
  </si>
  <si>
    <t>Medical</t>
  </si>
  <si>
    <t>Rent/Mortgage Paid</t>
  </si>
  <si>
    <t>Rent/Mortgage Used</t>
  </si>
  <si>
    <t>Children's ($285/$150)</t>
  </si>
  <si>
    <t>REBA ($320.00/$640.00)</t>
  </si>
  <si>
    <t>Fuel - "0" or "272" or %</t>
  </si>
  <si>
    <r>
      <t xml:space="preserve">Budget Amount </t>
    </r>
    <r>
      <rPr>
        <b/>
        <sz val="10"/>
        <rFont val="Arial"/>
        <family val="2"/>
      </rPr>
      <t>($673/$910)</t>
    </r>
  </si>
  <si>
    <t>February 2013</t>
  </si>
  <si>
    <t>FY 2014 Budget Factors</t>
  </si>
  <si>
    <r>
      <t>Fuel - "0" or "</t>
    </r>
    <r>
      <rPr>
        <b/>
        <sz val="12"/>
        <color rgb="FFFF0000"/>
        <rFont val="Arial"/>
        <family val="2"/>
      </rPr>
      <t>279</t>
    </r>
    <r>
      <rPr>
        <b/>
        <sz val="12"/>
        <rFont val="Arial"/>
        <family val="2"/>
      </rPr>
      <t>" or %</t>
    </r>
  </si>
  <si>
    <r>
      <t xml:space="preserve">Budget Amount </t>
    </r>
    <r>
      <rPr>
        <b/>
        <sz val="10"/>
        <rFont val="Arial"/>
        <family val="2"/>
      </rPr>
      <t>(</t>
    </r>
    <r>
      <rPr>
        <b/>
        <sz val="10"/>
        <color rgb="FFFF0000"/>
        <rFont val="Arial"/>
        <family val="2"/>
      </rPr>
      <t>$690/$933</t>
    </r>
    <r>
      <rPr>
        <b/>
        <sz val="10"/>
        <rFont val="Arial"/>
        <family val="2"/>
      </rPr>
      <t>)</t>
    </r>
  </si>
  <si>
    <t>January 2014</t>
  </si>
  <si>
    <t>April 2014</t>
  </si>
  <si>
    <t>FY 2015 Budget Factors</t>
  </si>
  <si>
    <t>Medicare</t>
  </si>
  <si>
    <t>Soc Sec</t>
  </si>
  <si>
    <t>Claimed</t>
  </si>
  <si>
    <t>Spend Down</t>
  </si>
  <si>
    <t>Premium</t>
  </si>
  <si>
    <t>January 2016</t>
  </si>
  <si>
    <t>January 2015</t>
  </si>
  <si>
    <t>FY 2017 Budget Factors</t>
  </si>
  <si>
    <t>Combined Taxes</t>
  </si>
  <si>
    <t>SocSec</t>
  </si>
  <si>
    <t>&amp; Retirement</t>
  </si>
  <si>
    <r>
      <t xml:space="preserve">Budget Amount </t>
    </r>
    <r>
      <rPr>
        <b/>
        <sz val="10"/>
        <rFont val="Arial"/>
        <family val="2"/>
      </rPr>
      <t>(</t>
    </r>
    <r>
      <rPr>
        <b/>
        <sz val="10"/>
        <color rgb="FFFF0000"/>
        <rFont val="Arial"/>
        <family val="2"/>
      </rPr>
      <t>$693/$938</t>
    </r>
    <r>
      <rPr>
        <b/>
        <sz val="10"/>
        <rFont val="Arial"/>
        <family val="2"/>
      </rPr>
      <t>)</t>
    </r>
  </si>
  <si>
    <r>
      <t>Fuel - "0" or "</t>
    </r>
    <r>
      <rPr>
        <b/>
        <sz val="12"/>
        <color rgb="FFFF0000"/>
        <rFont val="Arial"/>
        <family val="2"/>
      </rPr>
      <t>280</t>
    </r>
    <r>
      <rPr>
        <b/>
        <sz val="12"/>
        <rFont val="Arial"/>
        <family val="2"/>
      </rPr>
      <t>" or %</t>
    </r>
  </si>
  <si>
    <r>
      <t xml:space="preserve">Children's </t>
    </r>
    <r>
      <rPr>
        <b/>
        <sz val="12"/>
        <color rgb="FFFF0000"/>
        <rFont val="Arial"/>
        <family val="2"/>
      </rPr>
      <t>($286/$151)</t>
    </r>
  </si>
  <si>
    <r>
      <t xml:space="preserve">REBA </t>
    </r>
    <r>
      <rPr>
        <b/>
        <sz val="12"/>
        <color rgb="FFFF0000"/>
        <rFont val="Arial"/>
        <family val="2"/>
      </rPr>
      <t>($322.00/$644.00)</t>
    </r>
  </si>
  <si>
    <t>Total</t>
  </si>
  <si>
    <t>Income</t>
  </si>
  <si>
    <t xml:space="preserve">above budget factors change you must update </t>
  </si>
  <si>
    <r>
      <rPr>
        <b/>
        <sz val="11"/>
        <color rgb="FFFF0000"/>
        <rFont val="Arial"/>
        <family val="2"/>
      </rPr>
      <t xml:space="preserve">Don't edit </t>
    </r>
    <r>
      <rPr>
        <b/>
        <sz val="11"/>
        <color rgb="FF0000FF"/>
        <rFont val="Arial"/>
        <family val="2"/>
      </rPr>
      <t>this tab</t>
    </r>
    <r>
      <rPr>
        <b/>
        <sz val="11"/>
        <color rgb="FFFF0000"/>
        <rFont val="Arial"/>
        <family val="2"/>
      </rPr>
      <t xml:space="preserve"> in case you need it in the future to do retro caluclations for repayment.</t>
    </r>
  </si>
  <si>
    <r>
      <t xml:space="preserve">When Budget Factors changes, you should create a </t>
    </r>
    <r>
      <rPr>
        <b/>
        <sz val="12"/>
        <color rgb="FF0000FF"/>
        <rFont val="Arial"/>
        <family val="2"/>
      </rPr>
      <t>new tab</t>
    </r>
    <r>
      <rPr>
        <b/>
        <sz val="12"/>
        <color rgb="FFFF0000"/>
        <rFont val="Arial"/>
        <family val="2"/>
      </rPr>
      <t xml:space="preserve">, copy this tab to the </t>
    </r>
    <r>
      <rPr>
        <b/>
        <sz val="12"/>
        <color rgb="FF0000FF"/>
        <rFont val="Arial"/>
        <family val="2"/>
      </rPr>
      <t>new tab</t>
    </r>
    <r>
      <rPr>
        <b/>
        <sz val="12"/>
        <color rgb="FFFF0000"/>
        <rFont val="Arial"/>
        <family val="2"/>
      </rPr>
      <t xml:space="preserve">, and edit the </t>
    </r>
    <r>
      <rPr>
        <b/>
        <sz val="12"/>
        <color rgb="FF0000FF"/>
        <rFont val="Arial"/>
        <family val="2"/>
      </rPr>
      <t>new tab</t>
    </r>
    <r>
      <rPr>
        <b/>
        <sz val="12"/>
        <color rgb="FFFF0000"/>
        <rFont val="Arial"/>
        <family val="2"/>
      </rPr>
      <t>.</t>
    </r>
  </si>
  <si>
    <r>
      <t xml:space="preserve">Med Only Allowable cells must be updated on </t>
    </r>
    <r>
      <rPr>
        <b/>
        <sz val="9"/>
        <color rgb="FF0000FF"/>
        <rFont val="Arial"/>
        <family val="2"/>
      </rPr>
      <t>new tab</t>
    </r>
    <r>
      <rPr>
        <b/>
        <sz val="9"/>
        <color rgb="FFFF0000"/>
        <rFont val="Arial"/>
        <family val="2"/>
      </rPr>
      <t xml:space="preserve"> when Budget #5 values are changed.</t>
    </r>
  </si>
  <si>
    <t>Formula cells are coded this color blue.  When</t>
  </si>
  <si>
    <r>
      <t xml:space="preserve">the formula on the </t>
    </r>
    <r>
      <rPr>
        <b/>
        <sz val="9"/>
        <color rgb="FF0000FF"/>
        <rFont val="Arial"/>
        <family val="2"/>
      </rPr>
      <t>new tab</t>
    </r>
    <r>
      <rPr>
        <b/>
        <sz val="9"/>
        <color rgb="FFFF0000"/>
        <rFont val="Arial"/>
        <family val="2"/>
      </rPr>
      <t>, when necessary.</t>
    </r>
  </si>
  <si>
    <t>You must update the cell to left when max allowable heated shelter value changes.</t>
  </si>
  <si>
    <t>Negative numbers can effect imbedded formulas. Cell H11 prevents this for earnings under $200.00.</t>
  </si>
  <si>
    <r>
      <t xml:space="preserve">Budget Amount </t>
    </r>
    <r>
      <rPr>
        <b/>
        <sz val="10"/>
        <rFont val="Arial"/>
        <family val="2"/>
      </rPr>
      <t>(</t>
    </r>
    <r>
      <rPr>
        <b/>
        <sz val="10"/>
        <color rgb="FFFF0000"/>
        <rFont val="Arial"/>
        <family val="2"/>
      </rPr>
      <t>$710/$961</t>
    </r>
    <r>
      <rPr>
        <b/>
        <sz val="10"/>
        <rFont val="Arial"/>
        <family val="2"/>
      </rPr>
      <t>)</t>
    </r>
  </si>
  <si>
    <r>
      <t xml:space="preserve">REBA </t>
    </r>
    <r>
      <rPr>
        <b/>
        <sz val="12"/>
        <color rgb="FFFF0000"/>
        <rFont val="Arial"/>
        <family val="2"/>
      </rPr>
      <t>($329.00/$658.00)</t>
    </r>
  </si>
  <si>
    <r>
      <t>Fuel - "0" or "</t>
    </r>
    <r>
      <rPr>
        <b/>
        <sz val="12"/>
        <color rgb="FFFF0000"/>
        <rFont val="Arial"/>
        <family val="2"/>
      </rPr>
      <t>287</t>
    </r>
    <r>
      <rPr>
        <b/>
        <sz val="12"/>
        <rFont val="Arial"/>
        <family val="2"/>
      </rPr>
      <t>" or %</t>
    </r>
  </si>
  <si>
    <r>
      <t xml:space="preserve">Children's </t>
    </r>
    <r>
      <rPr>
        <b/>
        <sz val="12"/>
        <color rgb="FFFF0000"/>
        <rFont val="Arial"/>
        <family val="2"/>
      </rPr>
      <t>($293/$155)</t>
    </r>
  </si>
  <si>
    <t xml:space="preserve"> </t>
  </si>
  <si>
    <t>FY 2019 Budget Factors</t>
  </si>
  <si>
    <t>FY 2018 Budget Factors</t>
  </si>
  <si>
    <r>
      <t xml:space="preserve">SSDI </t>
    </r>
    <r>
      <rPr>
        <b/>
        <sz val="12"/>
        <color theme="1"/>
        <rFont val="Arial"/>
        <family val="2"/>
      </rPr>
      <t>Spouse</t>
    </r>
  </si>
  <si>
    <t>Jan - Jun 2018</t>
  </si>
  <si>
    <t>SSP</t>
  </si>
  <si>
    <t>Retirement Secondary</t>
  </si>
  <si>
    <t>SocSec Secondary</t>
  </si>
  <si>
    <t>March 2019</t>
  </si>
  <si>
    <r>
      <t xml:space="preserve">Budget Amount </t>
    </r>
    <r>
      <rPr>
        <b/>
        <sz val="10"/>
        <rFont val="Arial"/>
        <family val="2"/>
      </rPr>
      <t>(</t>
    </r>
    <r>
      <rPr>
        <b/>
        <sz val="10"/>
        <color rgb="FFFF0000"/>
        <rFont val="Arial"/>
        <family val="2"/>
      </rPr>
      <t>$732/$989</t>
    </r>
    <r>
      <rPr>
        <b/>
        <sz val="10"/>
        <rFont val="Arial"/>
        <family val="2"/>
      </rPr>
      <t>)</t>
    </r>
  </si>
  <si>
    <r>
      <t xml:space="preserve">Children's </t>
    </r>
    <r>
      <rPr>
        <b/>
        <sz val="12"/>
        <color rgb="FFFF0000"/>
        <rFont val="Arial"/>
        <family val="2"/>
      </rPr>
      <t>($302/$160)</t>
    </r>
  </si>
  <si>
    <r>
      <t xml:space="preserve">REBA </t>
    </r>
    <r>
      <rPr>
        <b/>
        <sz val="12"/>
        <color rgb="FFFF0000"/>
        <rFont val="Arial"/>
        <family val="2"/>
      </rPr>
      <t>($339.00/$678.00)</t>
    </r>
  </si>
  <si>
    <r>
      <t>Fuel - "0" or "</t>
    </r>
    <r>
      <rPr>
        <b/>
        <sz val="12"/>
        <color rgb="FFFF0000"/>
        <rFont val="Arial"/>
        <family val="2"/>
      </rPr>
      <t>296</t>
    </r>
    <r>
      <rPr>
        <b/>
        <sz val="12"/>
        <rFont val="Arial"/>
        <family val="2"/>
      </rPr>
      <t>" or %</t>
    </r>
  </si>
  <si>
    <t>SSP Primary</t>
  </si>
  <si>
    <r>
      <t xml:space="preserve">Children's </t>
    </r>
    <r>
      <rPr>
        <b/>
        <sz val="12"/>
        <color rgb="FFFF0000"/>
        <rFont val="Arial"/>
        <family val="2"/>
      </rPr>
      <t>($308/$162)</t>
    </r>
  </si>
  <si>
    <r>
      <t xml:space="preserve">Budget Amount </t>
    </r>
    <r>
      <rPr>
        <b/>
        <sz val="10"/>
        <rFont val="Arial"/>
        <family val="2"/>
      </rPr>
      <t>(</t>
    </r>
    <r>
      <rPr>
        <b/>
        <sz val="10"/>
        <color rgb="FFFF0000"/>
        <rFont val="Arial"/>
        <family val="2"/>
      </rPr>
      <t>$747/$1010</t>
    </r>
    <r>
      <rPr>
        <b/>
        <sz val="10"/>
        <rFont val="Arial"/>
        <family val="2"/>
      </rPr>
      <t>)</t>
    </r>
  </si>
  <si>
    <r>
      <t xml:space="preserve">REBA </t>
    </r>
    <r>
      <rPr>
        <b/>
        <sz val="12"/>
        <color rgb="FFFF0000"/>
        <rFont val="Arial"/>
        <family val="2"/>
      </rPr>
      <t>($346.00/$692.00)</t>
    </r>
  </si>
  <si>
    <r>
      <t>Fuel - "0" or "</t>
    </r>
    <r>
      <rPr>
        <b/>
        <sz val="12"/>
        <color rgb="FFFF0000"/>
        <rFont val="Arial"/>
        <family val="2"/>
      </rPr>
      <t>302</t>
    </r>
    <r>
      <rPr>
        <b/>
        <sz val="12"/>
        <rFont val="Arial"/>
        <family val="2"/>
      </rPr>
      <t>" or %</t>
    </r>
  </si>
  <si>
    <t>FY 2021 Budget Factors</t>
  </si>
  <si>
    <t>FY 2020 Budget Factors</t>
  </si>
  <si>
    <t>Nov 2016</t>
  </si>
  <si>
    <t>SSDI Secondary</t>
  </si>
  <si>
    <t>April 2020</t>
  </si>
  <si>
    <t>May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</si>
</sst>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44" x14ac:knownFonts="1">
    <font>
      <sz val="10"/>
      <name val="Arial"/>
    </font>
    <font>
      <b/>
      <sz val="12"/>
      <name val="Arial"/>
      <family val="2"/>
    </font>
    <font>
      <sz val="8"/>
      <name val="Arial"/>
      <family val="2"/>
    </font>
    <font>
      <sz val="10"/>
      <color indexed="9"/>
      <name val="Arial"/>
      <family val="2"/>
    </font>
    <font>
      <b/>
      <sz val="12"/>
      <color indexed="9"/>
      <name val="Arial"/>
      <family val="2"/>
    </font>
    <font>
      <b/>
      <sz val="12"/>
      <color indexed="17"/>
      <name val="Arial"/>
      <family val="2"/>
    </font>
    <font>
      <b/>
      <sz val="10"/>
      <name val="Arial"/>
      <family val="2"/>
    </font>
    <font>
      <b/>
      <sz val="11"/>
      <name val="Arial"/>
      <family val="2"/>
    </font>
    <font>
      <b/>
      <sz val="12"/>
      <color indexed="10"/>
      <name val="Arial"/>
      <family val="2"/>
    </font>
    <font>
      <b/>
      <sz val="12"/>
      <color indexed="8"/>
      <name val="Arial"/>
      <family val="2"/>
    </font>
    <font>
      <b/>
      <sz val="10"/>
      <color indexed="12"/>
      <name val="Arial"/>
      <family val="2"/>
    </font>
    <font>
      <b/>
      <sz val="10"/>
      <color indexed="12"/>
      <name val="Tahoma"/>
      <family val="2"/>
    </font>
    <font>
      <b/>
      <sz val="10"/>
      <color indexed="10"/>
      <name val="Tahoma"/>
      <family val="2"/>
    </font>
    <font>
      <b/>
      <sz val="10"/>
      <color indexed="14"/>
      <name val="Tahoma"/>
      <family val="2"/>
    </font>
    <font>
      <b/>
      <sz val="10"/>
      <name val="Tahoma"/>
      <family val="2"/>
    </font>
    <font>
      <b/>
      <sz val="12"/>
      <color indexed="12"/>
      <name val="Arial"/>
      <family val="2"/>
    </font>
    <font>
      <b/>
      <sz val="26"/>
      <color indexed="10"/>
      <name val="Arial"/>
      <family val="2"/>
    </font>
    <font>
      <b/>
      <sz val="10"/>
      <color indexed="9"/>
      <name val="Arial"/>
      <family val="2"/>
    </font>
    <font>
      <b/>
      <sz val="10"/>
      <color indexed="13"/>
      <name val="Arial"/>
      <family val="2"/>
    </font>
    <font>
      <sz val="10"/>
      <color indexed="13"/>
      <name val="Arial"/>
      <family val="2"/>
    </font>
    <font>
      <sz val="12"/>
      <name val="Arial"/>
      <family val="2"/>
    </font>
    <font>
      <b/>
      <sz val="12"/>
      <color rgb="FF0000FF"/>
      <name val="Arial"/>
      <family val="2"/>
    </font>
    <font>
      <b/>
      <sz val="9"/>
      <name val="Arial"/>
      <family val="2"/>
    </font>
    <font>
      <b/>
      <sz val="10"/>
      <color indexed="53"/>
      <name val="Tahoma"/>
      <family val="2"/>
    </font>
    <font>
      <b/>
      <sz val="10"/>
      <color indexed="60"/>
      <name val="Tahoma"/>
      <family val="2"/>
    </font>
    <font>
      <b/>
      <sz val="14"/>
      <color indexed="9"/>
      <name val="Arial"/>
      <family val="2"/>
    </font>
    <font>
      <sz val="10"/>
      <name val="Arial"/>
      <family val="2"/>
    </font>
    <font>
      <b/>
      <sz val="12"/>
      <color rgb="FFFF0000"/>
      <name val="Arial"/>
      <family val="2"/>
    </font>
    <font>
      <b/>
      <sz val="10"/>
      <color rgb="FFFF0000"/>
      <name val="Arial"/>
      <family val="2"/>
    </font>
    <font>
      <b/>
      <sz val="8"/>
      <color indexed="63"/>
      <name val="Tahoma"/>
      <family val="2"/>
    </font>
    <font>
      <b/>
      <sz val="10"/>
      <color theme="0"/>
      <name val="Arial"/>
      <family val="2"/>
    </font>
    <font>
      <b/>
      <sz val="11"/>
      <name val="Calibri"/>
      <family val="2"/>
    </font>
    <font>
      <b/>
      <sz val="12"/>
      <color theme="2"/>
      <name val="Arial"/>
      <family val="2"/>
    </font>
    <font>
      <sz val="11"/>
      <color rgb="FF1F497D"/>
      <name val="Calibri"/>
      <family val="2"/>
    </font>
    <font>
      <b/>
      <sz val="11"/>
      <color rgb="FFFF0000"/>
      <name val="Arial"/>
      <family val="2"/>
    </font>
    <font>
      <b/>
      <sz val="11"/>
      <color rgb="FF0000FF"/>
      <name val="Arial"/>
      <family val="2"/>
    </font>
    <font>
      <b/>
      <sz val="9"/>
      <color rgb="FFFF0000"/>
      <name val="Arial"/>
      <family val="2"/>
    </font>
    <font>
      <b/>
      <sz val="9"/>
      <color rgb="FF0000FF"/>
      <name val="Arial"/>
      <family val="2"/>
    </font>
    <font>
      <sz val="10"/>
      <color theme="0"/>
      <name val="Arial"/>
      <family val="2"/>
    </font>
    <font>
      <b/>
      <sz val="12"/>
      <color theme="0"/>
      <name val="Arial"/>
      <family val="2"/>
    </font>
    <font>
      <b/>
      <sz val="14"/>
      <color rgb="FF7030A0"/>
      <name val="Calibri"/>
      <family val="2"/>
    </font>
    <font>
      <b/>
      <sz val="12"/>
      <color theme="1"/>
      <name val="Arial"/>
      <family val="2"/>
    </font>
    <font>
      <b/>
      <sz val="16"/>
      <color indexed="13"/>
      <name val="Arial"/>
      <family val="2"/>
    </font>
    <font>
      <sz val="16"/>
      <name val="Arial"/>
      <family val="2"/>
    </font>
  </fonts>
  <fills count="36">
    <fill>
      <patternFill patternType="none"/>
    </fill>
    <fill>
      <patternFill patternType="gray125"/>
    </fill>
    <fill>
      <patternFill patternType="solid">
        <fgColor indexed="42"/>
        <bgColor indexed="64"/>
      </patternFill>
    </fill>
    <fill>
      <patternFill patternType="solid">
        <fgColor indexed="45"/>
        <bgColor indexed="64"/>
      </patternFill>
    </fill>
    <fill>
      <patternFill patternType="solid">
        <fgColor indexed="22"/>
        <bgColor indexed="64"/>
      </patternFill>
    </fill>
    <fill>
      <patternFill patternType="solid">
        <fgColor indexed="17"/>
        <bgColor indexed="64"/>
      </patternFill>
    </fill>
    <fill>
      <patternFill patternType="solid">
        <fgColor indexed="53"/>
        <bgColor indexed="64"/>
      </patternFill>
    </fill>
    <fill>
      <patternFill patternType="solid">
        <fgColor indexed="10"/>
        <bgColor indexed="64"/>
      </patternFill>
    </fill>
    <fill>
      <patternFill patternType="solid">
        <fgColor indexed="51"/>
        <bgColor indexed="64"/>
      </patternFill>
    </fill>
    <fill>
      <patternFill patternType="solid">
        <fgColor indexed="49"/>
        <bgColor indexed="64"/>
      </patternFill>
    </fill>
    <fill>
      <patternFill patternType="solid">
        <fgColor indexed="41"/>
        <bgColor indexed="64"/>
      </patternFill>
    </fill>
    <fill>
      <patternFill patternType="solid">
        <fgColor indexed="43"/>
        <bgColor indexed="64"/>
      </patternFill>
    </fill>
    <fill>
      <patternFill patternType="solid">
        <fgColor indexed="11"/>
        <bgColor indexed="64"/>
      </patternFill>
    </fill>
    <fill>
      <patternFill patternType="solid">
        <fgColor indexed="13"/>
        <bgColor indexed="64"/>
      </patternFill>
    </fill>
    <fill>
      <patternFill patternType="solid">
        <fgColor indexed="8"/>
        <bgColor indexed="64"/>
      </patternFill>
    </fill>
    <fill>
      <patternFill patternType="solid">
        <fgColor indexed="15"/>
        <bgColor indexed="64"/>
      </patternFill>
    </fill>
    <fill>
      <patternFill patternType="solid">
        <fgColor indexed="50"/>
        <bgColor indexed="64"/>
      </patternFill>
    </fill>
    <fill>
      <patternFill patternType="solid">
        <fgColor indexed="12"/>
        <bgColor indexed="64"/>
      </patternFill>
    </fill>
    <fill>
      <patternFill patternType="solid">
        <fgColor indexed="46"/>
        <bgColor indexed="64"/>
      </patternFill>
    </fill>
    <fill>
      <patternFill patternType="solid">
        <fgColor rgb="FFFFFF00"/>
        <bgColor indexed="64"/>
      </patternFill>
    </fill>
    <fill>
      <patternFill patternType="solid">
        <fgColor rgb="FFFF99CC"/>
        <bgColor indexed="64"/>
      </patternFill>
    </fill>
    <fill>
      <patternFill patternType="solid">
        <fgColor rgb="FFFFCC00"/>
        <bgColor indexed="64"/>
      </patternFill>
    </fill>
    <fill>
      <patternFill patternType="solid">
        <fgColor rgb="FF00FFFF"/>
        <bgColor indexed="64"/>
      </patternFill>
    </fill>
    <fill>
      <patternFill patternType="solid">
        <fgColor theme="6" tint="0.59999389629810485"/>
        <bgColor indexed="64"/>
      </patternFill>
    </fill>
    <fill>
      <patternFill patternType="solid">
        <fgColor rgb="FFCCFFCC"/>
        <bgColor indexed="64"/>
      </patternFill>
    </fill>
    <fill>
      <patternFill patternType="solid">
        <fgColor rgb="FFCCCCFF"/>
        <bgColor indexed="64"/>
      </patternFill>
    </fill>
    <fill>
      <patternFill patternType="solid">
        <fgColor rgb="FF66CCFF"/>
        <bgColor indexed="64"/>
      </patternFill>
    </fill>
    <fill>
      <patternFill patternType="solid">
        <fgColor theme="7" tint="0.59999389629810485"/>
        <bgColor indexed="64"/>
      </patternFill>
    </fill>
    <fill>
      <patternFill patternType="solid">
        <fgColor rgb="FFFF9933"/>
        <bgColor indexed="64"/>
      </patternFill>
    </fill>
    <fill>
      <patternFill patternType="solid">
        <fgColor rgb="FFFF66FF"/>
        <bgColor indexed="64"/>
      </patternFill>
    </fill>
    <fill>
      <patternFill patternType="solid">
        <fgColor theme="1"/>
        <bgColor indexed="64"/>
      </patternFill>
    </fill>
    <fill>
      <patternFill patternType="solid">
        <fgColor theme="3"/>
        <bgColor indexed="64"/>
      </patternFill>
    </fill>
    <fill>
      <patternFill patternType="solid">
        <fgColor theme="9" tint="0.59999389629810485"/>
        <bgColor indexed="64"/>
      </patternFill>
    </fill>
    <fill>
      <patternFill patternType="solid">
        <fgColor rgb="FFFFFF99"/>
        <bgColor indexed="64"/>
      </patternFill>
    </fill>
    <fill>
      <patternFill patternType="solid">
        <fgColor theme="8"/>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top style="medium">
        <color indexed="64"/>
      </top>
      <bottom/>
      <diagonal/>
    </border>
  </borders>
  <cellStyleXfs count="1">
    <xf numFmtId="0" fontId="0" fillId="0" borderId="0"/>
  </cellStyleXfs>
  <cellXfs count="167">
    <xf numFmtId="0" fontId="0" fillId="0" borderId="0" xfId="0"/>
    <xf numFmtId="0" fontId="1" fillId="0" borderId="0" xfId="0" applyFont="1"/>
    <xf numFmtId="0" fontId="1" fillId="2" borderId="0" xfId="0" applyFont="1" applyFill="1"/>
    <xf numFmtId="0" fontId="1" fillId="3" borderId="0" xfId="0" applyFont="1" applyFill="1"/>
    <xf numFmtId="44" fontId="0" fillId="0" borderId="0" xfId="0" applyNumberFormat="1"/>
    <xf numFmtId="44" fontId="0" fillId="4" borderId="0" xfId="0" applyNumberFormat="1" applyFill="1"/>
    <xf numFmtId="0" fontId="4" fillId="5" borderId="0" xfId="0" applyFont="1" applyFill="1"/>
    <xf numFmtId="44" fontId="0" fillId="0" borderId="0" xfId="0" applyNumberFormat="1" applyFill="1"/>
    <xf numFmtId="44" fontId="0" fillId="0" borderId="0" xfId="0" applyNumberFormat="1" applyFill="1" applyBorder="1"/>
    <xf numFmtId="44" fontId="3" fillId="0" borderId="0" xfId="0" applyNumberFormat="1" applyFont="1" applyFill="1" applyBorder="1"/>
    <xf numFmtId="0" fontId="1" fillId="0" borderId="0" xfId="0" applyFont="1" applyAlignment="1">
      <alignment horizontal="left"/>
    </xf>
    <xf numFmtId="0" fontId="1" fillId="6" borderId="0" xfId="0" applyFont="1" applyFill="1" applyAlignment="1">
      <alignment horizontal="left"/>
    </xf>
    <xf numFmtId="44" fontId="1" fillId="6" borderId="0" xfId="0" applyNumberFormat="1" applyFont="1" applyFill="1"/>
    <xf numFmtId="0" fontId="1" fillId="4" borderId="0" xfId="0" applyFont="1" applyFill="1"/>
    <xf numFmtId="44" fontId="0" fillId="3" borderId="0" xfId="0" applyNumberFormat="1" applyFill="1"/>
    <xf numFmtId="44" fontId="5" fillId="0" borderId="0" xfId="0" applyNumberFormat="1" applyFont="1" applyAlignment="1">
      <alignment horizontal="right"/>
    </xf>
    <xf numFmtId="0" fontId="1" fillId="8" borderId="0" xfId="0" applyFont="1" applyFill="1"/>
    <xf numFmtId="0" fontId="1" fillId="9" borderId="0" xfId="0" applyFont="1" applyFill="1"/>
    <xf numFmtId="0" fontId="8" fillId="0" borderId="0" xfId="0" applyFont="1" applyBorder="1"/>
    <xf numFmtId="0" fontId="0" fillId="0" borderId="0" xfId="0" applyBorder="1"/>
    <xf numFmtId="44" fontId="0" fillId="2" borderId="0" xfId="0" applyNumberFormat="1" applyFill="1"/>
    <xf numFmtId="0" fontId="0" fillId="0" borderId="0" xfId="0" applyFill="1"/>
    <xf numFmtId="0" fontId="1" fillId="0" borderId="0" xfId="0" applyFont="1" applyFill="1" applyBorder="1"/>
    <xf numFmtId="0" fontId="0" fillId="0" borderId="0" xfId="0" applyFill="1" applyBorder="1"/>
    <xf numFmtId="0" fontId="0" fillId="0" borderId="0" xfId="0" applyAlignment="1">
      <alignment horizontal="center"/>
    </xf>
    <xf numFmtId="0" fontId="11" fillId="0" borderId="1" xfId="0" applyFont="1" applyBorder="1" applyAlignment="1">
      <alignment horizontal="center"/>
    </xf>
    <xf numFmtId="0" fontId="12" fillId="0" borderId="1" xfId="0" applyFont="1" applyBorder="1" applyAlignment="1">
      <alignment horizontal="center"/>
    </xf>
    <xf numFmtId="0" fontId="13" fillId="0" borderId="1" xfId="0" applyFont="1" applyBorder="1" applyAlignment="1">
      <alignment horizontal="center"/>
    </xf>
    <xf numFmtId="0" fontId="14" fillId="0" borderId="1" xfId="0" applyFont="1" applyBorder="1" applyAlignment="1">
      <alignment horizontal="center"/>
    </xf>
    <xf numFmtId="44" fontId="0" fillId="0" borderId="0" xfId="0" applyNumberFormat="1" applyAlignment="1">
      <alignment horizontal="center"/>
    </xf>
    <xf numFmtId="44" fontId="0" fillId="0" borderId="0" xfId="0" applyNumberFormat="1" applyAlignment="1">
      <alignment horizontal="right"/>
    </xf>
    <xf numFmtId="0" fontId="0" fillId="0" borderId="0" xfId="0" applyAlignment="1">
      <alignment horizontal="right"/>
    </xf>
    <xf numFmtId="2" fontId="0" fillId="0" borderId="0" xfId="0" applyNumberFormat="1" applyAlignment="1">
      <alignment horizontal="right"/>
    </xf>
    <xf numFmtId="0" fontId="1" fillId="4" borderId="0" xfId="0" applyFont="1" applyFill="1" applyAlignment="1">
      <alignment horizontal="center"/>
    </xf>
    <xf numFmtId="0" fontId="6" fillId="4" borderId="0" xfId="0" applyFont="1" applyFill="1" applyAlignment="1">
      <alignment horizontal="center"/>
    </xf>
    <xf numFmtId="44" fontId="15" fillId="4" borderId="0" xfId="0" applyNumberFormat="1" applyFont="1" applyFill="1"/>
    <xf numFmtId="44" fontId="15" fillId="3" borderId="2" xfId="0" applyNumberFormat="1" applyFont="1" applyFill="1" applyBorder="1"/>
    <xf numFmtId="0" fontId="0" fillId="2" borderId="0" xfId="0" applyFill="1"/>
    <xf numFmtId="0" fontId="0" fillId="10" borderId="0" xfId="0" applyFill="1"/>
    <xf numFmtId="44" fontId="15" fillId="0" borderId="0" xfId="0" applyNumberFormat="1" applyFont="1" applyFill="1"/>
    <xf numFmtId="44" fontId="15" fillId="0" borderId="0" xfId="0" applyNumberFormat="1" applyFont="1" applyFill="1" applyBorder="1"/>
    <xf numFmtId="0" fontId="16" fillId="0" borderId="0" xfId="0" applyFont="1"/>
    <xf numFmtId="0" fontId="8" fillId="0" borderId="0" xfId="0" applyFont="1"/>
    <xf numFmtId="0" fontId="0" fillId="11" borderId="0" xfId="0" applyFill="1"/>
    <xf numFmtId="0" fontId="1" fillId="0" borderId="0" xfId="0" applyFont="1" applyFill="1" applyAlignment="1">
      <alignment horizontal="center"/>
    </xf>
    <xf numFmtId="0" fontId="1" fillId="2" borderId="3" xfId="0" applyFont="1" applyFill="1" applyBorder="1"/>
    <xf numFmtId="0" fontId="0" fillId="2" borderId="4" xfId="0" applyFill="1" applyBorder="1"/>
    <xf numFmtId="0" fontId="0" fillId="2" borderId="5" xfId="0" applyFill="1" applyBorder="1"/>
    <xf numFmtId="0" fontId="1" fillId="11" borderId="3" xfId="0" applyFont="1" applyFill="1" applyBorder="1"/>
    <xf numFmtId="0" fontId="0" fillId="11" borderId="4" xfId="0" applyFill="1" applyBorder="1"/>
    <xf numFmtId="0" fontId="0" fillId="11" borderId="5" xfId="0" applyFill="1" applyBorder="1"/>
    <xf numFmtId="44" fontId="1" fillId="13" borderId="0" xfId="0" applyNumberFormat="1" applyFont="1" applyFill="1"/>
    <xf numFmtId="44" fontId="15" fillId="2" borderId="2" xfId="0" applyNumberFormat="1" applyFont="1" applyFill="1" applyBorder="1"/>
    <xf numFmtId="44" fontId="10" fillId="2" borderId="6" xfId="0" applyNumberFormat="1" applyFont="1" applyFill="1" applyBorder="1"/>
    <xf numFmtId="44" fontId="10" fillId="2" borderId="7" xfId="0" applyNumberFormat="1" applyFont="1" applyFill="1" applyBorder="1"/>
    <xf numFmtId="0" fontId="6" fillId="4" borderId="0" xfId="0" applyFont="1" applyFill="1"/>
    <xf numFmtId="44" fontId="10" fillId="2" borderId="8" xfId="0" applyNumberFormat="1" applyFont="1" applyFill="1" applyBorder="1"/>
    <xf numFmtId="0" fontId="17" fillId="7" borderId="0" xfId="0" applyFont="1" applyFill="1"/>
    <xf numFmtId="44" fontId="15" fillId="13" borderId="0" xfId="0" applyNumberFormat="1" applyFont="1" applyFill="1"/>
    <xf numFmtId="0" fontId="18" fillId="14" borderId="3" xfId="0" applyFont="1" applyFill="1" applyBorder="1"/>
    <xf numFmtId="0" fontId="18" fillId="14" borderId="4" xfId="0" applyFont="1" applyFill="1" applyBorder="1"/>
    <xf numFmtId="0" fontId="19" fillId="14" borderId="5" xfId="0" applyFont="1" applyFill="1" applyBorder="1"/>
    <xf numFmtId="0" fontId="19" fillId="14" borderId="4" xfId="0" applyFont="1" applyFill="1" applyBorder="1"/>
    <xf numFmtId="0" fontId="1" fillId="15" borderId="0" xfId="0" applyFont="1" applyFill="1"/>
    <xf numFmtId="0" fontId="9" fillId="15" borderId="9" xfId="0" applyFont="1" applyFill="1" applyBorder="1"/>
    <xf numFmtId="0" fontId="9" fillId="15" borderId="10" xfId="0" applyFont="1" applyFill="1" applyBorder="1"/>
    <xf numFmtId="44" fontId="1" fillId="15" borderId="9" xfId="0" applyNumberFormat="1" applyFont="1" applyFill="1" applyBorder="1"/>
    <xf numFmtId="0" fontId="17" fillId="7" borderId="6" xfId="0" applyFont="1" applyFill="1" applyBorder="1" applyAlignment="1">
      <alignment horizontal="center"/>
    </xf>
    <xf numFmtId="44" fontId="4" fillId="7" borderId="8" xfId="0" applyNumberFormat="1" applyFont="1" applyFill="1" applyBorder="1"/>
    <xf numFmtId="0" fontId="1" fillId="6" borderId="3" xfId="0" applyFont="1" applyFill="1" applyBorder="1"/>
    <xf numFmtId="0" fontId="0" fillId="6" borderId="4" xfId="0" applyFill="1" applyBorder="1"/>
    <xf numFmtId="0" fontId="0" fillId="6" borderId="5" xfId="0" applyFill="1" applyBorder="1"/>
    <xf numFmtId="44" fontId="1" fillId="2" borderId="2" xfId="0" applyNumberFormat="1" applyFont="1" applyFill="1" applyBorder="1"/>
    <xf numFmtId="44" fontId="1" fillId="3" borderId="2" xfId="0" applyNumberFormat="1" applyFont="1" applyFill="1" applyBorder="1"/>
    <xf numFmtId="44" fontId="1" fillId="12" borderId="2" xfId="0" applyNumberFormat="1" applyFont="1" applyFill="1" applyBorder="1"/>
    <xf numFmtId="44" fontId="1" fillId="16" borderId="2" xfId="0" applyNumberFormat="1" applyFont="1" applyFill="1" applyBorder="1"/>
    <xf numFmtId="44" fontId="4" fillId="17" borderId="2" xfId="0" applyNumberFormat="1" applyFont="1" applyFill="1" applyBorder="1"/>
    <xf numFmtId="44" fontId="1" fillId="18" borderId="2" xfId="0" applyNumberFormat="1" applyFont="1" applyFill="1" applyBorder="1"/>
    <xf numFmtId="44" fontId="4" fillId="5" borderId="2" xfId="0" applyNumberFormat="1" applyFont="1" applyFill="1" applyBorder="1"/>
    <xf numFmtId="0" fontId="1" fillId="9" borderId="6" xfId="0" applyFont="1" applyFill="1" applyBorder="1" applyAlignment="1">
      <alignment horizontal="center"/>
    </xf>
    <xf numFmtId="44" fontId="1" fillId="3" borderId="7" xfId="0" applyNumberFormat="1" applyFont="1" applyFill="1" applyBorder="1"/>
    <xf numFmtId="44" fontId="1" fillId="11" borderId="7" xfId="0" applyNumberFormat="1" applyFont="1" applyFill="1" applyBorder="1"/>
    <xf numFmtId="44" fontId="1" fillId="13" borderId="7" xfId="0" applyNumberFormat="1" applyFont="1" applyFill="1" applyBorder="1"/>
    <xf numFmtId="0" fontId="20" fillId="4" borderId="7" xfId="0" applyFont="1" applyFill="1" applyBorder="1"/>
    <xf numFmtId="44" fontId="4" fillId="6" borderId="7" xfId="0" applyNumberFormat="1" applyFont="1" applyFill="1" applyBorder="1"/>
    <xf numFmtId="0" fontId="1" fillId="4" borderId="7" xfId="0" applyFont="1" applyFill="1" applyBorder="1"/>
    <xf numFmtId="44" fontId="4" fillId="5" borderId="8" xfId="0" applyNumberFormat="1" applyFont="1" applyFill="1" applyBorder="1"/>
    <xf numFmtId="44" fontId="1" fillId="9" borderId="6" xfId="0" applyNumberFormat="1" applyFont="1" applyFill="1" applyBorder="1" applyAlignment="1">
      <alignment horizontal="center"/>
    </xf>
    <xf numFmtId="44" fontId="20" fillId="4" borderId="7" xfId="0" applyNumberFormat="1" applyFont="1" applyFill="1" applyBorder="1"/>
    <xf numFmtId="44" fontId="1" fillId="14" borderId="2" xfId="0" applyNumberFormat="1" applyFont="1" applyFill="1" applyBorder="1"/>
    <xf numFmtId="0" fontId="1" fillId="14" borderId="0" xfId="0" applyFont="1" applyFill="1" applyAlignment="1">
      <alignment horizontal="right"/>
    </xf>
    <xf numFmtId="0" fontId="1" fillId="14" borderId="0" xfId="0" applyFont="1" applyFill="1"/>
    <xf numFmtId="44" fontId="1" fillId="14" borderId="0" xfId="0" applyNumberFormat="1" applyFont="1" applyFill="1"/>
    <xf numFmtId="44" fontId="21" fillId="3" borderId="2" xfId="0" applyNumberFormat="1" applyFont="1" applyFill="1" applyBorder="1"/>
    <xf numFmtId="44" fontId="21" fillId="19" borderId="0" xfId="0" applyNumberFormat="1" applyFont="1" applyFill="1"/>
    <xf numFmtId="44" fontId="15" fillId="2" borderId="5" xfId="0" applyNumberFormat="1" applyFont="1" applyFill="1" applyBorder="1"/>
    <xf numFmtId="44" fontId="21" fillId="20" borderId="2" xfId="0" applyNumberFormat="1" applyFont="1" applyFill="1" applyBorder="1"/>
    <xf numFmtId="44" fontId="15" fillId="13" borderId="2" xfId="0" applyNumberFormat="1" applyFont="1" applyFill="1" applyBorder="1"/>
    <xf numFmtId="44" fontId="6" fillId="8" borderId="0" xfId="0" applyNumberFormat="1" applyFont="1" applyFill="1"/>
    <xf numFmtId="0" fontId="1" fillId="21" borderId="0" xfId="0" applyFont="1" applyFill="1"/>
    <xf numFmtId="49" fontId="1" fillId="8" borderId="0" xfId="0" applyNumberFormat="1" applyFont="1" applyFill="1" applyAlignment="1">
      <alignment horizontal="center"/>
    </xf>
    <xf numFmtId="0" fontId="4" fillId="7" borderId="12" xfId="0" applyFont="1" applyFill="1" applyBorder="1" applyAlignment="1">
      <alignment horizontal="left"/>
    </xf>
    <xf numFmtId="44" fontId="4" fillId="7" borderId="13" xfId="0" applyNumberFormat="1" applyFont="1" applyFill="1" applyBorder="1"/>
    <xf numFmtId="44" fontId="4" fillId="7" borderId="14" xfId="0" applyNumberFormat="1" applyFont="1" applyFill="1" applyBorder="1"/>
    <xf numFmtId="44" fontId="6" fillId="23" borderId="6" xfId="0" applyNumberFormat="1" applyFont="1" applyFill="1" applyBorder="1" applyAlignment="1">
      <alignment horizontal="center"/>
    </xf>
    <xf numFmtId="0" fontId="6" fillId="23" borderId="7" xfId="0" applyFont="1" applyFill="1" applyBorder="1" applyAlignment="1">
      <alignment horizontal="center"/>
    </xf>
    <xf numFmtId="44" fontId="1" fillId="26" borderId="0" xfId="0" applyNumberFormat="1" applyFont="1" applyFill="1"/>
    <xf numFmtId="44" fontId="1" fillId="25" borderId="0" xfId="0" applyNumberFormat="1" applyFont="1" applyFill="1"/>
    <xf numFmtId="0" fontId="23" fillId="0" borderId="1" xfId="0" applyFont="1" applyBorder="1" applyAlignment="1">
      <alignment horizontal="center"/>
    </xf>
    <xf numFmtId="0" fontId="24" fillId="0" borderId="1" xfId="0" applyFont="1" applyBorder="1" applyAlignment="1">
      <alignment horizontal="center"/>
    </xf>
    <xf numFmtId="44" fontId="1" fillId="13" borderId="1" xfId="0" applyNumberFormat="1" applyFont="1" applyFill="1" applyBorder="1" applyAlignment="1">
      <alignment horizontal="center"/>
    </xf>
    <xf numFmtId="44" fontId="1" fillId="3" borderId="1" xfId="0" applyNumberFormat="1" applyFont="1" applyFill="1" applyBorder="1" applyAlignment="1">
      <alignment horizontal="center"/>
    </xf>
    <xf numFmtId="44" fontId="1" fillId="10" borderId="1" xfId="0" applyNumberFormat="1" applyFont="1" applyFill="1" applyBorder="1" applyAlignment="1">
      <alignment horizontal="center"/>
    </xf>
    <xf numFmtId="44" fontId="6" fillId="24" borderId="15" xfId="0" applyNumberFormat="1" applyFont="1" applyFill="1" applyBorder="1" applyAlignment="1">
      <alignment horizontal="center"/>
    </xf>
    <xf numFmtId="0" fontId="22" fillId="2" borderId="16" xfId="0" applyFont="1" applyFill="1" applyBorder="1" applyAlignment="1">
      <alignment horizontal="center"/>
    </xf>
    <xf numFmtId="44" fontId="6" fillId="15" borderId="1" xfId="0" applyNumberFormat="1" applyFont="1" applyFill="1" applyBorder="1" applyAlignment="1">
      <alignment horizontal="center"/>
    </xf>
    <xf numFmtId="44" fontId="6" fillId="23" borderId="1" xfId="0" applyNumberFormat="1" applyFont="1" applyFill="1" applyBorder="1" applyAlignment="1">
      <alignment horizontal="center"/>
    </xf>
    <xf numFmtId="44" fontId="6" fillId="2" borderId="1" xfId="0" applyNumberFormat="1" applyFont="1" applyFill="1" applyBorder="1" applyAlignment="1">
      <alignment horizontal="center"/>
    </xf>
    <xf numFmtId="44" fontId="1" fillId="10" borderId="11" xfId="0" applyNumberFormat="1" applyFont="1" applyFill="1" applyBorder="1" applyAlignment="1">
      <alignment horizontal="center"/>
    </xf>
    <xf numFmtId="44" fontId="25" fillId="5" borderId="2" xfId="0" applyNumberFormat="1" applyFont="1" applyFill="1" applyBorder="1" applyAlignment="1">
      <alignment horizontal="center"/>
    </xf>
    <xf numFmtId="44" fontId="6" fillId="27" borderId="11" xfId="0" applyNumberFormat="1" applyFont="1" applyFill="1" applyBorder="1" applyAlignment="1">
      <alignment horizontal="center"/>
    </xf>
    <xf numFmtId="0" fontId="6" fillId="27" borderId="9" xfId="0" applyFont="1" applyFill="1" applyBorder="1" applyAlignment="1">
      <alignment horizontal="center"/>
    </xf>
    <xf numFmtId="44" fontId="6" fillId="27" borderId="1" xfId="0" applyNumberFormat="1" applyFont="1" applyFill="1" applyBorder="1" applyAlignment="1">
      <alignment horizontal="center"/>
    </xf>
    <xf numFmtId="44" fontId="1" fillId="22" borderId="0" xfId="0" applyNumberFormat="1" applyFont="1" applyFill="1"/>
    <xf numFmtId="44" fontId="0" fillId="22" borderId="0" xfId="0" applyNumberFormat="1" applyFill="1"/>
    <xf numFmtId="44" fontId="0" fillId="22" borderId="0" xfId="0" applyNumberFormat="1" applyFill="1" applyBorder="1"/>
    <xf numFmtId="44" fontId="26" fillId="22" borderId="0" xfId="0" applyNumberFormat="1" applyFont="1" applyFill="1"/>
    <xf numFmtId="0" fontId="29" fillId="0" borderId="1" xfId="0" applyFont="1" applyBorder="1" applyAlignment="1">
      <alignment horizontal="center"/>
    </xf>
    <xf numFmtId="44" fontId="6" fillId="28" borderId="11" xfId="0" applyNumberFormat="1" applyFont="1" applyFill="1" applyBorder="1" applyAlignment="1">
      <alignment horizontal="center"/>
    </xf>
    <xf numFmtId="44" fontId="6" fillId="22" borderId="17" xfId="0" applyNumberFormat="1" applyFont="1" applyFill="1" applyBorder="1" applyAlignment="1">
      <alignment horizontal="center"/>
    </xf>
    <xf numFmtId="44" fontId="30" fillId="29" borderId="11" xfId="0" applyNumberFormat="1" applyFont="1" applyFill="1" applyBorder="1" applyAlignment="1">
      <alignment horizontal="center"/>
    </xf>
    <xf numFmtId="0" fontId="6" fillId="28" borderId="9" xfId="0" applyFont="1" applyFill="1" applyBorder="1" applyAlignment="1">
      <alignment horizontal="center"/>
    </xf>
    <xf numFmtId="0" fontId="6" fillId="15" borderId="18" xfId="0" applyFont="1" applyFill="1" applyBorder="1" applyAlignment="1">
      <alignment horizontal="center"/>
    </xf>
    <xf numFmtId="0" fontId="30" fillId="29" borderId="9" xfId="0" applyFont="1" applyFill="1" applyBorder="1" applyAlignment="1">
      <alignment horizontal="center"/>
    </xf>
    <xf numFmtId="44" fontId="31" fillId="28" borderId="1" xfId="0" applyNumberFormat="1" applyFont="1" applyFill="1" applyBorder="1"/>
    <xf numFmtId="44" fontId="30" fillId="29" borderId="1" xfId="0" applyNumberFormat="1" applyFont="1" applyFill="1" applyBorder="1" applyAlignment="1">
      <alignment horizontal="center"/>
    </xf>
    <xf numFmtId="0" fontId="18" fillId="14" borderId="19" xfId="0" applyFont="1" applyFill="1" applyBorder="1"/>
    <xf numFmtId="0" fontId="0" fillId="30" borderId="0" xfId="0" applyFill="1" applyAlignment="1">
      <alignment horizontal="center"/>
    </xf>
    <xf numFmtId="44" fontId="32" fillId="31" borderId="6" xfId="0" applyNumberFormat="1" applyFont="1" applyFill="1" applyBorder="1" applyAlignment="1">
      <alignment horizontal="center"/>
    </xf>
    <xf numFmtId="0" fontId="32" fillId="31" borderId="6" xfId="0" applyFont="1" applyFill="1" applyBorder="1" applyAlignment="1">
      <alignment horizontal="center"/>
    </xf>
    <xf numFmtId="44" fontId="6" fillId="24" borderId="6" xfId="0" applyNumberFormat="1" applyFont="1" applyFill="1" applyBorder="1" applyAlignment="1">
      <alignment horizontal="center"/>
    </xf>
    <xf numFmtId="0" fontId="22" fillId="2" borderId="7" xfId="0" applyFont="1" applyFill="1" applyBorder="1" applyAlignment="1">
      <alignment horizontal="center"/>
    </xf>
    <xf numFmtId="0" fontId="33" fillId="0" borderId="0" xfId="0" applyFont="1" applyAlignment="1">
      <alignment vertical="center"/>
    </xf>
    <xf numFmtId="0" fontId="6" fillId="32" borderId="6" xfId="0" applyFont="1" applyFill="1" applyBorder="1"/>
    <xf numFmtId="0" fontId="6" fillId="32" borderId="8" xfId="0" applyFont="1" applyFill="1" applyBorder="1"/>
    <xf numFmtId="44" fontId="6" fillId="32" borderId="2" xfId="0" applyNumberFormat="1" applyFont="1" applyFill="1" applyBorder="1"/>
    <xf numFmtId="44" fontId="0" fillId="33" borderId="0" xfId="0" applyNumberFormat="1" applyFill="1"/>
    <xf numFmtId="0" fontId="27" fillId="0" borderId="0" xfId="0" applyFont="1"/>
    <xf numFmtId="0" fontId="34" fillId="0" borderId="0" xfId="0" applyFont="1"/>
    <xf numFmtId="0" fontId="36" fillId="33" borderId="0" xfId="0" applyFont="1" applyFill="1"/>
    <xf numFmtId="0" fontId="28" fillId="0" borderId="0" xfId="0" applyFont="1" applyFill="1"/>
    <xf numFmtId="0" fontId="36" fillId="22" borderId="0" xfId="0" applyNumberFormat="1" applyFont="1" applyFill="1"/>
    <xf numFmtId="0" fontId="18" fillId="14" borderId="15" xfId="0" applyFont="1" applyFill="1" applyBorder="1"/>
    <xf numFmtId="0" fontId="18" fillId="14" borderId="0" xfId="0" applyFont="1" applyFill="1" applyBorder="1"/>
    <xf numFmtId="0" fontId="18" fillId="14" borderId="20" xfId="0" applyFont="1" applyFill="1" applyBorder="1"/>
    <xf numFmtId="0" fontId="19" fillId="14" borderId="17" xfId="0" applyFont="1" applyFill="1" applyBorder="1"/>
    <xf numFmtId="44" fontId="25" fillId="5" borderId="6" xfId="0" applyNumberFormat="1" applyFont="1" applyFill="1" applyBorder="1" applyAlignment="1">
      <alignment horizontal="center"/>
    </xf>
    <xf numFmtId="0" fontId="30" fillId="34" borderId="3" xfId="0" applyFont="1" applyFill="1" applyBorder="1"/>
    <xf numFmtId="44" fontId="38" fillId="34" borderId="4" xfId="0" applyNumberFormat="1" applyFont="1" applyFill="1" applyBorder="1"/>
    <xf numFmtId="0" fontId="39" fillId="34" borderId="4" xfId="0" applyFont="1" applyFill="1" applyBorder="1"/>
    <xf numFmtId="0" fontId="38" fillId="34" borderId="4" xfId="0" applyFont="1" applyFill="1" applyBorder="1"/>
    <xf numFmtId="44" fontId="40" fillId="35" borderId="5" xfId="0" applyNumberFormat="1" applyFont="1" applyFill="1" applyBorder="1" applyAlignment="1">
      <alignment vertical="center"/>
    </xf>
    <xf numFmtId="8" fontId="0" fillId="0" borderId="0" xfId="0" applyNumberFormat="1" applyFill="1"/>
    <xf numFmtId="17" fontId="0" fillId="0" borderId="0" xfId="0" applyNumberFormat="1" applyFill="1"/>
    <xf numFmtId="0" fontId="42" fillId="30" borderId="3" xfId="0" applyFont="1" applyFill="1" applyBorder="1"/>
    <xf numFmtId="0" fontId="43" fillId="30" borderId="0" xfId="0" applyFont="1" applyFill="1"/>
    <xf numFmtId="0" fontId="0" fillId="30" borderId="0" xfId="0" applyFill="1"/>
  </cellXfs>
  <cellStyles count="1">
    <cellStyle name="Normal" xfId="0" builtinId="0"/>
  </cellStyles>
  <dxfs count="0"/>
  <tableStyles count="0" defaultTableStyle="TableStyleMedium9" defaultPivotStyle="PivotStyleLight16"/>
  <colors>
    <mruColors>
      <color rgb="FF0000FF"/>
      <color rgb="FF00FFFF"/>
      <color rgb="FFFFFF99"/>
      <color rgb="FF66CCFF"/>
      <color rgb="FFCCCCFF"/>
      <color rgb="FFFF99CC"/>
      <color rgb="FFFF9900"/>
      <color rgb="FFCC99FF"/>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114300</xdr:colOff>
      <xdr:row>0</xdr:row>
      <xdr:rowOff>142874</xdr:rowOff>
    </xdr:from>
    <xdr:to>
      <xdr:col>4</xdr:col>
      <xdr:colOff>2600325</xdr:colOff>
      <xdr:row>12</xdr:row>
      <xdr:rowOff>9525</xdr:rowOff>
    </xdr:to>
    <xdr:sp macro="" textlink="">
      <xdr:nvSpPr>
        <xdr:cNvPr id="2" name="Rectangle 13">
          <a:extLst>
            <a:ext uri="{FF2B5EF4-FFF2-40B4-BE49-F238E27FC236}">
              <a16:creationId xmlns:a16="http://schemas.microsoft.com/office/drawing/2014/main" id="{00000000-0008-0000-0000-000002000000}"/>
            </a:ext>
          </a:extLst>
        </xdr:cNvPr>
        <xdr:cNvSpPr>
          <a:spLocks noChangeArrowheads="1"/>
        </xdr:cNvSpPr>
      </xdr:nvSpPr>
      <xdr:spPr bwMode="auto">
        <a:xfrm>
          <a:off x="6086475" y="142874"/>
          <a:ext cx="2486025" cy="2152651"/>
        </a:xfrm>
        <a:prstGeom prst="rect">
          <a:avLst/>
        </a:prstGeom>
        <a:solidFill>
          <a:srgbClr val="FFFFFF"/>
        </a:solidFill>
        <a:ln w="76200">
          <a:solidFill>
            <a:srgbClr val="FFFF00"/>
          </a:solidFill>
          <a:miter lim="800000"/>
          <a:headEnd/>
          <a:tailEnd/>
        </a:ln>
      </xdr:spPr>
    </xdr:sp>
    <xdr:clientData/>
  </xdr:twoCellAnchor>
  <xdr:twoCellAnchor editAs="oneCell">
    <xdr:from>
      <xdr:col>2</xdr:col>
      <xdr:colOff>428625</xdr:colOff>
      <xdr:row>20</xdr:row>
      <xdr:rowOff>133350</xdr:rowOff>
    </xdr:from>
    <xdr:to>
      <xdr:col>2</xdr:col>
      <xdr:colOff>609600</xdr:colOff>
      <xdr:row>21</xdr:row>
      <xdr:rowOff>85725</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3838575" y="3943350"/>
          <a:ext cx="180975" cy="142875"/>
        </a:xfrm>
        <a:prstGeom prst="rect">
          <a:avLst/>
        </a:prstGeom>
        <a:noFill/>
        <a:ln w="9525">
          <a:noFill/>
          <a:miter lim="800000"/>
          <a:headEnd/>
          <a:tailEnd/>
        </a:ln>
      </xdr:spPr>
    </xdr:sp>
    <xdr:clientData/>
  </xdr:twoCellAnchor>
  <xdr:twoCellAnchor editAs="oneCell">
    <xdr:from>
      <xdr:col>0</xdr:col>
      <xdr:colOff>95249</xdr:colOff>
      <xdr:row>19</xdr:row>
      <xdr:rowOff>0</xdr:rowOff>
    </xdr:from>
    <xdr:to>
      <xdr:col>2</xdr:col>
      <xdr:colOff>1476375</xdr:colOff>
      <xdr:row>25</xdr:row>
      <xdr:rowOff>47625</xdr:rowOff>
    </xdr:to>
    <xdr:sp macro="" textlink="">
      <xdr:nvSpPr>
        <xdr:cNvPr id="4" name="Text Box 2">
          <a:extLst>
            <a:ext uri="{FF2B5EF4-FFF2-40B4-BE49-F238E27FC236}">
              <a16:creationId xmlns:a16="http://schemas.microsoft.com/office/drawing/2014/main" id="{00000000-0008-0000-0000-000004000000}"/>
            </a:ext>
          </a:extLst>
        </xdr:cNvPr>
        <xdr:cNvSpPr txBox="1">
          <a:spLocks noChangeArrowheads="1"/>
        </xdr:cNvSpPr>
      </xdr:nvSpPr>
      <xdr:spPr bwMode="auto">
        <a:xfrm>
          <a:off x="95249" y="3619500"/>
          <a:ext cx="4791076" cy="1190625"/>
        </a:xfrm>
        <a:prstGeom prst="rect">
          <a:avLst/>
        </a:prstGeom>
        <a:solidFill>
          <a:srgbClr val="FFFFFF"/>
        </a:solidFill>
        <a:ln w="28575">
          <a:solidFill>
            <a:srgbClr val="0000FF"/>
          </a:solidFill>
          <a:miter lim="800000"/>
          <a:headEnd/>
          <a:tailEnd/>
        </a:ln>
      </xdr:spPr>
      <xdr:txBody>
        <a:bodyPr vertOverflow="clip" wrap="square" lIns="27432" tIns="22860" rIns="0" bIns="0" anchor="t" upright="1"/>
        <a:lstStyle/>
        <a:p>
          <a:pPr algn="l" rtl="0">
            <a:defRPr sz="1000"/>
          </a:pPr>
          <a:r>
            <a:rPr lang="en-US" sz="1000" b="1" i="0" strike="noStrike">
              <a:solidFill>
                <a:srgbClr val="FF0000"/>
              </a:solidFill>
              <a:latin typeface="Arial"/>
              <a:cs typeface="Arial"/>
            </a:rPr>
            <a:t>If Excess Income is a positive number, that amount must be withheld from any benefits that would otherwise be provided.  The remaining amount after subtracting the Excess Income from the otherwise allowable benefits would then be provided to the claimant.  If "Allowable Benefits" is a negative number, no benefits are allowed in Budgets 1 - 4, and you should use the Budget 5 Calculators below.  For Budget 5 calculations, if "Spenddown" is a negative number or zero, ignore "Total Allowable after deducting spenddown" figures.</a:t>
          </a:r>
        </a:p>
      </xdr:txBody>
    </xdr:sp>
    <xdr:clientData/>
  </xdr:twoCellAnchor>
  <xdr:twoCellAnchor>
    <xdr:from>
      <xdr:col>3</xdr:col>
      <xdr:colOff>47625</xdr:colOff>
      <xdr:row>29</xdr:row>
      <xdr:rowOff>114300</xdr:rowOff>
    </xdr:from>
    <xdr:to>
      <xdr:col>3</xdr:col>
      <xdr:colOff>285750</xdr:colOff>
      <xdr:row>29</xdr:row>
      <xdr:rowOff>114300</xdr:rowOff>
    </xdr:to>
    <xdr:sp macro="" textlink="">
      <xdr:nvSpPr>
        <xdr:cNvPr id="5" name="Line 7">
          <a:extLst>
            <a:ext uri="{FF2B5EF4-FFF2-40B4-BE49-F238E27FC236}">
              <a16:creationId xmlns:a16="http://schemas.microsoft.com/office/drawing/2014/main" id="{00000000-0008-0000-0000-000005000000}"/>
            </a:ext>
          </a:extLst>
        </xdr:cNvPr>
        <xdr:cNvSpPr>
          <a:spLocks noChangeShapeType="1"/>
        </xdr:cNvSpPr>
      </xdr:nvSpPr>
      <xdr:spPr bwMode="auto">
        <a:xfrm>
          <a:off x="5124450" y="5638800"/>
          <a:ext cx="238125" cy="0"/>
        </a:xfrm>
        <a:prstGeom prst="line">
          <a:avLst/>
        </a:prstGeom>
        <a:noFill/>
        <a:ln w="28575">
          <a:solidFill>
            <a:srgbClr val="FF0000"/>
          </a:solidFill>
          <a:round/>
          <a:headEnd type="triangle" w="med" len="med"/>
          <a:tailEnd/>
        </a:ln>
      </xdr:spPr>
    </xdr:sp>
    <xdr:clientData/>
  </xdr:twoCellAnchor>
  <xdr:twoCellAnchor editAs="oneCell">
    <xdr:from>
      <xdr:col>4</xdr:col>
      <xdr:colOff>276225</xdr:colOff>
      <xdr:row>42</xdr:row>
      <xdr:rowOff>85725</xdr:rowOff>
    </xdr:from>
    <xdr:to>
      <xdr:col>4</xdr:col>
      <xdr:colOff>609600</xdr:colOff>
      <xdr:row>47</xdr:row>
      <xdr:rowOff>19050</xdr:rowOff>
    </xdr:to>
    <xdr:sp macro="" textlink="">
      <xdr:nvSpPr>
        <xdr:cNvPr id="6" name="Text Box 9">
          <a:extLst>
            <a:ext uri="{FF2B5EF4-FFF2-40B4-BE49-F238E27FC236}">
              <a16:creationId xmlns:a16="http://schemas.microsoft.com/office/drawing/2014/main" id="{00000000-0008-0000-0000-000006000000}"/>
            </a:ext>
          </a:extLst>
        </xdr:cNvPr>
        <xdr:cNvSpPr txBox="1">
          <a:spLocks noChangeArrowheads="1"/>
        </xdr:cNvSpPr>
      </xdr:nvSpPr>
      <xdr:spPr bwMode="auto">
        <a:xfrm>
          <a:off x="6248400" y="8086725"/>
          <a:ext cx="333375" cy="885825"/>
        </a:xfrm>
        <a:prstGeom prst="rect">
          <a:avLst/>
        </a:prstGeom>
        <a:noFill/>
        <a:ln w="9525">
          <a:noFill/>
          <a:miter lim="800000"/>
          <a:headEnd/>
          <a:tailEnd/>
        </a:ln>
      </xdr:spPr>
    </xdr:sp>
    <xdr:clientData/>
  </xdr:twoCellAnchor>
  <xdr:twoCellAnchor editAs="oneCell">
    <xdr:from>
      <xdr:col>3</xdr:col>
      <xdr:colOff>285749</xdr:colOff>
      <xdr:row>19</xdr:row>
      <xdr:rowOff>19050</xdr:rowOff>
    </xdr:from>
    <xdr:to>
      <xdr:col>4</xdr:col>
      <xdr:colOff>323849</xdr:colOff>
      <xdr:row>37</xdr:row>
      <xdr:rowOff>142875</xdr:rowOff>
    </xdr:to>
    <xdr:sp macro="" textlink="">
      <xdr:nvSpPr>
        <xdr:cNvPr id="7" name="Text Box 10">
          <a:extLst>
            <a:ext uri="{FF2B5EF4-FFF2-40B4-BE49-F238E27FC236}">
              <a16:creationId xmlns:a16="http://schemas.microsoft.com/office/drawing/2014/main" id="{00000000-0008-0000-0000-000007000000}"/>
            </a:ext>
          </a:extLst>
        </xdr:cNvPr>
        <xdr:cNvSpPr txBox="1">
          <a:spLocks noChangeArrowheads="1"/>
        </xdr:cNvSpPr>
      </xdr:nvSpPr>
      <xdr:spPr bwMode="auto">
        <a:xfrm>
          <a:off x="5362574" y="3638550"/>
          <a:ext cx="933450" cy="3552825"/>
        </a:xfrm>
        <a:prstGeom prst="rect">
          <a:avLst/>
        </a:prstGeom>
        <a:solidFill>
          <a:srgbClr val="FFFFFF"/>
        </a:solidFill>
        <a:ln w="28575">
          <a:solidFill>
            <a:srgbClr val="FF0000"/>
          </a:solidFill>
          <a:miter lim="800000"/>
          <a:headEnd/>
          <a:tailEnd/>
        </a:ln>
      </xdr:spPr>
      <xdr:txBody>
        <a:bodyPr vertOverflow="clip" wrap="square" lIns="36576" tIns="27432" rIns="0" bIns="0" anchor="t" upright="1"/>
        <a:lstStyle/>
        <a:p>
          <a:pPr algn="l" rtl="0">
            <a:defRPr sz="1000"/>
          </a:pPr>
          <a:r>
            <a:rPr lang="en-US" sz="1200" b="1" i="0" strike="noStrike">
              <a:solidFill>
                <a:srgbClr val="000000"/>
              </a:solidFill>
              <a:latin typeface="Arial"/>
              <a:cs typeface="Arial"/>
            </a:rPr>
            <a:t>Type in the amounts for each type of "Allowable Medical claims", such as Doctor, Meds, Hospital, Dental, or Misc such as Med B Premium and/or Supplemental Insurance.</a:t>
          </a:r>
          <a:r>
            <a:rPr lang="en-US" sz="1200" b="1" i="0" strike="noStrike">
              <a:solidFill>
                <a:srgbClr val="008000"/>
              </a:solidFill>
              <a:latin typeface="Arial"/>
              <a:cs typeface="Arial"/>
            </a:rPr>
            <a:t> </a:t>
          </a:r>
          <a:r>
            <a:rPr lang="en-US" sz="1200" b="1" i="0" strike="noStrike">
              <a:solidFill>
                <a:srgbClr val="FF0000"/>
              </a:solidFill>
              <a:latin typeface="Arial"/>
              <a:cs typeface="Arial"/>
            </a:rPr>
            <a:t>If spendown is a positive number, that amount must be withheld from any benefits that would otherwise be provided.</a:t>
          </a:r>
          <a:r>
            <a:rPr lang="en-US" sz="1200" b="1" i="0" strike="noStrike">
              <a:solidFill>
                <a:srgbClr val="008000"/>
              </a:solidFill>
              <a:latin typeface="Arial"/>
              <a:cs typeface="Arial"/>
            </a:rPr>
            <a:t>  The remaining amount, after subtracting the spenddown from the reimburseable medical expenses, is the amount that would then be provided to the claimant.  You must withhold claiming a portion of otherwise allowable claims so that only the "Total Allowable" amount is claimed for payout.  For instance, if a couple would normally be allowed to claim $192.80 in Medicare part B Premium, but the "Total Allowable" showed $147.81, claim only the $147.81.</a:t>
          </a:r>
        </a:p>
      </xdr:txBody>
    </xdr:sp>
    <xdr:clientData/>
  </xdr:twoCellAnchor>
  <xdr:twoCellAnchor>
    <xdr:from>
      <xdr:col>2</xdr:col>
      <xdr:colOff>1619250</xdr:colOff>
      <xdr:row>39</xdr:row>
      <xdr:rowOff>95250</xdr:rowOff>
    </xdr:from>
    <xdr:to>
      <xdr:col>4</xdr:col>
      <xdr:colOff>904875</xdr:colOff>
      <xdr:row>39</xdr:row>
      <xdr:rowOff>95250</xdr:rowOff>
    </xdr:to>
    <xdr:sp macro="" textlink="">
      <xdr:nvSpPr>
        <xdr:cNvPr id="8" name="Line 11">
          <a:extLst>
            <a:ext uri="{FF2B5EF4-FFF2-40B4-BE49-F238E27FC236}">
              <a16:creationId xmlns:a16="http://schemas.microsoft.com/office/drawing/2014/main" id="{00000000-0008-0000-0000-000008000000}"/>
            </a:ext>
          </a:extLst>
        </xdr:cNvPr>
        <xdr:cNvSpPr>
          <a:spLocks noChangeShapeType="1"/>
        </xdr:cNvSpPr>
      </xdr:nvSpPr>
      <xdr:spPr bwMode="auto">
        <a:xfrm flipH="1">
          <a:off x="5029200" y="7524750"/>
          <a:ext cx="1847850" cy="0"/>
        </a:xfrm>
        <a:prstGeom prst="line">
          <a:avLst/>
        </a:prstGeom>
        <a:noFill/>
        <a:ln w="38100">
          <a:solidFill>
            <a:srgbClr val="008000"/>
          </a:solidFill>
          <a:round/>
          <a:headEnd/>
          <a:tailEnd type="triangle" w="med" len="med"/>
        </a:ln>
      </xdr:spPr>
    </xdr:sp>
    <xdr:clientData/>
  </xdr:twoCellAnchor>
  <xdr:twoCellAnchor editAs="oneCell">
    <xdr:from>
      <xdr:col>4</xdr:col>
      <xdr:colOff>161925</xdr:colOff>
      <xdr:row>1</xdr:row>
      <xdr:rowOff>0</xdr:rowOff>
    </xdr:from>
    <xdr:to>
      <xdr:col>4</xdr:col>
      <xdr:colOff>2543175</xdr:colOff>
      <xdr:row>12</xdr:row>
      <xdr:rowOff>47625</xdr:rowOff>
    </xdr:to>
    <xdr:sp macro="" textlink="">
      <xdr:nvSpPr>
        <xdr:cNvPr id="9" name="Text Box 12">
          <a:extLst>
            <a:ext uri="{FF2B5EF4-FFF2-40B4-BE49-F238E27FC236}">
              <a16:creationId xmlns:a16="http://schemas.microsoft.com/office/drawing/2014/main" id="{00000000-0008-0000-0000-000009000000}"/>
            </a:ext>
          </a:extLst>
        </xdr:cNvPr>
        <xdr:cNvSpPr txBox="1">
          <a:spLocks noChangeArrowheads="1"/>
        </xdr:cNvSpPr>
      </xdr:nvSpPr>
      <xdr:spPr bwMode="auto">
        <a:xfrm>
          <a:off x="6134100" y="190500"/>
          <a:ext cx="2381250" cy="2143125"/>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Fill in Budget Factors and Income Factors in the bright yellow cells as appropriate.  </a:t>
          </a:r>
          <a:r>
            <a:rPr lang="en-US" sz="1000" b="1" i="0" strike="noStrike">
              <a:solidFill>
                <a:srgbClr val="FF0000"/>
              </a:solidFill>
              <a:latin typeface="Arial"/>
              <a:cs typeface="Arial"/>
            </a:rPr>
            <a:t>Do not type in any other areas, or you may remove a formula.</a:t>
          </a:r>
          <a:r>
            <a:rPr lang="en-US" sz="1000" b="0" i="0" strike="noStrike">
              <a:solidFill>
                <a:srgbClr val="000000"/>
              </a:solidFill>
              <a:latin typeface="Arial"/>
              <a:cs typeface="Arial"/>
            </a:rPr>
            <a:t>  </a:t>
          </a:r>
          <a:r>
            <a:rPr lang="en-US" sz="1000" b="1" i="0" strike="noStrike">
              <a:solidFill>
                <a:srgbClr val="000000"/>
              </a:solidFill>
              <a:latin typeface="Arial"/>
              <a:cs typeface="Arial"/>
            </a:rPr>
            <a:t>Numbers that appear in parenthasis are negative numbers.  If the claimant is responsible for paying for their own home heating fuel, type "250" for a full benefit, or type a shared Fuel amount (e.g. "125.00") in the Fuel amount when expense is shared with room mate(s), otherwise type in "0".  The formula actions will calculate any spend-down situations.  </a:t>
          </a:r>
        </a:p>
      </xdr:txBody>
    </xdr:sp>
    <xdr:clientData/>
  </xdr:twoCellAnchor>
  <xdr:twoCellAnchor>
    <xdr:from>
      <xdr:col>4</xdr:col>
      <xdr:colOff>914400</xdr:colOff>
      <xdr:row>38</xdr:row>
      <xdr:rowOff>57150</xdr:rowOff>
    </xdr:from>
    <xdr:to>
      <xdr:col>4</xdr:col>
      <xdr:colOff>914400</xdr:colOff>
      <xdr:row>39</xdr:row>
      <xdr:rowOff>104775</xdr:rowOff>
    </xdr:to>
    <xdr:sp macro="" textlink="">
      <xdr:nvSpPr>
        <xdr:cNvPr id="10" name="Line 16">
          <a:extLst>
            <a:ext uri="{FF2B5EF4-FFF2-40B4-BE49-F238E27FC236}">
              <a16:creationId xmlns:a16="http://schemas.microsoft.com/office/drawing/2014/main" id="{00000000-0008-0000-0000-00000A000000}"/>
            </a:ext>
          </a:extLst>
        </xdr:cNvPr>
        <xdr:cNvSpPr>
          <a:spLocks noChangeShapeType="1"/>
        </xdr:cNvSpPr>
      </xdr:nvSpPr>
      <xdr:spPr bwMode="auto">
        <a:xfrm>
          <a:off x="6886575" y="7296150"/>
          <a:ext cx="0" cy="238125"/>
        </a:xfrm>
        <a:prstGeom prst="line">
          <a:avLst/>
        </a:prstGeom>
        <a:noFill/>
        <a:ln w="38100">
          <a:solidFill>
            <a:srgbClr val="008000"/>
          </a:solidFill>
          <a:round/>
          <a:headEnd/>
          <a:tailEnd/>
        </a:ln>
      </xdr:spPr>
    </xdr:sp>
    <xdr:clientData/>
  </xdr:twoCellAnchor>
  <xdr:oneCellAnchor>
    <xdr:from>
      <xdr:col>4</xdr:col>
      <xdr:colOff>38099</xdr:colOff>
      <xdr:row>12</xdr:row>
      <xdr:rowOff>0</xdr:rowOff>
    </xdr:from>
    <xdr:ext cx="3562351" cy="953466"/>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6010274" y="2286000"/>
          <a:ext cx="3562351" cy="95346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100" b="1">
              <a:solidFill>
                <a:srgbClr val="FF0000"/>
              </a:solidFill>
            </a:rPr>
            <a:t>Effective July 2007 New Max Budget Stipend</a:t>
          </a:r>
          <a:r>
            <a:rPr lang="en-US" sz="1100" b="1" baseline="0">
              <a:solidFill>
                <a:srgbClr val="FF0000"/>
              </a:solidFill>
            </a:rPr>
            <a:t> </a:t>
          </a:r>
        </a:p>
        <a:p>
          <a:r>
            <a:rPr lang="en-US" sz="1100" b="1" baseline="0">
              <a:solidFill>
                <a:srgbClr val="FF0000"/>
              </a:solidFill>
            </a:rPr>
            <a:t>Single $575.00 Couple $775.00 REBA $281.00</a:t>
          </a:r>
        </a:p>
        <a:p>
          <a:r>
            <a:rPr lang="en-US" sz="1100" b="1" baseline="0">
              <a:solidFill>
                <a:srgbClr val="FF0000"/>
              </a:solidFill>
            </a:rPr>
            <a:t>Heated Apt $519.00 Unheated $388.00  Fuel = $250.00</a:t>
          </a:r>
        </a:p>
        <a:p>
          <a:r>
            <a:rPr lang="en-US" sz="1100" b="1" baseline="0">
              <a:solidFill>
                <a:srgbClr val="FF0000"/>
              </a:solidFill>
            </a:rPr>
            <a:t>Children's Allowance $260.00 each for 1st two, $???.00 each  for additional children</a:t>
          </a:r>
        </a:p>
      </xdr:txBody>
    </xdr:sp>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66675</xdr:colOff>
      <xdr:row>0</xdr:row>
      <xdr:rowOff>66675</xdr:rowOff>
    </xdr:from>
    <xdr:to>
      <xdr:col>7</xdr:col>
      <xdr:colOff>742950</xdr:colOff>
      <xdr:row>0</xdr:row>
      <xdr:rowOff>1676400</xdr:rowOff>
    </xdr:to>
    <xdr:sp macro="" textlink="">
      <xdr:nvSpPr>
        <xdr:cNvPr id="2049" name="Text Box 1">
          <a:extLst>
            <a:ext uri="{FF2B5EF4-FFF2-40B4-BE49-F238E27FC236}">
              <a16:creationId xmlns:a16="http://schemas.microsoft.com/office/drawing/2014/main" id="{00000000-0008-0000-0900-000001080000}"/>
            </a:ext>
          </a:extLst>
        </xdr:cNvPr>
        <xdr:cNvSpPr txBox="1">
          <a:spLocks noChangeArrowheads="1"/>
        </xdr:cNvSpPr>
      </xdr:nvSpPr>
      <xdr:spPr bwMode="auto">
        <a:xfrm>
          <a:off x="66675" y="66675"/>
          <a:ext cx="7200900" cy="16097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108 CMR 6.01</a:t>
          </a:r>
        </a:p>
        <a:p>
          <a:pPr algn="l" rtl="0">
            <a:defRPr sz="1000"/>
          </a:pPr>
          <a:r>
            <a:rPr lang="en-US" sz="1000" b="0" i="0" strike="noStrike">
              <a:solidFill>
                <a:srgbClr val="000000"/>
              </a:solidFill>
              <a:latin typeface="Arial"/>
              <a:cs typeface="Arial"/>
            </a:rPr>
            <a:t>(5) Calculation of Employment Income. An applicant’s monthly wages shall be calculated by subtracting from the </a:t>
          </a:r>
          <a:r>
            <a:rPr lang="en-US" sz="1000" b="1" i="0" strike="noStrike">
              <a:solidFill>
                <a:srgbClr val="0000FF"/>
              </a:solidFill>
              <a:latin typeface="Arial"/>
              <a:cs typeface="Arial"/>
            </a:rPr>
            <a:t>weekly gross income</a:t>
          </a:r>
          <a:r>
            <a:rPr lang="en-US" sz="1000" b="0" i="0" strike="noStrike">
              <a:solidFill>
                <a:srgbClr val="000000"/>
              </a:solidFill>
              <a:latin typeface="Arial"/>
              <a:cs typeface="Arial"/>
            </a:rPr>
            <a:t> </a:t>
          </a:r>
          <a:r>
            <a:rPr lang="en-US" sz="1000" b="1" i="0" strike="noStrike">
              <a:solidFill>
                <a:srgbClr val="FF0000"/>
              </a:solidFill>
              <a:latin typeface="Arial"/>
              <a:cs typeface="Arial"/>
            </a:rPr>
            <a:t>federal</a:t>
          </a:r>
          <a:r>
            <a:rPr lang="en-US" sz="1000" b="0" i="0" strike="noStrike">
              <a:solidFill>
                <a:srgbClr val="000000"/>
              </a:solidFill>
              <a:latin typeface="Arial"/>
              <a:cs typeface="Arial"/>
            </a:rPr>
            <a:t> and </a:t>
          </a:r>
          <a:r>
            <a:rPr lang="en-US" sz="1000" b="1" i="0" strike="noStrike">
              <a:solidFill>
                <a:srgbClr val="FF00FF"/>
              </a:solidFill>
              <a:latin typeface="Arial"/>
              <a:cs typeface="Arial"/>
            </a:rPr>
            <a:t>state</a:t>
          </a:r>
          <a:r>
            <a:rPr lang="en-US" sz="1000" b="0" i="0" strike="noStrike">
              <a:solidFill>
                <a:srgbClr val="000000"/>
              </a:solidFill>
              <a:latin typeface="Arial"/>
              <a:cs typeface="Arial"/>
            </a:rPr>
            <a:t> taxes withheld and</a:t>
          </a:r>
          <a:r>
            <a:rPr lang="en-US" sz="1000" b="0" i="0" strike="noStrike">
              <a:solidFill>
                <a:srgbClr val="FF6600"/>
              </a:solidFill>
              <a:latin typeface="Arial"/>
              <a:cs typeface="Arial"/>
            </a:rPr>
            <a:t> </a:t>
          </a:r>
          <a:r>
            <a:rPr lang="en-US" sz="1000" b="1" i="0" strike="noStrike">
              <a:solidFill>
                <a:srgbClr val="FF6600"/>
              </a:solidFill>
              <a:latin typeface="Arial"/>
              <a:cs typeface="Arial"/>
            </a:rPr>
            <a:t>mandatory retirement</a:t>
          </a:r>
          <a:r>
            <a:rPr lang="en-US" sz="1000" b="0" i="0" strike="noStrike">
              <a:solidFill>
                <a:srgbClr val="000000"/>
              </a:solidFill>
              <a:latin typeface="Arial"/>
              <a:cs typeface="Arial"/>
            </a:rPr>
            <a:t>, </a:t>
          </a:r>
          <a:r>
            <a:rPr lang="en-US" sz="1000" b="1" i="0" strike="noStrike">
              <a:solidFill>
                <a:srgbClr val="993300"/>
              </a:solidFill>
              <a:latin typeface="Arial"/>
              <a:cs typeface="Arial"/>
            </a:rPr>
            <a:t>health</a:t>
          </a:r>
          <a:r>
            <a:rPr lang="en-US" sz="1000" b="0" i="0" strike="noStrike">
              <a:solidFill>
                <a:srgbClr val="000000"/>
              </a:solidFill>
              <a:latin typeface="Arial"/>
              <a:cs typeface="Arial"/>
            </a:rPr>
            <a:t> and </a:t>
          </a:r>
          <a:r>
            <a:rPr lang="en-US" sz="1000" b="1" i="0" strike="noStrike">
              <a:solidFill>
                <a:srgbClr val="333333"/>
              </a:solidFill>
              <a:latin typeface="Arial"/>
              <a:cs typeface="Arial"/>
            </a:rPr>
            <a:t>hospital</a:t>
          </a:r>
          <a:r>
            <a:rPr lang="en-US" sz="1000" b="0" i="0" strike="noStrike">
              <a:solidFill>
                <a:srgbClr val="000000"/>
              </a:solidFill>
              <a:latin typeface="Arial"/>
              <a:cs typeface="Arial"/>
            </a:rPr>
            <a:t> insurance payments. From the resulting net weekly income, the following steps shall be applied.</a:t>
          </a: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(a) Add four consecutive weekly net paychecks.</a:t>
          </a:r>
        </a:p>
        <a:p>
          <a:pPr algn="l" rtl="0">
            <a:defRPr sz="1000"/>
          </a:pPr>
          <a:r>
            <a:rPr lang="en-US" sz="1000" b="0" i="0" strike="noStrike">
              <a:solidFill>
                <a:srgbClr val="000000"/>
              </a:solidFill>
              <a:latin typeface="Arial"/>
              <a:cs typeface="Arial"/>
            </a:rPr>
            <a:t>(b) Divide by four.</a:t>
          </a:r>
        </a:p>
        <a:p>
          <a:pPr algn="l" rtl="0">
            <a:defRPr sz="1000"/>
          </a:pPr>
          <a:r>
            <a:rPr lang="en-US" sz="1000" b="0" i="0" strike="noStrike">
              <a:solidFill>
                <a:srgbClr val="000000"/>
              </a:solidFill>
              <a:latin typeface="Arial"/>
              <a:cs typeface="Arial"/>
            </a:rPr>
            <a:t>(c) Multiply by 4.33</a:t>
          </a:r>
        </a:p>
        <a:p>
          <a:pPr algn="l" rtl="0">
            <a:defRPr sz="1000"/>
          </a:pPr>
          <a:r>
            <a:rPr lang="en-US" sz="1000" b="0" i="0" strike="noStrike">
              <a:solidFill>
                <a:srgbClr val="000000"/>
              </a:solidFill>
              <a:latin typeface="Arial"/>
              <a:cs typeface="Arial"/>
            </a:rPr>
            <a:t>(d) Deduct $200 as a work incentive.</a:t>
          </a:r>
        </a:p>
        <a:p>
          <a:pPr algn="l" rtl="0">
            <a:defRPr sz="1000"/>
          </a:pPr>
          <a:endParaRPr lang="en-US" sz="1000" b="0" i="0" strike="noStrike">
            <a:solidFill>
              <a:srgbClr val="000000"/>
            </a:solidFill>
            <a:latin typeface="Arial"/>
            <a:cs typeface="Arial"/>
          </a:endParaRPr>
        </a:p>
      </xdr:txBody>
    </xdr:sp>
    <xdr:clientData/>
  </xdr:twoCellAnchor>
  <xdr:twoCellAnchor editAs="oneCell">
    <xdr:from>
      <xdr:col>0</xdr:col>
      <xdr:colOff>66675</xdr:colOff>
      <xdr:row>0</xdr:row>
      <xdr:rowOff>66675</xdr:rowOff>
    </xdr:from>
    <xdr:to>
      <xdr:col>8</xdr:col>
      <xdr:colOff>314325</xdr:colOff>
      <xdr:row>0</xdr:row>
      <xdr:rowOff>1676400</xdr:rowOff>
    </xdr:to>
    <xdr:sp macro="" textlink="">
      <xdr:nvSpPr>
        <xdr:cNvPr id="3" name="Text Box 1">
          <a:extLst>
            <a:ext uri="{FF2B5EF4-FFF2-40B4-BE49-F238E27FC236}">
              <a16:creationId xmlns:a16="http://schemas.microsoft.com/office/drawing/2014/main" id="{00000000-0008-0000-0900-000003000000}"/>
            </a:ext>
          </a:extLst>
        </xdr:cNvPr>
        <xdr:cNvSpPr txBox="1">
          <a:spLocks noChangeArrowheads="1"/>
        </xdr:cNvSpPr>
      </xdr:nvSpPr>
      <xdr:spPr bwMode="auto">
        <a:xfrm>
          <a:off x="66675" y="66675"/>
          <a:ext cx="7200900" cy="16097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108 CMR 6.01</a:t>
          </a:r>
        </a:p>
        <a:p>
          <a:pPr algn="l" rtl="0">
            <a:defRPr sz="1000"/>
          </a:pPr>
          <a:r>
            <a:rPr lang="en-US" sz="1000" b="0" i="0" strike="noStrike">
              <a:solidFill>
                <a:srgbClr val="000000"/>
              </a:solidFill>
              <a:latin typeface="Arial"/>
              <a:cs typeface="Arial"/>
            </a:rPr>
            <a:t>(5) Calculation of Employment Income. An applicant’s monthly wages shall be calculated by subtracting from the </a:t>
          </a:r>
          <a:r>
            <a:rPr lang="en-US" sz="1000" b="1" i="0" strike="noStrike">
              <a:solidFill>
                <a:srgbClr val="0000FF"/>
              </a:solidFill>
              <a:latin typeface="Arial"/>
              <a:cs typeface="Arial"/>
            </a:rPr>
            <a:t>weekly gross income</a:t>
          </a:r>
          <a:r>
            <a:rPr lang="en-US" sz="1000" b="0" i="0" strike="noStrike">
              <a:solidFill>
                <a:srgbClr val="000000"/>
              </a:solidFill>
              <a:latin typeface="Arial"/>
              <a:cs typeface="Arial"/>
            </a:rPr>
            <a:t> </a:t>
          </a:r>
          <a:r>
            <a:rPr lang="en-US" sz="1000" b="1" i="0" strike="noStrike">
              <a:solidFill>
                <a:srgbClr val="FF0000"/>
              </a:solidFill>
              <a:latin typeface="Arial"/>
              <a:cs typeface="Arial"/>
            </a:rPr>
            <a:t>federal</a:t>
          </a:r>
          <a:r>
            <a:rPr lang="en-US" sz="1000" b="0" i="0" strike="noStrike">
              <a:solidFill>
                <a:srgbClr val="000000"/>
              </a:solidFill>
              <a:latin typeface="Arial"/>
              <a:cs typeface="Arial"/>
            </a:rPr>
            <a:t> and </a:t>
          </a:r>
          <a:r>
            <a:rPr lang="en-US" sz="1000" b="1" i="0" strike="noStrike">
              <a:solidFill>
                <a:srgbClr val="FF00FF"/>
              </a:solidFill>
              <a:latin typeface="Arial"/>
              <a:cs typeface="Arial"/>
            </a:rPr>
            <a:t>state</a:t>
          </a:r>
          <a:r>
            <a:rPr lang="en-US" sz="1000" b="0" i="0" strike="noStrike">
              <a:solidFill>
                <a:srgbClr val="000000"/>
              </a:solidFill>
              <a:latin typeface="Arial"/>
              <a:cs typeface="Arial"/>
            </a:rPr>
            <a:t> taxes withheld and</a:t>
          </a:r>
          <a:r>
            <a:rPr lang="en-US" sz="1000" b="0" i="0" strike="noStrike">
              <a:solidFill>
                <a:srgbClr val="FF6600"/>
              </a:solidFill>
              <a:latin typeface="Arial"/>
              <a:cs typeface="Arial"/>
            </a:rPr>
            <a:t> </a:t>
          </a:r>
          <a:r>
            <a:rPr lang="en-US" sz="1000" b="1" i="0" strike="noStrike">
              <a:solidFill>
                <a:srgbClr val="FF6600"/>
              </a:solidFill>
              <a:latin typeface="Arial"/>
              <a:cs typeface="Arial"/>
            </a:rPr>
            <a:t>mandatory retirement</a:t>
          </a:r>
          <a:r>
            <a:rPr lang="en-US" sz="1000" b="0" i="0" strike="noStrike">
              <a:solidFill>
                <a:srgbClr val="000000"/>
              </a:solidFill>
              <a:latin typeface="Arial"/>
              <a:cs typeface="Arial"/>
            </a:rPr>
            <a:t>, </a:t>
          </a:r>
          <a:r>
            <a:rPr lang="en-US" sz="1000" b="1" i="0" strike="noStrike">
              <a:solidFill>
                <a:srgbClr val="993300"/>
              </a:solidFill>
              <a:latin typeface="Arial"/>
              <a:cs typeface="Arial"/>
            </a:rPr>
            <a:t>health</a:t>
          </a:r>
          <a:r>
            <a:rPr lang="en-US" sz="1000" b="0" i="0" strike="noStrike">
              <a:solidFill>
                <a:srgbClr val="000000"/>
              </a:solidFill>
              <a:latin typeface="Arial"/>
              <a:cs typeface="Arial"/>
            </a:rPr>
            <a:t> and </a:t>
          </a:r>
          <a:r>
            <a:rPr lang="en-US" sz="1000" b="1" i="0" strike="noStrike">
              <a:solidFill>
                <a:srgbClr val="333333"/>
              </a:solidFill>
              <a:latin typeface="Arial"/>
              <a:cs typeface="Arial"/>
            </a:rPr>
            <a:t>hospital</a:t>
          </a:r>
          <a:r>
            <a:rPr lang="en-US" sz="1000" b="0" i="0" strike="noStrike">
              <a:solidFill>
                <a:srgbClr val="000000"/>
              </a:solidFill>
              <a:latin typeface="Arial"/>
              <a:cs typeface="Arial"/>
            </a:rPr>
            <a:t> insurance payments. From the resulting net weekly income, the following steps shall be applied.</a:t>
          </a: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(a) Add four consecutive weekly net paychecks.</a:t>
          </a:r>
        </a:p>
        <a:p>
          <a:pPr algn="l" rtl="0">
            <a:defRPr sz="1000"/>
          </a:pPr>
          <a:r>
            <a:rPr lang="en-US" sz="1000" b="0" i="0" strike="noStrike">
              <a:solidFill>
                <a:srgbClr val="000000"/>
              </a:solidFill>
              <a:latin typeface="Arial"/>
              <a:cs typeface="Arial"/>
            </a:rPr>
            <a:t>(b) Divide by four.</a:t>
          </a:r>
        </a:p>
        <a:p>
          <a:pPr algn="l" rtl="0">
            <a:defRPr sz="1000"/>
          </a:pPr>
          <a:r>
            <a:rPr lang="en-US" sz="1000" b="0" i="0" strike="noStrike">
              <a:solidFill>
                <a:srgbClr val="000000"/>
              </a:solidFill>
              <a:latin typeface="Arial"/>
              <a:cs typeface="Arial"/>
            </a:rPr>
            <a:t>(c) Multiply by 4.33</a:t>
          </a:r>
        </a:p>
        <a:p>
          <a:pPr algn="l" rtl="0">
            <a:defRPr sz="1000"/>
          </a:pPr>
          <a:r>
            <a:rPr lang="en-US" sz="1000" b="0" i="0" strike="noStrike">
              <a:solidFill>
                <a:srgbClr val="000000"/>
              </a:solidFill>
              <a:latin typeface="Arial"/>
              <a:cs typeface="Arial"/>
            </a:rPr>
            <a:t>(d) Deduct $200 as a work incentive.</a:t>
          </a:r>
        </a:p>
        <a:p>
          <a:pPr algn="l" rtl="0">
            <a:defRPr sz="1000"/>
          </a:pPr>
          <a:endParaRPr lang="en-US" sz="1000" b="0" i="0" strike="noStrike">
            <a:solidFill>
              <a:srgbClr val="000000"/>
            </a:solidFill>
            <a:latin typeface="Arial"/>
            <a:cs typeface="Arial"/>
          </a:endParaRPr>
        </a:p>
      </xdr:txBody>
    </xdr:sp>
    <xdr:clientData/>
  </xdr:twoCellAnchor>
  <xdr:twoCellAnchor editAs="oneCell">
    <xdr:from>
      <xdr:col>0</xdr:col>
      <xdr:colOff>66675</xdr:colOff>
      <xdr:row>0</xdr:row>
      <xdr:rowOff>66675</xdr:rowOff>
    </xdr:from>
    <xdr:to>
      <xdr:col>7</xdr:col>
      <xdr:colOff>742950</xdr:colOff>
      <xdr:row>0</xdr:row>
      <xdr:rowOff>1676400</xdr:rowOff>
    </xdr:to>
    <xdr:sp macro="" textlink="">
      <xdr:nvSpPr>
        <xdr:cNvPr id="5" name="Text Box 1">
          <a:extLst>
            <a:ext uri="{FF2B5EF4-FFF2-40B4-BE49-F238E27FC236}">
              <a16:creationId xmlns:a16="http://schemas.microsoft.com/office/drawing/2014/main" id="{00000000-0008-0000-0900-000005000000}"/>
            </a:ext>
          </a:extLst>
        </xdr:cNvPr>
        <xdr:cNvSpPr txBox="1">
          <a:spLocks noChangeArrowheads="1"/>
        </xdr:cNvSpPr>
      </xdr:nvSpPr>
      <xdr:spPr bwMode="auto">
        <a:xfrm>
          <a:off x="66675" y="66675"/>
          <a:ext cx="7200900" cy="16097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108 CMR 6.01</a:t>
          </a:r>
        </a:p>
        <a:p>
          <a:pPr algn="l" rtl="0">
            <a:defRPr sz="1000"/>
          </a:pPr>
          <a:r>
            <a:rPr lang="en-US" sz="1000" b="0" i="0" strike="noStrike">
              <a:solidFill>
                <a:srgbClr val="000000"/>
              </a:solidFill>
              <a:latin typeface="Arial"/>
              <a:cs typeface="Arial"/>
            </a:rPr>
            <a:t>(5) Calculation of Employment Income. An applicant’s monthly wages shall be calculated by subtracting from the </a:t>
          </a:r>
          <a:r>
            <a:rPr lang="en-US" sz="1000" b="1" i="0" strike="noStrike">
              <a:solidFill>
                <a:srgbClr val="0000FF"/>
              </a:solidFill>
              <a:latin typeface="Arial"/>
              <a:cs typeface="Arial"/>
            </a:rPr>
            <a:t>weekly gross income</a:t>
          </a:r>
          <a:r>
            <a:rPr lang="en-US" sz="1000" b="0" i="0" strike="noStrike">
              <a:solidFill>
                <a:srgbClr val="000000"/>
              </a:solidFill>
              <a:latin typeface="Arial"/>
              <a:cs typeface="Arial"/>
            </a:rPr>
            <a:t> </a:t>
          </a:r>
          <a:r>
            <a:rPr lang="en-US" sz="1000" b="1" i="0" strike="noStrike">
              <a:solidFill>
                <a:srgbClr val="FF0000"/>
              </a:solidFill>
              <a:latin typeface="Arial"/>
              <a:cs typeface="Arial"/>
            </a:rPr>
            <a:t>federal</a:t>
          </a:r>
          <a:r>
            <a:rPr lang="en-US" sz="1000" b="0" i="0" strike="noStrike">
              <a:solidFill>
                <a:srgbClr val="000000"/>
              </a:solidFill>
              <a:latin typeface="Arial"/>
              <a:cs typeface="Arial"/>
            </a:rPr>
            <a:t> and </a:t>
          </a:r>
          <a:r>
            <a:rPr lang="en-US" sz="1000" b="1" i="0" strike="noStrike">
              <a:solidFill>
                <a:srgbClr val="FF00FF"/>
              </a:solidFill>
              <a:latin typeface="Arial"/>
              <a:cs typeface="Arial"/>
            </a:rPr>
            <a:t>state</a:t>
          </a:r>
          <a:r>
            <a:rPr lang="en-US" sz="1000" b="0" i="0" strike="noStrike">
              <a:solidFill>
                <a:srgbClr val="000000"/>
              </a:solidFill>
              <a:latin typeface="Arial"/>
              <a:cs typeface="Arial"/>
            </a:rPr>
            <a:t> taxes withheld and</a:t>
          </a:r>
          <a:r>
            <a:rPr lang="en-US" sz="1000" b="0" i="0" strike="noStrike">
              <a:solidFill>
                <a:srgbClr val="FF6600"/>
              </a:solidFill>
              <a:latin typeface="Arial"/>
              <a:cs typeface="Arial"/>
            </a:rPr>
            <a:t> </a:t>
          </a:r>
          <a:r>
            <a:rPr lang="en-US" sz="1000" b="1" i="0" strike="noStrike">
              <a:solidFill>
                <a:srgbClr val="FF6600"/>
              </a:solidFill>
              <a:latin typeface="Arial"/>
              <a:cs typeface="Arial"/>
            </a:rPr>
            <a:t>mandatory retirement</a:t>
          </a:r>
          <a:r>
            <a:rPr lang="en-US" sz="1000" b="0" i="0" strike="noStrike">
              <a:solidFill>
                <a:srgbClr val="000000"/>
              </a:solidFill>
              <a:latin typeface="Arial"/>
              <a:cs typeface="Arial"/>
            </a:rPr>
            <a:t>, </a:t>
          </a:r>
          <a:r>
            <a:rPr lang="en-US" sz="1000" b="1" i="0" strike="noStrike">
              <a:solidFill>
                <a:srgbClr val="993300"/>
              </a:solidFill>
              <a:latin typeface="Arial"/>
              <a:cs typeface="Arial"/>
            </a:rPr>
            <a:t>health</a:t>
          </a:r>
          <a:r>
            <a:rPr lang="en-US" sz="1000" b="0" i="0" strike="noStrike">
              <a:solidFill>
                <a:srgbClr val="000000"/>
              </a:solidFill>
              <a:latin typeface="Arial"/>
              <a:cs typeface="Arial"/>
            </a:rPr>
            <a:t> and </a:t>
          </a:r>
          <a:r>
            <a:rPr lang="en-US" sz="1000" b="1" i="0" strike="noStrike">
              <a:solidFill>
                <a:srgbClr val="333333"/>
              </a:solidFill>
              <a:latin typeface="Arial"/>
              <a:cs typeface="Arial"/>
            </a:rPr>
            <a:t>hospital</a:t>
          </a:r>
          <a:r>
            <a:rPr lang="en-US" sz="1000" b="0" i="0" strike="noStrike">
              <a:solidFill>
                <a:srgbClr val="000000"/>
              </a:solidFill>
              <a:latin typeface="Arial"/>
              <a:cs typeface="Arial"/>
            </a:rPr>
            <a:t> insurance payments. From the resulting net weekly income, the following steps shall be applied.</a:t>
          </a: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(a) Add four consecutive weekly net paychecks.</a:t>
          </a:r>
        </a:p>
        <a:p>
          <a:pPr algn="l" rtl="0">
            <a:defRPr sz="1000"/>
          </a:pPr>
          <a:r>
            <a:rPr lang="en-US" sz="1000" b="0" i="0" strike="noStrike">
              <a:solidFill>
                <a:srgbClr val="000000"/>
              </a:solidFill>
              <a:latin typeface="Arial"/>
              <a:cs typeface="Arial"/>
            </a:rPr>
            <a:t>(b) Divide by four.</a:t>
          </a:r>
        </a:p>
        <a:p>
          <a:pPr algn="l" rtl="0">
            <a:defRPr sz="1000"/>
          </a:pPr>
          <a:r>
            <a:rPr lang="en-US" sz="1000" b="0" i="0" strike="noStrike">
              <a:solidFill>
                <a:srgbClr val="000000"/>
              </a:solidFill>
              <a:latin typeface="Arial"/>
              <a:cs typeface="Arial"/>
            </a:rPr>
            <a:t>(c) Multiply by 4.33</a:t>
          </a:r>
        </a:p>
        <a:p>
          <a:pPr algn="l" rtl="0">
            <a:defRPr sz="1000"/>
          </a:pPr>
          <a:r>
            <a:rPr lang="en-US" sz="1000" b="0" i="0" strike="noStrike">
              <a:solidFill>
                <a:srgbClr val="000000"/>
              </a:solidFill>
              <a:latin typeface="Arial"/>
              <a:cs typeface="Arial"/>
            </a:rPr>
            <a:t>(d) Deduct $200 as a work incentive.</a:t>
          </a:r>
        </a:p>
        <a:p>
          <a:pPr algn="l" rtl="0">
            <a:defRPr sz="1000"/>
          </a:pPr>
          <a:endParaRPr lang="en-US" sz="1000" b="0" i="0" strike="noStrike">
            <a:solidFill>
              <a:srgbClr val="000000"/>
            </a:solidFill>
            <a:latin typeface="Arial"/>
            <a:cs typeface="Arial"/>
          </a:endParaRPr>
        </a:p>
      </xdr:txBody>
    </xdr:sp>
    <xdr:clientData/>
  </xdr:twoCellAnchor>
  <xdr:oneCellAnchor>
    <xdr:from>
      <xdr:col>10</xdr:col>
      <xdr:colOff>0</xdr:colOff>
      <xdr:row>10</xdr:row>
      <xdr:rowOff>190499</xdr:rowOff>
    </xdr:from>
    <xdr:ext cx="2476500" cy="1685925"/>
    <xdr:sp macro="" textlink="">
      <xdr:nvSpPr>
        <xdr:cNvPr id="6" name="TextBox 5">
          <a:extLst>
            <a:ext uri="{FF2B5EF4-FFF2-40B4-BE49-F238E27FC236}">
              <a16:creationId xmlns:a16="http://schemas.microsoft.com/office/drawing/2014/main" id="{00000000-0008-0000-0900-000006000000}"/>
            </a:ext>
          </a:extLst>
        </xdr:cNvPr>
        <xdr:cNvSpPr txBox="1"/>
      </xdr:nvSpPr>
      <xdr:spPr>
        <a:xfrm>
          <a:off x="8782050" y="3657599"/>
          <a:ext cx="2476500" cy="16859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solidFill>
                <a:srgbClr val="FF0000"/>
              </a:solidFill>
            </a:rPr>
            <a:t>Change the formula in Cell B9</a:t>
          </a:r>
          <a:r>
            <a:rPr lang="en-US" sz="1100" b="1" baseline="0">
              <a:solidFill>
                <a:srgbClr val="FF0000"/>
              </a:solidFill>
            </a:rPr>
            <a:t> when 200% FPL (Med Only Limit) changes.  as of March 2017 use =SUM((H11+D9)-</a:t>
          </a:r>
          <a:r>
            <a:rPr lang="en-US" sz="1100" b="1" baseline="0">
              <a:solidFill>
                <a:srgbClr val="0000FF"/>
              </a:solidFill>
            </a:rPr>
            <a:t>2010</a:t>
          </a:r>
          <a:r>
            <a:rPr lang="en-US" sz="1100" b="1" baseline="0">
              <a:solidFill>
                <a:srgbClr val="FF0000"/>
              </a:solidFill>
            </a:rPr>
            <a:t>) for Budget #1; </a:t>
          </a:r>
          <a:r>
            <a:rPr lang="en-US" sz="1100" b="1" baseline="0">
              <a:solidFill>
                <a:schemeClr val="tx1"/>
              </a:solidFill>
              <a:effectLst/>
              <a:latin typeface="+mn-lt"/>
              <a:ea typeface="+mn-ea"/>
              <a:cs typeface="+mn-cs"/>
            </a:rPr>
            <a:t>=SUM((H11+D9)-</a:t>
          </a:r>
          <a:r>
            <a:rPr lang="en-US" sz="1100" b="1" baseline="0">
              <a:solidFill>
                <a:srgbClr val="0000FF"/>
              </a:solidFill>
              <a:effectLst/>
              <a:latin typeface="+mn-lt"/>
              <a:ea typeface="+mn-ea"/>
              <a:cs typeface="+mn-cs"/>
            </a:rPr>
            <a:t>2707</a:t>
          </a:r>
          <a:r>
            <a:rPr lang="en-US" sz="1100" b="1" baseline="0">
              <a:solidFill>
                <a:schemeClr val="tx1"/>
              </a:solidFill>
              <a:effectLst/>
              <a:latin typeface="+mn-lt"/>
              <a:ea typeface="+mn-ea"/>
              <a:cs typeface="+mn-cs"/>
            </a:rPr>
            <a:t>) for Budget #2</a:t>
          </a:r>
        </a:p>
        <a:p>
          <a:r>
            <a:rPr lang="en-US" sz="1100" b="1">
              <a:solidFill>
                <a:srgbClr val="FF0000"/>
              </a:solidFill>
              <a:effectLst/>
              <a:latin typeface="+mn-lt"/>
              <a:ea typeface="+mn-ea"/>
              <a:cs typeface="+mn-cs"/>
            </a:rPr>
            <a:t>Change the formula in Cell A9</a:t>
          </a:r>
          <a:r>
            <a:rPr lang="en-US" sz="1100" b="1" baseline="0">
              <a:solidFill>
                <a:srgbClr val="FF0000"/>
              </a:solidFill>
              <a:effectLst/>
              <a:latin typeface="+mn-lt"/>
              <a:ea typeface="+mn-ea"/>
              <a:cs typeface="+mn-cs"/>
            </a:rPr>
            <a:t> when Fuel Allowance changes.  As of March 2017 =IF(E9&gt;0,</a:t>
          </a:r>
          <a:r>
            <a:rPr lang="en-US" sz="1100" b="1" baseline="0">
              <a:solidFill>
                <a:srgbClr val="0000FF"/>
              </a:solidFill>
              <a:effectLst/>
              <a:latin typeface="+mn-lt"/>
              <a:ea typeface="+mn-ea"/>
              <a:cs typeface="+mn-cs"/>
            </a:rPr>
            <a:t>280</a:t>
          </a:r>
          <a:r>
            <a:rPr lang="en-US" sz="1100" b="1" baseline="0">
              <a:solidFill>
                <a:srgbClr val="FF0000"/>
              </a:solidFill>
              <a:effectLst/>
              <a:latin typeface="+mn-lt"/>
              <a:ea typeface="+mn-ea"/>
              <a:cs typeface="+mn-cs"/>
            </a:rPr>
            <a:t>, </a:t>
          </a:r>
          <a:r>
            <a:rPr lang="en-US" sz="1100" b="1" baseline="0">
              <a:solidFill>
                <a:srgbClr val="0000FF"/>
              </a:solidFill>
              <a:effectLst/>
              <a:latin typeface="+mn-lt"/>
              <a:ea typeface="+mn-ea"/>
              <a:cs typeface="+mn-cs"/>
            </a:rPr>
            <a:t>280</a:t>
          </a:r>
          <a:r>
            <a:rPr lang="en-US" sz="1100" b="1" baseline="0">
              <a:solidFill>
                <a:srgbClr val="FF0000"/>
              </a:solidFill>
              <a:effectLst/>
              <a:latin typeface="+mn-lt"/>
              <a:ea typeface="+mn-ea"/>
              <a:cs typeface="+mn-cs"/>
            </a:rPr>
            <a:t> +E9).  If no fuel leave blank.</a:t>
          </a:r>
          <a:endParaRPr lang="en-US" sz="1100" b="1">
            <a:solidFill>
              <a:srgbClr val="FF0000"/>
            </a:solidFill>
          </a:endParaRP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66675</xdr:colOff>
      <xdr:row>0</xdr:row>
      <xdr:rowOff>66675</xdr:rowOff>
    </xdr:from>
    <xdr:to>
      <xdr:col>5</xdr:col>
      <xdr:colOff>304800</xdr:colOff>
      <xdr:row>0</xdr:row>
      <xdr:rowOff>1676400</xdr:rowOff>
    </xdr:to>
    <xdr:sp macro="" textlink="">
      <xdr:nvSpPr>
        <xdr:cNvPr id="2" name="Text Box 1">
          <a:extLst>
            <a:ext uri="{FF2B5EF4-FFF2-40B4-BE49-F238E27FC236}">
              <a16:creationId xmlns:a16="http://schemas.microsoft.com/office/drawing/2014/main" id="{00000000-0008-0000-0A00-000002000000}"/>
            </a:ext>
          </a:extLst>
        </xdr:cNvPr>
        <xdr:cNvSpPr txBox="1">
          <a:spLocks noChangeArrowheads="1"/>
        </xdr:cNvSpPr>
      </xdr:nvSpPr>
      <xdr:spPr bwMode="auto">
        <a:xfrm>
          <a:off x="66675" y="66675"/>
          <a:ext cx="7200900" cy="16097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108 CMR 6.01</a:t>
          </a:r>
        </a:p>
        <a:p>
          <a:pPr algn="l" rtl="0">
            <a:defRPr sz="1000"/>
          </a:pPr>
          <a:r>
            <a:rPr lang="en-US" sz="1000" b="0" i="0" strike="noStrike">
              <a:solidFill>
                <a:srgbClr val="000000"/>
              </a:solidFill>
              <a:latin typeface="Arial"/>
              <a:cs typeface="Arial"/>
            </a:rPr>
            <a:t>(5) Calculation of Employment Income. An applicant’s monthly wages shall be calculated by subtracting from the </a:t>
          </a:r>
          <a:r>
            <a:rPr lang="en-US" sz="1000" b="1" i="0" strike="noStrike">
              <a:solidFill>
                <a:srgbClr val="0000FF"/>
              </a:solidFill>
              <a:latin typeface="Arial"/>
              <a:cs typeface="Arial"/>
            </a:rPr>
            <a:t>weekly gross income</a:t>
          </a:r>
          <a:r>
            <a:rPr lang="en-US" sz="1000" b="0" i="0" strike="noStrike">
              <a:solidFill>
                <a:srgbClr val="000000"/>
              </a:solidFill>
              <a:latin typeface="Arial"/>
              <a:cs typeface="Arial"/>
            </a:rPr>
            <a:t> </a:t>
          </a:r>
          <a:r>
            <a:rPr lang="en-US" sz="1000" b="1" i="0" strike="noStrike">
              <a:solidFill>
                <a:srgbClr val="FF0000"/>
              </a:solidFill>
              <a:latin typeface="Arial"/>
              <a:cs typeface="Arial"/>
            </a:rPr>
            <a:t>federal</a:t>
          </a:r>
          <a:r>
            <a:rPr lang="en-US" sz="1000" b="0" i="0" strike="noStrike">
              <a:solidFill>
                <a:srgbClr val="000000"/>
              </a:solidFill>
              <a:latin typeface="Arial"/>
              <a:cs typeface="Arial"/>
            </a:rPr>
            <a:t> and </a:t>
          </a:r>
          <a:r>
            <a:rPr lang="en-US" sz="1000" b="1" i="0" strike="noStrike">
              <a:solidFill>
                <a:srgbClr val="FF00FF"/>
              </a:solidFill>
              <a:latin typeface="Arial"/>
              <a:cs typeface="Arial"/>
            </a:rPr>
            <a:t>state</a:t>
          </a:r>
          <a:r>
            <a:rPr lang="en-US" sz="1000" b="0" i="0" strike="noStrike">
              <a:solidFill>
                <a:srgbClr val="000000"/>
              </a:solidFill>
              <a:latin typeface="Arial"/>
              <a:cs typeface="Arial"/>
            </a:rPr>
            <a:t> taxes withheld and</a:t>
          </a:r>
          <a:r>
            <a:rPr lang="en-US" sz="1000" b="0" i="0" strike="noStrike">
              <a:solidFill>
                <a:srgbClr val="FF6600"/>
              </a:solidFill>
              <a:latin typeface="Arial"/>
              <a:cs typeface="Arial"/>
            </a:rPr>
            <a:t> </a:t>
          </a:r>
          <a:r>
            <a:rPr lang="en-US" sz="1000" b="1" i="0" strike="noStrike">
              <a:solidFill>
                <a:srgbClr val="FF6600"/>
              </a:solidFill>
              <a:latin typeface="Arial"/>
              <a:cs typeface="Arial"/>
            </a:rPr>
            <a:t>mandatory retirement</a:t>
          </a:r>
          <a:r>
            <a:rPr lang="en-US" sz="1000" b="0" i="0" strike="noStrike">
              <a:solidFill>
                <a:srgbClr val="000000"/>
              </a:solidFill>
              <a:latin typeface="Arial"/>
              <a:cs typeface="Arial"/>
            </a:rPr>
            <a:t>, </a:t>
          </a:r>
          <a:r>
            <a:rPr lang="en-US" sz="1000" b="1" i="0" strike="noStrike">
              <a:solidFill>
                <a:srgbClr val="993300"/>
              </a:solidFill>
              <a:latin typeface="Arial"/>
              <a:cs typeface="Arial"/>
            </a:rPr>
            <a:t>health</a:t>
          </a:r>
          <a:r>
            <a:rPr lang="en-US" sz="1000" b="0" i="0" strike="noStrike">
              <a:solidFill>
                <a:srgbClr val="000000"/>
              </a:solidFill>
              <a:latin typeface="Arial"/>
              <a:cs typeface="Arial"/>
            </a:rPr>
            <a:t> and </a:t>
          </a:r>
          <a:r>
            <a:rPr lang="en-US" sz="1000" b="1" i="0" strike="noStrike">
              <a:solidFill>
                <a:srgbClr val="333333"/>
              </a:solidFill>
              <a:latin typeface="Arial"/>
              <a:cs typeface="Arial"/>
            </a:rPr>
            <a:t>hospital</a:t>
          </a:r>
          <a:r>
            <a:rPr lang="en-US" sz="1000" b="0" i="0" strike="noStrike">
              <a:solidFill>
                <a:srgbClr val="000000"/>
              </a:solidFill>
              <a:latin typeface="Arial"/>
              <a:cs typeface="Arial"/>
            </a:rPr>
            <a:t> insurance payments. From the resulting net weekly income, the following steps shall be applied.</a:t>
          </a: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(a) Add four consecutive weekly net paychecks.</a:t>
          </a:r>
        </a:p>
        <a:p>
          <a:pPr algn="l" rtl="0">
            <a:defRPr sz="1000"/>
          </a:pPr>
          <a:r>
            <a:rPr lang="en-US" sz="1000" b="0" i="0" strike="noStrike">
              <a:solidFill>
                <a:srgbClr val="000000"/>
              </a:solidFill>
              <a:latin typeface="Arial"/>
              <a:cs typeface="Arial"/>
            </a:rPr>
            <a:t>(b) Divide by four.</a:t>
          </a:r>
        </a:p>
        <a:p>
          <a:pPr algn="l" rtl="0">
            <a:defRPr sz="1000"/>
          </a:pPr>
          <a:r>
            <a:rPr lang="en-US" sz="1000" b="0" i="0" strike="noStrike">
              <a:solidFill>
                <a:srgbClr val="000000"/>
              </a:solidFill>
              <a:latin typeface="Arial"/>
              <a:cs typeface="Arial"/>
            </a:rPr>
            <a:t>(c) Multiply by 4.33</a:t>
          </a:r>
        </a:p>
        <a:p>
          <a:pPr algn="l" rtl="0">
            <a:defRPr sz="1000"/>
          </a:pPr>
          <a:r>
            <a:rPr lang="en-US" sz="1000" b="0" i="0" strike="noStrike">
              <a:solidFill>
                <a:srgbClr val="000000"/>
              </a:solidFill>
              <a:latin typeface="Arial"/>
              <a:cs typeface="Arial"/>
            </a:rPr>
            <a:t>(d) Deduct $200 as a work incentive.</a:t>
          </a:r>
        </a:p>
        <a:p>
          <a:pPr algn="l" rtl="0">
            <a:defRPr sz="1000"/>
          </a:pPr>
          <a:endParaRPr lang="en-US" sz="1000" b="0" i="0" strike="noStrike">
            <a:solidFill>
              <a:srgbClr val="000000"/>
            </a:solidFill>
            <a:latin typeface="Arial"/>
            <a:cs typeface="Arial"/>
          </a:endParaRPr>
        </a:p>
      </xdr:txBody>
    </xdr:sp>
    <xdr:clientData/>
  </xdr:twoCellAnchor>
  <xdr:twoCellAnchor editAs="oneCell">
    <xdr:from>
      <xdr:col>0</xdr:col>
      <xdr:colOff>66675</xdr:colOff>
      <xdr:row>0</xdr:row>
      <xdr:rowOff>66675</xdr:rowOff>
    </xdr:from>
    <xdr:to>
      <xdr:col>7</xdr:col>
      <xdr:colOff>590550</xdr:colOff>
      <xdr:row>0</xdr:row>
      <xdr:rowOff>1676400</xdr:rowOff>
    </xdr:to>
    <xdr:sp macro="" textlink="">
      <xdr:nvSpPr>
        <xdr:cNvPr id="3" name="Text Box 1">
          <a:extLst>
            <a:ext uri="{FF2B5EF4-FFF2-40B4-BE49-F238E27FC236}">
              <a16:creationId xmlns:a16="http://schemas.microsoft.com/office/drawing/2014/main" id="{00000000-0008-0000-0A00-000003000000}"/>
            </a:ext>
          </a:extLst>
        </xdr:cNvPr>
        <xdr:cNvSpPr txBox="1">
          <a:spLocks noChangeArrowheads="1"/>
        </xdr:cNvSpPr>
      </xdr:nvSpPr>
      <xdr:spPr bwMode="auto">
        <a:xfrm>
          <a:off x="66675" y="66675"/>
          <a:ext cx="7200900" cy="16097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108 CMR 6.01</a:t>
          </a:r>
        </a:p>
        <a:p>
          <a:pPr algn="l" rtl="0">
            <a:defRPr sz="1000"/>
          </a:pPr>
          <a:r>
            <a:rPr lang="en-US" sz="1000" b="0" i="0" strike="noStrike">
              <a:solidFill>
                <a:srgbClr val="000000"/>
              </a:solidFill>
              <a:latin typeface="Arial"/>
              <a:cs typeface="Arial"/>
            </a:rPr>
            <a:t>(5) Calculation of Employment Income. An applicant’s monthly wages shall be calculated by subtracting from the </a:t>
          </a:r>
          <a:r>
            <a:rPr lang="en-US" sz="1000" b="1" i="0" strike="noStrike">
              <a:solidFill>
                <a:srgbClr val="0000FF"/>
              </a:solidFill>
              <a:latin typeface="Arial"/>
              <a:cs typeface="Arial"/>
            </a:rPr>
            <a:t>weekly gross income</a:t>
          </a:r>
          <a:r>
            <a:rPr lang="en-US" sz="1000" b="0" i="0" strike="noStrike">
              <a:solidFill>
                <a:srgbClr val="000000"/>
              </a:solidFill>
              <a:latin typeface="Arial"/>
              <a:cs typeface="Arial"/>
            </a:rPr>
            <a:t> </a:t>
          </a:r>
          <a:r>
            <a:rPr lang="en-US" sz="1000" b="1" i="0" strike="noStrike">
              <a:solidFill>
                <a:srgbClr val="FF0000"/>
              </a:solidFill>
              <a:latin typeface="Arial"/>
              <a:cs typeface="Arial"/>
            </a:rPr>
            <a:t>federal</a:t>
          </a:r>
          <a:r>
            <a:rPr lang="en-US" sz="1000" b="0" i="0" strike="noStrike">
              <a:solidFill>
                <a:srgbClr val="000000"/>
              </a:solidFill>
              <a:latin typeface="Arial"/>
              <a:cs typeface="Arial"/>
            </a:rPr>
            <a:t> and </a:t>
          </a:r>
          <a:r>
            <a:rPr lang="en-US" sz="1000" b="1" i="0" strike="noStrike">
              <a:solidFill>
                <a:srgbClr val="FF00FF"/>
              </a:solidFill>
              <a:latin typeface="Arial"/>
              <a:cs typeface="Arial"/>
            </a:rPr>
            <a:t>state</a:t>
          </a:r>
          <a:r>
            <a:rPr lang="en-US" sz="1000" b="0" i="0" strike="noStrike">
              <a:solidFill>
                <a:srgbClr val="000000"/>
              </a:solidFill>
              <a:latin typeface="Arial"/>
              <a:cs typeface="Arial"/>
            </a:rPr>
            <a:t> taxes withheld and</a:t>
          </a:r>
          <a:r>
            <a:rPr lang="en-US" sz="1000" b="0" i="0" strike="noStrike">
              <a:solidFill>
                <a:srgbClr val="FF6600"/>
              </a:solidFill>
              <a:latin typeface="Arial"/>
              <a:cs typeface="Arial"/>
            </a:rPr>
            <a:t> </a:t>
          </a:r>
          <a:r>
            <a:rPr lang="en-US" sz="1000" b="1" i="0" strike="noStrike">
              <a:solidFill>
                <a:srgbClr val="FF6600"/>
              </a:solidFill>
              <a:latin typeface="Arial"/>
              <a:cs typeface="Arial"/>
            </a:rPr>
            <a:t>mandatory retirement</a:t>
          </a:r>
          <a:r>
            <a:rPr lang="en-US" sz="1000" b="0" i="0" strike="noStrike">
              <a:solidFill>
                <a:srgbClr val="000000"/>
              </a:solidFill>
              <a:latin typeface="Arial"/>
              <a:cs typeface="Arial"/>
            </a:rPr>
            <a:t>, </a:t>
          </a:r>
          <a:r>
            <a:rPr lang="en-US" sz="1000" b="1" i="0" strike="noStrike">
              <a:solidFill>
                <a:srgbClr val="993300"/>
              </a:solidFill>
              <a:latin typeface="Arial"/>
              <a:cs typeface="Arial"/>
            </a:rPr>
            <a:t>health</a:t>
          </a:r>
          <a:r>
            <a:rPr lang="en-US" sz="1000" b="0" i="0" strike="noStrike">
              <a:solidFill>
                <a:srgbClr val="000000"/>
              </a:solidFill>
              <a:latin typeface="Arial"/>
              <a:cs typeface="Arial"/>
            </a:rPr>
            <a:t> and </a:t>
          </a:r>
          <a:r>
            <a:rPr lang="en-US" sz="1000" b="1" i="0" strike="noStrike">
              <a:solidFill>
                <a:srgbClr val="333333"/>
              </a:solidFill>
              <a:latin typeface="Arial"/>
              <a:cs typeface="Arial"/>
            </a:rPr>
            <a:t>hospital</a:t>
          </a:r>
          <a:r>
            <a:rPr lang="en-US" sz="1000" b="0" i="0" strike="noStrike">
              <a:solidFill>
                <a:srgbClr val="000000"/>
              </a:solidFill>
              <a:latin typeface="Arial"/>
              <a:cs typeface="Arial"/>
            </a:rPr>
            <a:t> insurance payments. From the resulting net weekly income, the following steps shall be applied.</a:t>
          </a: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(a) Add four consecutive weekly net paychecks.</a:t>
          </a:r>
        </a:p>
        <a:p>
          <a:pPr algn="l" rtl="0">
            <a:defRPr sz="1000"/>
          </a:pPr>
          <a:r>
            <a:rPr lang="en-US" sz="1000" b="0" i="0" strike="noStrike">
              <a:solidFill>
                <a:srgbClr val="000000"/>
              </a:solidFill>
              <a:latin typeface="Arial"/>
              <a:cs typeface="Arial"/>
            </a:rPr>
            <a:t>(b) Divide by four.</a:t>
          </a:r>
        </a:p>
        <a:p>
          <a:pPr algn="l" rtl="0">
            <a:defRPr sz="1000"/>
          </a:pPr>
          <a:r>
            <a:rPr lang="en-US" sz="1000" b="0" i="0" strike="noStrike">
              <a:solidFill>
                <a:srgbClr val="000000"/>
              </a:solidFill>
              <a:latin typeface="Arial"/>
              <a:cs typeface="Arial"/>
            </a:rPr>
            <a:t>(c) Multiply by 4.33</a:t>
          </a:r>
        </a:p>
        <a:p>
          <a:pPr algn="l" rtl="0">
            <a:defRPr sz="1000"/>
          </a:pPr>
          <a:r>
            <a:rPr lang="en-US" sz="1000" b="0" i="0" strike="noStrike">
              <a:solidFill>
                <a:srgbClr val="000000"/>
              </a:solidFill>
              <a:latin typeface="Arial"/>
              <a:cs typeface="Arial"/>
            </a:rPr>
            <a:t>(d) Deduct $200 as a work incentive.</a:t>
          </a:r>
        </a:p>
        <a:p>
          <a:pPr algn="l" rtl="0">
            <a:defRPr sz="1000"/>
          </a:pPr>
          <a:endParaRPr lang="en-US" sz="1000" b="0" i="0" strike="noStrike">
            <a:solidFill>
              <a:srgbClr val="000000"/>
            </a:solidFill>
            <a:latin typeface="Arial"/>
            <a:cs typeface="Arial"/>
          </a:endParaRPr>
        </a:p>
      </xdr:txBody>
    </xdr:sp>
    <xdr:clientData/>
  </xdr:twoCellAnchor>
  <xdr:oneCellAnchor>
    <xdr:from>
      <xdr:col>10</xdr:col>
      <xdr:colOff>0</xdr:colOff>
      <xdr:row>1</xdr:row>
      <xdr:rowOff>0</xdr:rowOff>
    </xdr:from>
    <xdr:ext cx="2476500" cy="1790700"/>
    <xdr:sp macro="" textlink="">
      <xdr:nvSpPr>
        <xdr:cNvPr id="4" name="TextBox 3">
          <a:extLst>
            <a:ext uri="{FF2B5EF4-FFF2-40B4-BE49-F238E27FC236}">
              <a16:creationId xmlns:a16="http://schemas.microsoft.com/office/drawing/2014/main" id="{00000000-0008-0000-0A00-000004000000}"/>
            </a:ext>
          </a:extLst>
        </xdr:cNvPr>
        <xdr:cNvSpPr txBox="1"/>
      </xdr:nvSpPr>
      <xdr:spPr>
        <a:xfrm>
          <a:off x="8782050" y="1685925"/>
          <a:ext cx="2476500" cy="179070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solidFill>
                <a:srgbClr val="FF0000"/>
              </a:solidFill>
            </a:rPr>
            <a:t>Change the formula in Cell B9</a:t>
          </a:r>
          <a:r>
            <a:rPr lang="en-US" sz="1100" b="1" baseline="0">
              <a:solidFill>
                <a:srgbClr val="FF0000"/>
              </a:solidFill>
            </a:rPr>
            <a:t> when 200% FPL (Med Only Limit) changes.  as of March 2017 use =SUM((H11+D9)-</a:t>
          </a:r>
          <a:r>
            <a:rPr lang="en-US" sz="1100" b="1" baseline="0">
              <a:solidFill>
                <a:srgbClr val="0000FF"/>
              </a:solidFill>
            </a:rPr>
            <a:t>2010</a:t>
          </a:r>
          <a:r>
            <a:rPr lang="en-US" sz="1100" b="1" baseline="0">
              <a:solidFill>
                <a:srgbClr val="FF0000"/>
              </a:solidFill>
            </a:rPr>
            <a:t>) for Budget #1; </a:t>
          </a:r>
          <a:r>
            <a:rPr lang="en-US" sz="1100" b="1" baseline="0">
              <a:solidFill>
                <a:schemeClr val="tx1"/>
              </a:solidFill>
              <a:effectLst/>
              <a:latin typeface="+mn-lt"/>
              <a:ea typeface="+mn-ea"/>
              <a:cs typeface="+mn-cs"/>
            </a:rPr>
            <a:t>=SUM((H11+D9)-</a:t>
          </a:r>
          <a:r>
            <a:rPr lang="en-US" sz="1100" b="1" baseline="0">
              <a:solidFill>
                <a:srgbClr val="0000FF"/>
              </a:solidFill>
              <a:effectLst/>
              <a:latin typeface="+mn-lt"/>
              <a:ea typeface="+mn-ea"/>
              <a:cs typeface="+mn-cs"/>
            </a:rPr>
            <a:t>2707</a:t>
          </a:r>
          <a:r>
            <a:rPr lang="en-US" sz="1100" b="1" baseline="0">
              <a:solidFill>
                <a:schemeClr val="tx1"/>
              </a:solidFill>
              <a:effectLst/>
              <a:latin typeface="+mn-lt"/>
              <a:ea typeface="+mn-ea"/>
              <a:cs typeface="+mn-cs"/>
            </a:rPr>
            <a:t>) for Budget #2</a:t>
          </a:r>
        </a:p>
        <a:p>
          <a:r>
            <a:rPr lang="en-US" sz="1100" b="1">
              <a:solidFill>
                <a:srgbClr val="FF0000"/>
              </a:solidFill>
              <a:effectLst/>
              <a:latin typeface="+mn-lt"/>
              <a:ea typeface="+mn-ea"/>
              <a:cs typeface="+mn-cs"/>
            </a:rPr>
            <a:t>Change the formula in Cell A9</a:t>
          </a:r>
          <a:r>
            <a:rPr lang="en-US" sz="1100" b="1" baseline="0">
              <a:solidFill>
                <a:srgbClr val="FF0000"/>
              </a:solidFill>
              <a:effectLst/>
              <a:latin typeface="+mn-lt"/>
              <a:ea typeface="+mn-ea"/>
              <a:cs typeface="+mn-cs"/>
            </a:rPr>
            <a:t> when Fuel Allowance changes.  As of March 2017 =IF(E9&gt;0,</a:t>
          </a:r>
          <a:r>
            <a:rPr lang="en-US" sz="1100" b="1" baseline="0">
              <a:solidFill>
                <a:srgbClr val="0000FF"/>
              </a:solidFill>
              <a:effectLst/>
              <a:latin typeface="+mn-lt"/>
              <a:ea typeface="+mn-ea"/>
              <a:cs typeface="+mn-cs"/>
            </a:rPr>
            <a:t>280</a:t>
          </a:r>
          <a:r>
            <a:rPr lang="en-US" sz="1100" b="1" baseline="0">
              <a:solidFill>
                <a:srgbClr val="FF0000"/>
              </a:solidFill>
              <a:effectLst/>
              <a:latin typeface="+mn-lt"/>
              <a:ea typeface="+mn-ea"/>
              <a:cs typeface="+mn-cs"/>
            </a:rPr>
            <a:t>, </a:t>
          </a:r>
          <a:r>
            <a:rPr lang="en-US" sz="1100" b="1" baseline="0">
              <a:solidFill>
                <a:srgbClr val="0000FF"/>
              </a:solidFill>
              <a:effectLst/>
              <a:latin typeface="+mn-lt"/>
              <a:ea typeface="+mn-ea"/>
              <a:cs typeface="+mn-cs"/>
            </a:rPr>
            <a:t>280</a:t>
          </a:r>
          <a:r>
            <a:rPr lang="en-US" sz="1100" b="1" baseline="0">
              <a:solidFill>
                <a:srgbClr val="FF0000"/>
              </a:solidFill>
              <a:effectLst/>
              <a:latin typeface="+mn-lt"/>
              <a:ea typeface="+mn-ea"/>
              <a:cs typeface="+mn-cs"/>
            </a:rPr>
            <a:t> +E9). If no fuel leave blank.</a:t>
          </a:r>
          <a:endParaRPr lang="en-US" sz="1100" b="1">
            <a:solidFill>
              <a:srgbClr val="FF0000"/>
            </a:solidFill>
          </a:endParaRP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4</xdr:col>
      <xdr:colOff>114300</xdr:colOff>
      <xdr:row>0</xdr:row>
      <xdr:rowOff>142874</xdr:rowOff>
    </xdr:from>
    <xdr:to>
      <xdr:col>4</xdr:col>
      <xdr:colOff>2600325</xdr:colOff>
      <xdr:row>12</xdr:row>
      <xdr:rowOff>9525</xdr:rowOff>
    </xdr:to>
    <xdr:sp macro="" textlink="">
      <xdr:nvSpPr>
        <xdr:cNvPr id="2" name="Rectangle 13">
          <a:extLst>
            <a:ext uri="{FF2B5EF4-FFF2-40B4-BE49-F238E27FC236}">
              <a16:creationId xmlns:a16="http://schemas.microsoft.com/office/drawing/2014/main" id="{00000000-0008-0000-0B00-000002000000}"/>
            </a:ext>
          </a:extLst>
        </xdr:cNvPr>
        <xdr:cNvSpPr>
          <a:spLocks noChangeArrowheads="1"/>
        </xdr:cNvSpPr>
      </xdr:nvSpPr>
      <xdr:spPr bwMode="auto">
        <a:xfrm>
          <a:off x="6086475" y="142874"/>
          <a:ext cx="2486025" cy="2152651"/>
        </a:xfrm>
        <a:prstGeom prst="rect">
          <a:avLst/>
        </a:prstGeom>
        <a:solidFill>
          <a:srgbClr val="FFFFFF"/>
        </a:solidFill>
        <a:ln w="76200">
          <a:solidFill>
            <a:srgbClr val="FFFF00"/>
          </a:solidFill>
          <a:miter lim="800000"/>
          <a:headEnd/>
          <a:tailEnd/>
        </a:ln>
      </xdr:spPr>
    </xdr:sp>
    <xdr:clientData/>
  </xdr:twoCellAnchor>
  <xdr:twoCellAnchor editAs="oneCell">
    <xdr:from>
      <xdr:col>2</xdr:col>
      <xdr:colOff>428625</xdr:colOff>
      <xdr:row>20</xdr:row>
      <xdr:rowOff>133350</xdr:rowOff>
    </xdr:from>
    <xdr:to>
      <xdr:col>2</xdr:col>
      <xdr:colOff>609600</xdr:colOff>
      <xdr:row>20</xdr:row>
      <xdr:rowOff>161925</xdr:rowOff>
    </xdr:to>
    <xdr:sp macro="" textlink="">
      <xdr:nvSpPr>
        <xdr:cNvPr id="3" name="Text Box 1">
          <a:extLst>
            <a:ext uri="{FF2B5EF4-FFF2-40B4-BE49-F238E27FC236}">
              <a16:creationId xmlns:a16="http://schemas.microsoft.com/office/drawing/2014/main" id="{00000000-0008-0000-0B00-000003000000}"/>
            </a:ext>
          </a:extLst>
        </xdr:cNvPr>
        <xdr:cNvSpPr txBox="1">
          <a:spLocks noChangeArrowheads="1"/>
        </xdr:cNvSpPr>
      </xdr:nvSpPr>
      <xdr:spPr bwMode="auto">
        <a:xfrm>
          <a:off x="3838575" y="4000500"/>
          <a:ext cx="180975" cy="38100"/>
        </a:xfrm>
        <a:prstGeom prst="rect">
          <a:avLst/>
        </a:prstGeom>
        <a:noFill/>
        <a:ln w="9525">
          <a:noFill/>
          <a:miter lim="800000"/>
          <a:headEnd/>
          <a:tailEnd/>
        </a:ln>
      </xdr:spPr>
    </xdr:sp>
    <xdr:clientData/>
  </xdr:twoCellAnchor>
  <xdr:twoCellAnchor editAs="oneCell">
    <xdr:from>
      <xdr:col>3</xdr:col>
      <xdr:colOff>180974</xdr:colOff>
      <xdr:row>40</xdr:row>
      <xdr:rowOff>38100</xdr:rowOff>
    </xdr:from>
    <xdr:to>
      <xdr:col>4</xdr:col>
      <xdr:colOff>2705100</xdr:colOff>
      <xdr:row>53</xdr:row>
      <xdr:rowOff>152400</xdr:rowOff>
    </xdr:to>
    <xdr:sp macro="" textlink="">
      <xdr:nvSpPr>
        <xdr:cNvPr id="4" name="Text Box 2">
          <a:extLst>
            <a:ext uri="{FF2B5EF4-FFF2-40B4-BE49-F238E27FC236}">
              <a16:creationId xmlns:a16="http://schemas.microsoft.com/office/drawing/2014/main" id="{00000000-0008-0000-0B00-000004000000}"/>
            </a:ext>
          </a:extLst>
        </xdr:cNvPr>
        <xdr:cNvSpPr txBox="1">
          <a:spLocks noChangeArrowheads="1"/>
        </xdr:cNvSpPr>
      </xdr:nvSpPr>
      <xdr:spPr bwMode="auto">
        <a:xfrm>
          <a:off x="5257799" y="7924800"/>
          <a:ext cx="3419476" cy="2714625"/>
        </a:xfrm>
        <a:prstGeom prst="rect">
          <a:avLst/>
        </a:prstGeom>
        <a:solidFill>
          <a:srgbClr val="FFFFFF"/>
        </a:solidFill>
        <a:ln w="28575">
          <a:solidFill>
            <a:srgbClr val="0000FF"/>
          </a:solidFill>
          <a:miter lim="800000"/>
          <a:headEnd/>
          <a:tailEnd/>
        </a:ln>
      </xdr:spPr>
      <xdr:txBody>
        <a:bodyPr vertOverflow="clip" wrap="square" lIns="27432" tIns="22860" rIns="0" bIns="0" anchor="t" upright="1"/>
        <a:lstStyle/>
        <a:p>
          <a:pPr algn="l" rtl="0">
            <a:defRPr sz="1000"/>
          </a:pPr>
          <a:r>
            <a:rPr lang="en-US" sz="1000" b="1" i="0" strike="noStrike">
              <a:solidFill>
                <a:srgbClr val="FF0000"/>
              </a:solidFill>
              <a:latin typeface="Arial"/>
              <a:cs typeface="Arial"/>
            </a:rPr>
            <a:t>If Excess Income is a positive number, that amount must be withheld from any benefits that would otherwise be provided.  The remaining amount after subtracting the Excess Income from the otherwise allowable benefits would then be provided to the claimant.  If "Allowable Benefits" is a negative number, no benefits are allowed in Budgets 1 - 4, and you should use the Budget 5 Calculators below.  For Budget 5 calculations, if "Spenddown" is a negative number or zero, ignore "Total Allowable after deducting spenddown" figures.</a:t>
          </a:r>
        </a:p>
      </xdr:txBody>
    </xdr:sp>
    <xdr:clientData/>
  </xdr:twoCellAnchor>
  <xdr:twoCellAnchor>
    <xdr:from>
      <xdr:col>3</xdr:col>
      <xdr:colOff>47625</xdr:colOff>
      <xdr:row>29</xdr:row>
      <xdr:rowOff>114300</xdr:rowOff>
    </xdr:from>
    <xdr:to>
      <xdr:col>3</xdr:col>
      <xdr:colOff>285750</xdr:colOff>
      <xdr:row>29</xdr:row>
      <xdr:rowOff>114300</xdr:rowOff>
    </xdr:to>
    <xdr:sp macro="" textlink="">
      <xdr:nvSpPr>
        <xdr:cNvPr id="5" name="Line 7">
          <a:extLst>
            <a:ext uri="{FF2B5EF4-FFF2-40B4-BE49-F238E27FC236}">
              <a16:creationId xmlns:a16="http://schemas.microsoft.com/office/drawing/2014/main" id="{00000000-0008-0000-0B00-000005000000}"/>
            </a:ext>
          </a:extLst>
        </xdr:cNvPr>
        <xdr:cNvSpPr>
          <a:spLocks noChangeShapeType="1"/>
        </xdr:cNvSpPr>
      </xdr:nvSpPr>
      <xdr:spPr bwMode="auto">
        <a:xfrm>
          <a:off x="5124450" y="5791200"/>
          <a:ext cx="238125" cy="0"/>
        </a:xfrm>
        <a:prstGeom prst="line">
          <a:avLst/>
        </a:prstGeom>
        <a:noFill/>
        <a:ln w="28575">
          <a:solidFill>
            <a:srgbClr val="FF0000"/>
          </a:solidFill>
          <a:round/>
          <a:headEnd type="triangle" w="med" len="med"/>
          <a:tailEnd/>
        </a:ln>
      </xdr:spPr>
    </xdr:sp>
    <xdr:clientData/>
  </xdr:twoCellAnchor>
  <xdr:twoCellAnchor editAs="oneCell">
    <xdr:from>
      <xdr:col>4</xdr:col>
      <xdr:colOff>276225</xdr:colOff>
      <xdr:row>42</xdr:row>
      <xdr:rowOff>85725</xdr:rowOff>
    </xdr:from>
    <xdr:to>
      <xdr:col>4</xdr:col>
      <xdr:colOff>609600</xdr:colOff>
      <xdr:row>45</xdr:row>
      <xdr:rowOff>47625</xdr:rowOff>
    </xdr:to>
    <xdr:sp macro="" textlink="">
      <xdr:nvSpPr>
        <xdr:cNvPr id="6" name="Text Box 9">
          <a:extLst>
            <a:ext uri="{FF2B5EF4-FFF2-40B4-BE49-F238E27FC236}">
              <a16:creationId xmlns:a16="http://schemas.microsoft.com/office/drawing/2014/main" id="{00000000-0008-0000-0B00-000006000000}"/>
            </a:ext>
          </a:extLst>
        </xdr:cNvPr>
        <xdr:cNvSpPr txBox="1">
          <a:spLocks noChangeArrowheads="1"/>
        </xdr:cNvSpPr>
      </xdr:nvSpPr>
      <xdr:spPr bwMode="auto">
        <a:xfrm>
          <a:off x="6248400" y="8372475"/>
          <a:ext cx="333375" cy="704850"/>
        </a:xfrm>
        <a:prstGeom prst="rect">
          <a:avLst/>
        </a:prstGeom>
        <a:noFill/>
        <a:ln w="9525">
          <a:noFill/>
          <a:miter lim="800000"/>
          <a:headEnd/>
          <a:tailEnd/>
        </a:ln>
      </xdr:spPr>
    </xdr:sp>
    <xdr:clientData/>
  </xdr:twoCellAnchor>
  <xdr:twoCellAnchor editAs="oneCell">
    <xdr:from>
      <xdr:col>3</xdr:col>
      <xdr:colOff>295273</xdr:colOff>
      <xdr:row>21</xdr:row>
      <xdr:rowOff>47625</xdr:rowOff>
    </xdr:from>
    <xdr:to>
      <xdr:col>4</xdr:col>
      <xdr:colOff>2733674</xdr:colOff>
      <xdr:row>38</xdr:row>
      <xdr:rowOff>9525</xdr:rowOff>
    </xdr:to>
    <xdr:sp macro="" textlink="">
      <xdr:nvSpPr>
        <xdr:cNvPr id="7" name="Text Box 10">
          <a:extLst>
            <a:ext uri="{FF2B5EF4-FFF2-40B4-BE49-F238E27FC236}">
              <a16:creationId xmlns:a16="http://schemas.microsoft.com/office/drawing/2014/main" id="{00000000-0008-0000-0B00-000007000000}"/>
            </a:ext>
          </a:extLst>
        </xdr:cNvPr>
        <xdr:cNvSpPr txBox="1">
          <a:spLocks noChangeArrowheads="1"/>
        </xdr:cNvSpPr>
      </xdr:nvSpPr>
      <xdr:spPr bwMode="auto">
        <a:xfrm>
          <a:off x="5372098" y="4114800"/>
          <a:ext cx="3333751" cy="3371850"/>
        </a:xfrm>
        <a:prstGeom prst="rect">
          <a:avLst/>
        </a:prstGeom>
        <a:solidFill>
          <a:srgbClr val="FFFFFF"/>
        </a:solidFill>
        <a:ln w="28575">
          <a:solidFill>
            <a:srgbClr val="FF0000"/>
          </a:solidFill>
          <a:miter lim="800000"/>
          <a:headEnd/>
          <a:tailEnd/>
        </a:ln>
      </xdr:spPr>
      <xdr:txBody>
        <a:bodyPr vertOverflow="clip" wrap="square" lIns="36576" tIns="27432" rIns="0" bIns="0" anchor="t" upright="1"/>
        <a:lstStyle/>
        <a:p>
          <a:pPr algn="l" rtl="0">
            <a:defRPr sz="1000"/>
          </a:pPr>
          <a:r>
            <a:rPr lang="en-US" sz="1200" b="1" i="0" strike="noStrike">
              <a:solidFill>
                <a:srgbClr val="000000"/>
              </a:solidFill>
              <a:latin typeface="Arial"/>
              <a:cs typeface="Arial"/>
            </a:rPr>
            <a:t>Type in the amounts for each type of "Allowable Medical claims", such as Doctor, Meds, Hospital, Dental, or Misc such as Med B Premium and/or Supplemental Insurance.</a:t>
          </a:r>
          <a:r>
            <a:rPr lang="en-US" sz="1200" b="1" i="0" strike="noStrike">
              <a:solidFill>
                <a:srgbClr val="008000"/>
              </a:solidFill>
              <a:latin typeface="Arial"/>
              <a:cs typeface="Arial"/>
            </a:rPr>
            <a:t> </a:t>
          </a:r>
          <a:r>
            <a:rPr lang="en-US" sz="1200" b="1" i="0" strike="noStrike">
              <a:solidFill>
                <a:srgbClr val="FF0000"/>
              </a:solidFill>
              <a:latin typeface="Arial"/>
              <a:cs typeface="Arial"/>
            </a:rPr>
            <a:t>If spendown is a positive number, that amount must be withheld from any benefits that would otherwise be provided.</a:t>
          </a:r>
          <a:r>
            <a:rPr lang="en-US" sz="1200" b="1" i="0" strike="noStrike">
              <a:solidFill>
                <a:srgbClr val="008000"/>
              </a:solidFill>
              <a:latin typeface="Arial"/>
              <a:cs typeface="Arial"/>
            </a:rPr>
            <a:t>  The remaining amount, after subtracting the spenddown from the reimburseable medical expenses, is the amount that would then be provided to the claimant.  You must withhold claiming a portion of otherwise allowable claims so that only the "Total Allowable" amount is claimed for payout.  For instance, if a couple would normally be allowed to claim $192.80 in Medicare part B Premium, but the "Total Allowable" showed $147.81, claim only the $147.81.</a:t>
          </a:r>
        </a:p>
      </xdr:txBody>
    </xdr:sp>
    <xdr:clientData/>
  </xdr:twoCellAnchor>
  <xdr:twoCellAnchor>
    <xdr:from>
      <xdr:col>2</xdr:col>
      <xdr:colOff>1619250</xdr:colOff>
      <xdr:row>39</xdr:row>
      <xdr:rowOff>95250</xdr:rowOff>
    </xdr:from>
    <xdr:to>
      <xdr:col>4</xdr:col>
      <xdr:colOff>904875</xdr:colOff>
      <xdr:row>39</xdr:row>
      <xdr:rowOff>95250</xdr:rowOff>
    </xdr:to>
    <xdr:sp macro="" textlink="">
      <xdr:nvSpPr>
        <xdr:cNvPr id="8" name="Line 11">
          <a:extLst>
            <a:ext uri="{FF2B5EF4-FFF2-40B4-BE49-F238E27FC236}">
              <a16:creationId xmlns:a16="http://schemas.microsoft.com/office/drawing/2014/main" id="{00000000-0008-0000-0B00-000008000000}"/>
            </a:ext>
          </a:extLst>
        </xdr:cNvPr>
        <xdr:cNvSpPr>
          <a:spLocks noChangeShapeType="1"/>
        </xdr:cNvSpPr>
      </xdr:nvSpPr>
      <xdr:spPr bwMode="auto">
        <a:xfrm flipH="1">
          <a:off x="5029200" y="7772400"/>
          <a:ext cx="1847850" cy="0"/>
        </a:xfrm>
        <a:prstGeom prst="line">
          <a:avLst/>
        </a:prstGeom>
        <a:noFill/>
        <a:ln w="38100">
          <a:solidFill>
            <a:srgbClr val="008000"/>
          </a:solidFill>
          <a:round/>
          <a:headEnd/>
          <a:tailEnd type="triangle" w="med" len="med"/>
        </a:ln>
      </xdr:spPr>
    </xdr:sp>
    <xdr:clientData/>
  </xdr:twoCellAnchor>
  <xdr:twoCellAnchor editAs="oneCell">
    <xdr:from>
      <xdr:col>4</xdr:col>
      <xdr:colOff>161926</xdr:colOff>
      <xdr:row>1</xdr:row>
      <xdr:rowOff>0</xdr:rowOff>
    </xdr:from>
    <xdr:to>
      <xdr:col>4</xdr:col>
      <xdr:colOff>2552700</xdr:colOff>
      <xdr:row>12</xdr:row>
      <xdr:rowOff>47625</xdr:rowOff>
    </xdr:to>
    <xdr:sp macro="" textlink="">
      <xdr:nvSpPr>
        <xdr:cNvPr id="9" name="Text Box 12">
          <a:extLst>
            <a:ext uri="{FF2B5EF4-FFF2-40B4-BE49-F238E27FC236}">
              <a16:creationId xmlns:a16="http://schemas.microsoft.com/office/drawing/2014/main" id="{00000000-0008-0000-0B00-000009000000}"/>
            </a:ext>
          </a:extLst>
        </xdr:cNvPr>
        <xdr:cNvSpPr txBox="1">
          <a:spLocks noChangeArrowheads="1"/>
        </xdr:cNvSpPr>
      </xdr:nvSpPr>
      <xdr:spPr bwMode="auto">
        <a:xfrm>
          <a:off x="6134101" y="190500"/>
          <a:ext cx="2390774" cy="2143125"/>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Fill in Budget Factors and Income Factors in the bright yellow cells as appropriate.  </a:t>
          </a:r>
          <a:r>
            <a:rPr lang="en-US" sz="1000" b="1" i="0" strike="noStrike">
              <a:solidFill>
                <a:srgbClr val="FF0000"/>
              </a:solidFill>
              <a:latin typeface="Arial"/>
              <a:cs typeface="Arial"/>
            </a:rPr>
            <a:t>Do not type in any other areas, or you may remove a formula.</a:t>
          </a:r>
          <a:r>
            <a:rPr lang="en-US" sz="1000" b="0" i="0" strike="noStrike">
              <a:solidFill>
                <a:srgbClr val="000000"/>
              </a:solidFill>
              <a:latin typeface="Arial"/>
              <a:cs typeface="Arial"/>
            </a:rPr>
            <a:t>  </a:t>
          </a:r>
          <a:r>
            <a:rPr lang="en-US" sz="1000" b="1" i="0" strike="noStrike">
              <a:solidFill>
                <a:srgbClr val="000000"/>
              </a:solidFill>
              <a:latin typeface="Arial"/>
              <a:cs typeface="Arial"/>
            </a:rPr>
            <a:t>Numbers that appear in parenthasis are negative numbers.  If the claimant is responsible for paying for their own home heating fuel, type "279.00" for a full benefit, or type a shared Fuel amount (e.g. "139.50") in the Fuel amount when expense is shared with room mate(s), otherwise type in "0".  The formula actions will calculate any spend-down situations.  </a:t>
          </a:r>
        </a:p>
      </xdr:txBody>
    </xdr:sp>
    <xdr:clientData/>
  </xdr:twoCellAnchor>
  <xdr:twoCellAnchor>
    <xdr:from>
      <xdr:col>4</xdr:col>
      <xdr:colOff>914400</xdr:colOff>
      <xdr:row>38</xdr:row>
      <xdr:rowOff>57150</xdr:rowOff>
    </xdr:from>
    <xdr:to>
      <xdr:col>4</xdr:col>
      <xdr:colOff>914400</xdr:colOff>
      <xdr:row>39</xdr:row>
      <xdr:rowOff>104775</xdr:rowOff>
    </xdr:to>
    <xdr:sp macro="" textlink="">
      <xdr:nvSpPr>
        <xdr:cNvPr id="10" name="Line 16">
          <a:extLst>
            <a:ext uri="{FF2B5EF4-FFF2-40B4-BE49-F238E27FC236}">
              <a16:creationId xmlns:a16="http://schemas.microsoft.com/office/drawing/2014/main" id="{00000000-0008-0000-0B00-00000A000000}"/>
            </a:ext>
          </a:extLst>
        </xdr:cNvPr>
        <xdr:cNvSpPr>
          <a:spLocks noChangeShapeType="1"/>
        </xdr:cNvSpPr>
      </xdr:nvSpPr>
      <xdr:spPr bwMode="auto">
        <a:xfrm>
          <a:off x="6886575" y="7534275"/>
          <a:ext cx="0" cy="247650"/>
        </a:xfrm>
        <a:prstGeom prst="line">
          <a:avLst/>
        </a:prstGeom>
        <a:noFill/>
        <a:ln w="38100">
          <a:solidFill>
            <a:srgbClr val="008000"/>
          </a:solidFill>
          <a:round/>
          <a:headEnd/>
          <a:tailEnd/>
        </a:ln>
      </xdr:spPr>
    </xdr:sp>
    <xdr:clientData/>
  </xdr:twoCellAnchor>
  <xdr:oneCellAnchor>
    <xdr:from>
      <xdr:col>4</xdr:col>
      <xdr:colOff>38099</xdr:colOff>
      <xdr:row>12</xdr:row>
      <xdr:rowOff>0</xdr:rowOff>
    </xdr:from>
    <xdr:ext cx="3562351" cy="953466"/>
    <xdr:sp macro="" textlink="">
      <xdr:nvSpPr>
        <xdr:cNvPr id="11" name="TextBox 10">
          <a:extLst>
            <a:ext uri="{FF2B5EF4-FFF2-40B4-BE49-F238E27FC236}">
              <a16:creationId xmlns:a16="http://schemas.microsoft.com/office/drawing/2014/main" id="{00000000-0008-0000-0B00-00000B000000}"/>
            </a:ext>
          </a:extLst>
        </xdr:cNvPr>
        <xdr:cNvSpPr txBox="1"/>
      </xdr:nvSpPr>
      <xdr:spPr>
        <a:xfrm>
          <a:off x="6010274" y="2286000"/>
          <a:ext cx="3562351" cy="95346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100" b="1">
              <a:solidFill>
                <a:srgbClr val="FF0000"/>
              </a:solidFill>
            </a:rPr>
            <a:t>Effective </a:t>
          </a:r>
          <a:r>
            <a:rPr lang="en-US" sz="1100" b="1">
              <a:solidFill>
                <a:srgbClr val="0000FF"/>
              </a:solidFill>
            </a:rPr>
            <a:t>July 2014 </a:t>
          </a:r>
          <a:r>
            <a:rPr lang="en-US" sz="1100" b="1">
              <a:solidFill>
                <a:srgbClr val="FF0000"/>
              </a:solidFill>
            </a:rPr>
            <a:t>New Max Budget Stipend</a:t>
          </a:r>
          <a:r>
            <a:rPr lang="en-US" sz="1100" b="1" baseline="0">
              <a:solidFill>
                <a:srgbClr val="FF0000"/>
              </a:solidFill>
            </a:rPr>
            <a:t> </a:t>
          </a:r>
        </a:p>
        <a:p>
          <a:r>
            <a:rPr lang="en-US" sz="1100" b="1" baseline="0">
              <a:solidFill>
                <a:srgbClr val="FF0000"/>
              </a:solidFill>
            </a:rPr>
            <a:t>Single </a:t>
          </a:r>
          <a:r>
            <a:rPr lang="en-US" sz="1100" b="1" baseline="0">
              <a:solidFill>
                <a:srgbClr val="0000FF"/>
              </a:solidFill>
            </a:rPr>
            <a:t>$690.00 </a:t>
          </a:r>
          <a:r>
            <a:rPr lang="en-US" sz="1100" b="1" baseline="0">
              <a:solidFill>
                <a:srgbClr val="FF0000"/>
              </a:solidFill>
            </a:rPr>
            <a:t>Couple </a:t>
          </a:r>
          <a:r>
            <a:rPr lang="en-US" sz="1100" b="1" baseline="0">
              <a:solidFill>
                <a:srgbClr val="0000FF"/>
              </a:solidFill>
            </a:rPr>
            <a:t>$933.00 </a:t>
          </a:r>
          <a:r>
            <a:rPr lang="en-US" sz="1100" b="1" baseline="0">
              <a:solidFill>
                <a:srgbClr val="FF0000"/>
              </a:solidFill>
            </a:rPr>
            <a:t>REBA $320.00</a:t>
          </a:r>
        </a:p>
        <a:p>
          <a:r>
            <a:rPr lang="en-US" sz="1100" b="1" baseline="0">
              <a:solidFill>
                <a:srgbClr val="FF0000"/>
              </a:solidFill>
            </a:rPr>
            <a:t>Heated Apt </a:t>
          </a:r>
          <a:r>
            <a:rPr lang="en-US" sz="1100" b="1" baseline="0">
              <a:solidFill>
                <a:srgbClr val="0000FF"/>
              </a:solidFill>
            </a:rPr>
            <a:t>$620.00 </a:t>
          </a:r>
          <a:r>
            <a:rPr lang="en-US" sz="1100" b="1" baseline="0">
              <a:solidFill>
                <a:srgbClr val="FF0000"/>
              </a:solidFill>
            </a:rPr>
            <a:t>Unheated </a:t>
          </a:r>
          <a:r>
            <a:rPr lang="en-US" sz="1100" b="1" baseline="0">
              <a:solidFill>
                <a:srgbClr val="0000FF"/>
              </a:solidFill>
            </a:rPr>
            <a:t>$461.00  </a:t>
          </a:r>
          <a:r>
            <a:rPr lang="en-US" sz="1100" b="1" baseline="0">
              <a:solidFill>
                <a:srgbClr val="FF0000"/>
              </a:solidFill>
            </a:rPr>
            <a:t>Fuel = </a:t>
          </a:r>
          <a:r>
            <a:rPr lang="en-US" sz="1100" b="1" baseline="0">
              <a:solidFill>
                <a:srgbClr val="0000FF"/>
              </a:solidFill>
            </a:rPr>
            <a:t>$279.00</a:t>
          </a:r>
        </a:p>
        <a:p>
          <a:r>
            <a:rPr lang="en-US" sz="1100" b="1" baseline="0">
              <a:solidFill>
                <a:srgbClr val="FF0000"/>
              </a:solidFill>
            </a:rPr>
            <a:t>Children's Allowance </a:t>
          </a:r>
          <a:r>
            <a:rPr lang="en-US" sz="1100" b="1" baseline="0">
              <a:solidFill>
                <a:srgbClr val="0000FF"/>
              </a:solidFill>
            </a:rPr>
            <a:t>$285.00 </a:t>
          </a:r>
          <a:r>
            <a:rPr lang="en-US" sz="1100" b="1" baseline="0">
              <a:solidFill>
                <a:srgbClr val="FF0000"/>
              </a:solidFill>
            </a:rPr>
            <a:t>each for 1st two, </a:t>
          </a:r>
          <a:r>
            <a:rPr lang="en-US" sz="1100" b="1" baseline="0">
              <a:solidFill>
                <a:srgbClr val="0000FF"/>
              </a:solidFill>
            </a:rPr>
            <a:t>$150.00 </a:t>
          </a:r>
          <a:r>
            <a:rPr lang="en-US" sz="1100" b="1" baseline="0">
              <a:solidFill>
                <a:srgbClr val="FF0000"/>
              </a:solidFill>
            </a:rPr>
            <a:t>each  for additional children.</a:t>
          </a:r>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4</xdr:col>
      <xdr:colOff>114300</xdr:colOff>
      <xdr:row>0</xdr:row>
      <xdr:rowOff>142874</xdr:rowOff>
    </xdr:from>
    <xdr:to>
      <xdr:col>4</xdr:col>
      <xdr:colOff>2600325</xdr:colOff>
      <xdr:row>12</xdr:row>
      <xdr:rowOff>9525</xdr:rowOff>
    </xdr:to>
    <xdr:sp macro="" textlink="">
      <xdr:nvSpPr>
        <xdr:cNvPr id="2" name="Rectangle 13">
          <a:extLst>
            <a:ext uri="{FF2B5EF4-FFF2-40B4-BE49-F238E27FC236}">
              <a16:creationId xmlns:a16="http://schemas.microsoft.com/office/drawing/2014/main" id="{00000000-0008-0000-0C00-000002000000}"/>
            </a:ext>
          </a:extLst>
        </xdr:cNvPr>
        <xdr:cNvSpPr>
          <a:spLocks noChangeArrowheads="1"/>
        </xdr:cNvSpPr>
      </xdr:nvSpPr>
      <xdr:spPr bwMode="auto">
        <a:xfrm>
          <a:off x="6086475" y="142874"/>
          <a:ext cx="2486025" cy="2152651"/>
        </a:xfrm>
        <a:prstGeom prst="rect">
          <a:avLst/>
        </a:prstGeom>
        <a:solidFill>
          <a:srgbClr val="FFFFFF"/>
        </a:solidFill>
        <a:ln w="76200">
          <a:solidFill>
            <a:srgbClr val="FFFF00"/>
          </a:solidFill>
          <a:miter lim="800000"/>
          <a:headEnd/>
          <a:tailEnd/>
        </a:ln>
      </xdr:spPr>
    </xdr:sp>
    <xdr:clientData/>
  </xdr:twoCellAnchor>
  <xdr:twoCellAnchor editAs="oneCell">
    <xdr:from>
      <xdr:col>2</xdr:col>
      <xdr:colOff>428625</xdr:colOff>
      <xdr:row>20</xdr:row>
      <xdr:rowOff>133350</xdr:rowOff>
    </xdr:from>
    <xdr:to>
      <xdr:col>2</xdr:col>
      <xdr:colOff>609600</xdr:colOff>
      <xdr:row>20</xdr:row>
      <xdr:rowOff>161925</xdr:rowOff>
    </xdr:to>
    <xdr:sp macro="" textlink="">
      <xdr:nvSpPr>
        <xdr:cNvPr id="3" name="Text Box 1">
          <a:extLst>
            <a:ext uri="{FF2B5EF4-FFF2-40B4-BE49-F238E27FC236}">
              <a16:creationId xmlns:a16="http://schemas.microsoft.com/office/drawing/2014/main" id="{00000000-0008-0000-0C00-000003000000}"/>
            </a:ext>
          </a:extLst>
        </xdr:cNvPr>
        <xdr:cNvSpPr txBox="1">
          <a:spLocks noChangeArrowheads="1"/>
        </xdr:cNvSpPr>
      </xdr:nvSpPr>
      <xdr:spPr bwMode="auto">
        <a:xfrm>
          <a:off x="3838575" y="4000500"/>
          <a:ext cx="180975" cy="28575"/>
        </a:xfrm>
        <a:prstGeom prst="rect">
          <a:avLst/>
        </a:prstGeom>
        <a:noFill/>
        <a:ln w="9525">
          <a:noFill/>
          <a:miter lim="800000"/>
          <a:headEnd/>
          <a:tailEnd/>
        </a:ln>
      </xdr:spPr>
    </xdr:sp>
    <xdr:clientData/>
  </xdr:twoCellAnchor>
  <xdr:twoCellAnchor editAs="oneCell">
    <xdr:from>
      <xdr:col>3</xdr:col>
      <xdr:colOff>180973</xdr:colOff>
      <xdr:row>40</xdr:row>
      <xdr:rowOff>38100</xdr:rowOff>
    </xdr:from>
    <xdr:to>
      <xdr:col>4</xdr:col>
      <xdr:colOff>2657474</xdr:colOff>
      <xdr:row>51</xdr:row>
      <xdr:rowOff>57150</xdr:rowOff>
    </xdr:to>
    <xdr:sp macro="" textlink="">
      <xdr:nvSpPr>
        <xdr:cNvPr id="4" name="Text Box 2">
          <a:extLst>
            <a:ext uri="{FF2B5EF4-FFF2-40B4-BE49-F238E27FC236}">
              <a16:creationId xmlns:a16="http://schemas.microsoft.com/office/drawing/2014/main" id="{00000000-0008-0000-0C00-000004000000}"/>
            </a:ext>
          </a:extLst>
        </xdr:cNvPr>
        <xdr:cNvSpPr txBox="1">
          <a:spLocks noChangeArrowheads="1"/>
        </xdr:cNvSpPr>
      </xdr:nvSpPr>
      <xdr:spPr bwMode="auto">
        <a:xfrm>
          <a:off x="5257798" y="7924800"/>
          <a:ext cx="3371851" cy="2219325"/>
        </a:xfrm>
        <a:prstGeom prst="rect">
          <a:avLst/>
        </a:prstGeom>
        <a:solidFill>
          <a:srgbClr val="FFFFFF"/>
        </a:solidFill>
        <a:ln w="28575">
          <a:solidFill>
            <a:srgbClr val="0000FF"/>
          </a:solidFill>
          <a:miter lim="800000"/>
          <a:headEnd/>
          <a:tailEnd/>
        </a:ln>
      </xdr:spPr>
      <xdr:txBody>
        <a:bodyPr vertOverflow="clip" wrap="square" lIns="27432" tIns="22860" rIns="0" bIns="0" anchor="t" upright="1"/>
        <a:lstStyle/>
        <a:p>
          <a:pPr algn="l" rtl="0">
            <a:defRPr sz="1000"/>
          </a:pPr>
          <a:r>
            <a:rPr lang="en-US" sz="1000" b="1" i="0" strike="noStrike">
              <a:solidFill>
                <a:srgbClr val="FF0000"/>
              </a:solidFill>
              <a:latin typeface="Arial"/>
              <a:cs typeface="Arial"/>
            </a:rPr>
            <a:t>If Excess Income is a positive number, that amount must be withheld from any benefits that would otherwise be provided.  The remaining amount after subtracting the Excess Income from the otherwise allowable benefits would then be provided to the claimant.  If "Allowable Benefits" is a negative number, no benefits are allowed in Budgets 1 - 4, and you should use the Budget 5 Calculators below.  For Budget 5 calculations, if "Spenddown" is a negative number or zero, ignore "Total Allowable after deducting spenddown" figures.</a:t>
          </a:r>
        </a:p>
      </xdr:txBody>
    </xdr:sp>
    <xdr:clientData/>
  </xdr:twoCellAnchor>
  <xdr:twoCellAnchor>
    <xdr:from>
      <xdr:col>3</xdr:col>
      <xdr:colOff>47625</xdr:colOff>
      <xdr:row>29</xdr:row>
      <xdr:rowOff>114300</xdr:rowOff>
    </xdr:from>
    <xdr:to>
      <xdr:col>3</xdr:col>
      <xdr:colOff>285750</xdr:colOff>
      <xdr:row>29</xdr:row>
      <xdr:rowOff>114300</xdr:rowOff>
    </xdr:to>
    <xdr:sp macro="" textlink="">
      <xdr:nvSpPr>
        <xdr:cNvPr id="5" name="Line 7">
          <a:extLst>
            <a:ext uri="{FF2B5EF4-FFF2-40B4-BE49-F238E27FC236}">
              <a16:creationId xmlns:a16="http://schemas.microsoft.com/office/drawing/2014/main" id="{00000000-0008-0000-0C00-000005000000}"/>
            </a:ext>
          </a:extLst>
        </xdr:cNvPr>
        <xdr:cNvSpPr>
          <a:spLocks noChangeShapeType="1"/>
        </xdr:cNvSpPr>
      </xdr:nvSpPr>
      <xdr:spPr bwMode="auto">
        <a:xfrm>
          <a:off x="5124450" y="5791200"/>
          <a:ext cx="238125" cy="0"/>
        </a:xfrm>
        <a:prstGeom prst="line">
          <a:avLst/>
        </a:prstGeom>
        <a:noFill/>
        <a:ln w="28575">
          <a:solidFill>
            <a:srgbClr val="FF0000"/>
          </a:solidFill>
          <a:round/>
          <a:headEnd type="triangle" w="med" len="med"/>
          <a:tailEnd/>
        </a:ln>
      </xdr:spPr>
    </xdr:sp>
    <xdr:clientData/>
  </xdr:twoCellAnchor>
  <xdr:twoCellAnchor editAs="oneCell">
    <xdr:from>
      <xdr:col>4</xdr:col>
      <xdr:colOff>276225</xdr:colOff>
      <xdr:row>42</xdr:row>
      <xdr:rowOff>85725</xdr:rowOff>
    </xdr:from>
    <xdr:to>
      <xdr:col>4</xdr:col>
      <xdr:colOff>609600</xdr:colOff>
      <xdr:row>44</xdr:row>
      <xdr:rowOff>133350</xdr:rowOff>
    </xdr:to>
    <xdr:sp macro="" textlink="">
      <xdr:nvSpPr>
        <xdr:cNvPr id="6" name="Text Box 9">
          <a:extLst>
            <a:ext uri="{FF2B5EF4-FFF2-40B4-BE49-F238E27FC236}">
              <a16:creationId xmlns:a16="http://schemas.microsoft.com/office/drawing/2014/main" id="{00000000-0008-0000-0C00-000006000000}"/>
            </a:ext>
          </a:extLst>
        </xdr:cNvPr>
        <xdr:cNvSpPr txBox="1">
          <a:spLocks noChangeArrowheads="1"/>
        </xdr:cNvSpPr>
      </xdr:nvSpPr>
      <xdr:spPr bwMode="auto">
        <a:xfrm>
          <a:off x="6248400" y="8372475"/>
          <a:ext cx="333375" cy="561975"/>
        </a:xfrm>
        <a:prstGeom prst="rect">
          <a:avLst/>
        </a:prstGeom>
        <a:noFill/>
        <a:ln w="9525">
          <a:noFill/>
          <a:miter lim="800000"/>
          <a:headEnd/>
          <a:tailEnd/>
        </a:ln>
      </xdr:spPr>
    </xdr:sp>
    <xdr:clientData/>
  </xdr:twoCellAnchor>
  <xdr:twoCellAnchor editAs="oneCell">
    <xdr:from>
      <xdr:col>3</xdr:col>
      <xdr:colOff>295272</xdr:colOff>
      <xdr:row>21</xdr:row>
      <xdr:rowOff>47625</xdr:rowOff>
    </xdr:from>
    <xdr:to>
      <xdr:col>4</xdr:col>
      <xdr:colOff>2647949</xdr:colOff>
      <xdr:row>38</xdr:row>
      <xdr:rowOff>57150</xdr:rowOff>
    </xdr:to>
    <xdr:sp macro="" textlink="">
      <xdr:nvSpPr>
        <xdr:cNvPr id="7" name="Text Box 10">
          <a:extLst>
            <a:ext uri="{FF2B5EF4-FFF2-40B4-BE49-F238E27FC236}">
              <a16:creationId xmlns:a16="http://schemas.microsoft.com/office/drawing/2014/main" id="{00000000-0008-0000-0C00-000007000000}"/>
            </a:ext>
          </a:extLst>
        </xdr:cNvPr>
        <xdr:cNvSpPr txBox="1">
          <a:spLocks noChangeArrowheads="1"/>
        </xdr:cNvSpPr>
      </xdr:nvSpPr>
      <xdr:spPr bwMode="auto">
        <a:xfrm>
          <a:off x="5372097" y="4114800"/>
          <a:ext cx="3248027" cy="3419475"/>
        </a:xfrm>
        <a:prstGeom prst="rect">
          <a:avLst/>
        </a:prstGeom>
        <a:solidFill>
          <a:srgbClr val="FFFFFF"/>
        </a:solidFill>
        <a:ln w="28575">
          <a:solidFill>
            <a:srgbClr val="FF0000"/>
          </a:solidFill>
          <a:miter lim="800000"/>
          <a:headEnd/>
          <a:tailEnd/>
        </a:ln>
      </xdr:spPr>
      <xdr:txBody>
        <a:bodyPr vertOverflow="clip" wrap="square" lIns="36576" tIns="27432" rIns="0" bIns="0" anchor="t" upright="1"/>
        <a:lstStyle/>
        <a:p>
          <a:pPr algn="l" rtl="0">
            <a:defRPr sz="1000"/>
          </a:pPr>
          <a:r>
            <a:rPr lang="en-US" sz="1200" b="1" i="0" strike="noStrike">
              <a:solidFill>
                <a:srgbClr val="000000"/>
              </a:solidFill>
              <a:latin typeface="Arial"/>
              <a:cs typeface="Arial"/>
            </a:rPr>
            <a:t>Type in the amounts for each type of "Allowable Medical claims", such as Doctor, Meds, Hospital, Dental, or Misc such as Med B Premium and/or Supplemental Insurance.</a:t>
          </a:r>
          <a:r>
            <a:rPr lang="en-US" sz="1200" b="1" i="0" strike="noStrike">
              <a:solidFill>
                <a:srgbClr val="008000"/>
              </a:solidFill>
              <a:latin typeface="Arial"/>
              <a:cs typeface="Arial"/>
            </a:rPr>
            <a:t> </a:t>
          </a:r>
          <a:r>
            <a:rPr lang="en-US" sz="1200" b="1" i="0" strike="noStrike">
              <a:solidFill>
                <a:srgbClr val="FF0000"/>
              </a:solidFill>
              <a:latin typeface="Arial"/>
              <a:cs typeface="Arial"/>
            </a:rPr>
            <a:t>If spendown is a positive number, that amount must be withheld from any benefits that would otherwise be provided.</a:t>
          </a:r>
          <a:r>
            <a:rPr lang="en-US" sz="1200" b="1" i="0" strike="noStrike">
              <a:solidFill>
                <a:srgbClr val="008000"/>
              </a:solidFill>
              <a:latin typeface="Arial"/>
              <a:cs typeface="Arial"/>
            </a:rPr>
            <a:t>  The remaining amount, after subtracting the spenddown from the reimburseable medical expenses, is the amount that would then be provided to the claimant.  You must withhold claiming a portion of otherwise allowable claims so that only the "Total Allowable" amount is claimed for payout.  For instance, if a couple would normally be allowed to claim $192.80 in Medicare part B Premium, but the "Total Allowable" showed $147.81, claim only the $147.81.</a:t>
          </a:r>
        </a:p>
      </xdr:txBody>
    </xdr:sp>
    <xdr:clientData/>
  </xdr:twoCellAnchor>
  <xdr:twoCellAnchor>
    <xdr:from>
      <xdr:col>2</xdr:col>
      <xdr:colOff>1619250</xdr:colOff>
      <xdr:row>39</xdr:row>
      <xdr:rowOff>95250</xdr:rowOff>
    </xdr:from>
    <xdr:to>
      <xdr:col>4</xdr:col>
      <xdr:colOff>904875</xdr:colOff>
      <xdr:row>39</xdr:row>
      <xdr:rowOff>95250</xdr:rowOff>
    </xdr:to>
    <xdr:sp macro="" textlink="">
      <xdr:nvSpPr>
        <xdr:cNvPr id="8" name="Line 11">
          <a:extLst>
            <a:ext uri="{FF2B5EF4-FFF2-40B4-BE49-F238E27FC236}">
              <a16:creationId xmlns:a16="http://schemas.microsoft.com/office/drawing/2014/main" id="{00000000-0008-0000-0C00-000008000000}"/>
            </a:ext>
          </a:extLst>
        </xdr:cNvPr>
        <xdr:cNvSpPr>
          <a:spLocks noChangeShapeType="1"/>
        </xdr:cNvSpPr>
      </xdr:nvSpPr>
      <xdr:spPr bwMode="auto">
        <a:xfrm flipH="1">
          <a:off x="5029200" y="7772400"/>
          <a:ext cx="1847850" cy="0"/>
        </a:xfrm>
        <a:prstGeom prst="line">
          <a:avLst/>
        </a:prstGeom>
        <a:noFill/>
        <a:ln w="38100">
          <a:solidFill>
            <a:srgbClr val="008000"/>
          </a:solidFill>
          <a:round/>
          <a:headEnd/>
          <a:tailEnd type="triangle" w="med" len="med"/>
        </a:ln>
      </xdr:spPr>
    </xdr:sp>
    <xdr:clientData/>
  </xdr:twoCellAnchor>
  <xdr:twoCellAnchor editAs="oneCell">
    <xdr:from>
      <xdr:col>4</xdr:col>
      <xdr:colOff>161926</xdr:colOff>
      <xdr:row>1</xdr:row>
      <xdr:rowOff>0</xdr:rowOff>
    </xdr:from>
    <xdr:to>
      <xdr:col>4</xdr:col>
      <xdr:colOff>2533650</xdr:colOff>
      <xdr:row>12</xdr:row>
      <xdr:rowOff>47625</xdr:rowOff>
    </xdr:to>
    <xdr:sp macro="" textlink="">
      <xdr:nvSpPr>
        <xdr:cNvPr id="9" name="Text Box 12">
          <a:extLst>
            <a:ext uri="{FF2B5EF4-FFF2-40B4-BE49-F238E27FC236}">
              <a16:creationId xmlns:a16="http://schemas.microsoft.com/office/drawing/2014/main" id="{00000000-0008-0000-0C00-000009000000}"/>
            </a:ext>
          </a:extLst>
        </xdr:cNvPr>
        <xdr:cNvSpPr txBox="1">
          <a:spLocks noChangeArrowheads="1"/>
        </xdr:cNvSpPr>
      </xdr:nvSpPr>
      <xdr:spPr bwMode="auto">
        <a:xfrm>
          <a:off x="6134101" y="190500"/>
          <a:ext cx="2371724" cy="2143125"/>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Fill in Budget Factors and Income Factors in the bright yellow cells as appropriate.  </a:t>
          </a:r>
          <a:r>
            <a:rPr lang="en-US" sz="1000" b="1" i="0" strike="noStrike">
              <a:solidFill>
                <a:srgbClr val="FF0000"/>
              </a:solidFill>
              <a:latin typeface="Arial"/>
              <a:cs typeface="Arial"/>
            </a:rPr>
            <a:t>Do not type in any other areas, or you may remove a formula.</a:t>
          </a:r>
          <a:r>
            <a:rPr lang="en-US" sz="1000" b="0" i="0" strike="noStrike">
              <a:solidFill>
                <a:srgbClr val="000000"/>
              </a:solidFill>
              <a:latin typeface="Arial"/>
              <a:cs typeface="Arial"/>
            </a:rPr>
            <a:t>  </a:t>
          </a:r>
          <a:r>
            <a:rPr lang="en-US" sz="1000" b="1" i="0" strike="noStrike">
              <a:solidFill>
                <a:srgbClr val="000000"/>
              </a:solidFill>
              <a:latin typeface="Arial"/>
              <a:cs typeface="Arial"/>
            </a:rPr>
            <a:t>Numbers that appear in parenthasis are negative numbers.  If the claimant is responsible for paying for their own home heating fuel, type "279.00" for a full benefit, or type a shared Fuel amount (e.g. "139.50") in the Fuel amount when expense is shared with room mate(s), otherwise type in "0".  The formula actions will calculate any spend-down situations.  </a:t>
          </a:r>
        </a:p>
      </xdr:txBody>
    </xdr:sp>
    <xdr:clientData/>
  </xdr:twoCellAnchor>
  <xdr:twoCellAnchor>
    <xdr:from>
      <xdr:col>4</xdr:col>
      <xdr:colOff>914400</xdr:colOff>
      <xdr:row>38</xdr:row>
      <xdr:rowOff>57150</xdr:rowOff>
    </xdr:from>
    <xdr:to>
      <xdr:col>4</xdr:col>
      <xdr:colOff>914400</xdr:colOff>
      <xdr:row>39</xdr:row>
      <xdr:rowOff>104775</xdr:rowOff>
    </xdr:to>
    <xdr:sp macro="" textlink="">
      <xdr:nvSpPr>
        <xdr:cNvPr id="10" name="Line 16">
          <a:extLst>
            <a:ext uri="{FF2B5EF4-FFF2-40B4-BE49-F238E27FC236}">
              <a16:creationId xmlns:a16="http://schemas.microsoft.com/office/drawing/2014/main" id="{00000000-0008-0000-0C00-00000A000000}"/>
            </a:ext>
          </a:extLst>
        </xdr:cNvPr>
        <xdr:cNvSpPr>
          <a:spLocks noChangeShapeType="1"/>
        </xdr:cNvSpPr>
      </xdr:nvSpPr>
      <xdr:spPr bwMode="auto">
        <a:xfrm>
          <a:off x="6886575" y="7534275"/>
          <a:ext cx="0" cy="247650"/>
        </a:xfrm>
        <a:prstGeom prst="line">
          <a:avLst/>
        </a:prstGeom>
        <a:noFill/>
        <a:ln w="38100">
          <a:solidFill>
            <a:srgbClr val="008000"/>
          </a:solidFill>
          <a:round/>
          <a:headEnd/>
          <a:tailEnd/>
        </a:ln>
      </xdr:spPr>
    </xdr:sp>
    <xdr:clientData/>
  </xdr:twoCellAnchor>
  <xdr:oneCellAnchor>
    <xdr:from>
      <xdr:col>4</xdr:col>
      <xdr:colOff>38099</xdr:colOff>
      <xdr:row>12</xdr:row>
      <xdr:rowOff>0</xdr:rowOff>
    </xdr:from>
    <xdr:ext cx="3562351" cy="953466"/>
    <xdr:sp macro="" textlink="">
      <xdr:nvSpPr>
        <xdr:cNvPr id="11" name="TextBox 10">
          <a:extLst>
            <a:ext uri="{FF2B5EF4-FFF2-40B4-BE49-F238E27FC236}">
              <a16:creationId xmlns:a16="http://schemas.microsoft.com/office/drawing/2014/main" id="{00000000-0008-0000-0C00-00000B000000}"/>
            </a:ext>
          </a:extLst>
        </xdr:cNvPr>
        <xdr:cNvSpPr txBox="1"/>
      </xdr:nvSpPr>
      <xdr:spPr>
        <a:xfrm>
          <a:off x="6010274" y="2286000"/>
          <a:ext cx="3562351" cy="95346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100" b="1">
              <a:solidFill>
                <a:srgbClr val="FF0000"/>
              </a:solidFill>
            </a:rPr>
            <a:t>Effective </a:t>
          </a:r>
          <a:r>
            <a:rPr lang="en-US" sz="1100" b="1">
              <a:solidFill>
                <a:srgbClr val="0000FF"/>
              </a:solidFill>
            </a:rPr>
            <a:t>July 2014 </a:t>
          </a:r>
          <a:r>
            <a:rPr lang="en-US" sz="1100" b="1">
              <a:solidFill>
                <a:srgbClr val="FF0000"/>
              </a:solidFill>
            </a:rPr>
            <a:t>New Max Budget Stipend</a:t>
          </a:r>
          <a:r>
            <a:rPr lang="en-US" sz="1100" b="1" baseline="0">
              <a:solidFill>
                <a:srgbClr val="FF0000"/>
              </a:solidFill>
            </a:rPr>
            <a:t> </a:t>
          </a:r>
        </a:p>
        <a:p>
          <a:r>
            <a:rPr lang="en-US" sz="1100" b="1" baseline="0">
              <a:solidFill>
                <a:srgbClr val="FF0000"/>
              </a:solidFill>
            </a:rPr>
            <a:t>Single </a:t>
          </a:r>
          <a:r>
            <a:rPr lang="en-US" sz="1100" b="1" baseline="0">
              <a:solidFill>
                <a:srgbClr val="0000FF"/>
              </a:solidFill>
            </a:rPr>
            <a:t>$690.00 </a:t>
          </a:r>
          <a:r>
            <a:rPr lang="en-US" sz="1100" b="1" baseline="0">
              <a:solidFill>
                <a:srgbClr val="FF0000"/>
              </a:solidFill>
            </a:rPr>
            <a:t>Couple </a:t>
          </a:r>
          <a:r>
            <a:rPr lang="en-US" sz="1100" b="1" baseline="0">
              <a:solidFill>
                <a:srgbClr val="0000FF"/>
              </a:solidFill>
            </a:rPr>
            <a:t>$933.00 </a:t>
          </a:r>
          <a:r>
            <a:rPr lang="en-US" sz="1100" b="1" baseline="0">
              <a:solidFill>
                <a:srgbClr val="FF0000"/>
              </a:solidFill>
            </a:rPr>
            <a:t>REBA $320.00</a:t>
          </a:r>
        </a:p>
        <a:p>
          <a:r>
            <a:rPr lang="en-US" sz="1100" b="1" baseline="0">
              <a:solidFill>
                <a:srgbClr val="FF0000"/>
              </a:solidFill>
            </a:rPr>
            <a:t>Heated Apt </a:t>
          </a:r>
          <a:r>
            <a:rPr lang="en-US" sz="1100" b="1" baseline="0">
              <a:solidFill>
                <a:srgbClr val="0000FF"/>
              </a:solidFill>
            </a:rPr>
            <a:t>$620.00 </a:t>
          </a:r>
          <a:r>
            <a:rPr lang="en-US" sz="1100" b="1" baseline="0">
              <a:solidFill>
                <a:srgbClr val="FF0000"/>
              </a:solidFill>
            </a:rPr>
            <a:t>Unheated </a:t>
          </a:r>
          <a:r>
            <a:rPr lang="en-US" sz="1100" b="1" baseline="0">
              <a:solidFill>
                <a:srgbClr val="0000FF"/>
              </a:solidFill>
            </a:rPr>
            <a:t>$461.00  </a:t>
          </a:r>
          <a:r>
            <a:rPr lang="en-US" sz="1100" b="1" baseline="0">
              <a:solidFill>
                <a:srgbClr val="FF0000"/>
              </a:solidFill>
            </a:rPr>
            <a:t>Fuel = </a:t>
          </a:r>
          <a:r>
            <a:rPr lang="en-US" sz="1100" b="1" baseline="0">
              <a:solidFill>
                <a:srgbClr val="0000FF"/>
              </a:solidFill>
            </a:rPr>
            <a:t>$279.00</a:t>
          </a:r>
        </a:p>
        <a:p>
          <a:r>
            <a:rPr lang="en-US" sz="1100" b="1" baseline="0">
              <a:solidFill>
                <a:srgbClr val="FF0000"/>
              </a:solidFill>
            </a:rPr>
            <a:t>Children's Allowance </a:t>
          </a:r>
          <a:r>
            <a:rPr lang="en-US" sz="1100" b="1" baseline="0">
              <a:solidFill>
                <a:srgbClr val="0000FF"/>
              </a:solidFill>
            </a:rPr>
            <a:t>$285.00 </a:t>
          </a:r>
          <a:r>
            <a:rPr lang="en-US" sz="1100" b="1" baseline="0">
              <a:solidFill>
                <a:srgbClr val="FF0000"/>
              </a:solidFill>
            </a:rPr>
            <a:t>each for 1st two, </a:t>
          </a:r>
          <a:r>
            <a:rPr lang="en-US" sz="1100" b="1" baseline="0">
              <a:solidFill>
                <a:srgbClr val="0000FF"/>
              </a:solidFill>
            </a:rPr>
            <a:t>$150.00 </a:t>
          </a:r>
          <a:r>
            <a:rPr lang="en-US" sz="1100" b="1" baseline="0">
              <a:solidFill>
                <a:srgbClr val="FF0000"/>
              </a:solidFill>
            </a:rPr>
            <a:t>each  for additional children.</a:t>
          </a:r>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4</xdr:col>
      <xdr:colOff>114300</xdr:colOff>
      <xdr:row>0</xdr:row>
      <xdr:rowOff>142874</xdr:rowOff>
    </xdr:from>
    <xdr:to>
      <xdr:col>4</xdr:col>
      <xdr:colOff>2600325</xdr:colOff>
      <xdr:row>12</xdr:row>
      <xdr:rowOff>9525</xdr:rowOff>
    </xdr:to>
    <xdr:sp macro="" textlink="">
      <xdr:nvSpPr>
        <xdr:cNvPr id="2" name="Rectangle 13">
          <a:extLst>
            <a:ext uri="{FF2B5EF4-FFF2-40B4-BE49-F238E27FC236}">
              <a16:creationId xmlns:a16="http://schemas.microsoft.com/office/drawing/2014/main" id="{00000000-0008-0000-0D00-000002000000}"/>
            </a:ext>
          </a:extLst>
        </xdr:cNvPr>
        <xdr:cNvSpPr>
          <a:spLocks noChangeArrowheads="1"/>
        </xdr:cNvSpPr>
      </xdr:nvSpPr>
      <xdr:spPr bwMode="auto">
        <a:xfrm>
          <a:off x="6086475" y="142874"/>
          <a:ext cx="2486025" cy="2152651"/>
        </a:xfrm>
        <a:prstGeom prst="rect">
          <a:avLst/>
        </a:prstGeom>
        <a:solidFill>
          <a:srgbClr val="FFFFFF"/>
        </a:solidFill>
        <a:ln w="76200">
          <a:solidFill>
            <a:srgbClr val="FFFF00"/>
          </a:solidFill>
          <a:miter lim="800000"/>
          <a:headEnd/>
          <a:tailEnd/>
        </a:ln>
      </xdr:spPr>
    </xdr:sp>
    <xdr:clientData/>
  </xdr:twoCellAnchor>
  <xdr:twoCellAnchor editAs="oneCell">
    <xdr:from>
      <xdr:col>2</xdr:col>
      <xdr:colOff>428625</xdr:colOff>
      <xdr:row>20</xdr:row>
      <xdr:rowOff>133350</xdr:rowOff>
    </xdr:from>
    <xdr:to>
      <xdr:col>2</xdr:col>
      <xdr:colOff>609600</xdr:colOff>
      <xdr:row>20</xdr:row>
      <xdr:rowOff>161925</xdr:rowOff>
    </xdr:to>
    <xdr:sp macro="" textlink="">
      <xdr:nvSpPr>
        <xdr:cNvPr id="3" name="Text Box 1">
          <a:extLst>
            <a:ext uri="{FF2B5EF4-FFF2-40B4-BE49-F238E27FC236}">
              <a16:creationId xmlns:a16="http://schemas.microsoft.com/office/drawing/2014/main" id="{00000000-0008-0000-0D00-000003000000}"/>
            </a:ext>
          </a:extLst>
        </xdr:cNvPr>
        <xdr:cNvSpPr txBox="1">
          <a:spLocks noChangeArrowheads="1"/>
        </xdr:cNvSpPr>
      </xdr:nvSpPr>
      <xdr:spPr bwMode="auto">
        <a:xfrm>
          <a:off x="3838575" y="4000500"/>
          <a:ext cx="180975" cy="28575"/>
        </a:xfrm>
        <a:prstGeom prst="rect">
          <a:avLst/>
        </a:prstGeom>
        <a:noFill/>
        <a:ln w="9525">
          <a:noFill/>
          <a:miter lim="800000"/>
          <a:headEnd/>
          <a:tailEnd/>
        </a:ln>
      </xdr:spPr>
    </xdr:sp>
    <xdr:clientData/>
  </xdr:twoCellAnchor>
  <xdr:twoCellAnchor editAs="oneCell">
    <xdr:from>
      <xdr:col>3</xdr:col>
      <xdr:colOff>180973</xdr:colOff>
      <xdr:row>40</xdr:row>
      <xdr:rowOff>38100</xdr:rowOff>
    </xdr:from>
    <xdr:to>
      <xdr:col>4</xdr:col>
      <xdr:colOff>2676525</xdr:colOff>
      <xdr:row>49</xdr:row>
      <xdr:rowOff>38100</xdr:rowOff>
    </xdr:to>
    <xdr:sp macro="" textlink="">
      <xdr:nvSpPr>
        <xdr:cNvPr id="4" name="Text Box 2">
          <a:extLst>
            <a:ext uri="{FF2B5EF4-FFF2-40B4-BE49-F238E27FC236}">
              <a16:creationId xmlns:a16="http://schemas.microsoft.com/office/drawing/2014/main" id="{00000000-0008-0000-0D00-000004000000}"/>
            </a:ext>
          </a:extLst>
        </xdr:cNvPr>
        <xdr:cNvSpPr txBox="1">
          <a:spLocks noChangeArrowheads="1"/>
        </xdr:cNvSpPr>
      </xdr:nvSpPr>
      <xdr:spPr bwMode="auto">
        <a:xfrm>
          <a:off x="5257798" y="7924800"/>
          <a:ext cx="3390902" cy="1800225"/>
        </a:xfrm>
        <a:prstGeom prst="rect">
          <a:avLst/>
        </a:prstGeom>
        <a:solidFill>
          <a:srgbClr val="FFFFFF"/>
        </a:solidFill>
        <a:ln w="28575">
          <a:solidFill>
            <a:srgbClr val="0000FF"/>
          </a:solidFill>
          <a:miter lim="800000"/>
          <a:headEnd/>
          <a:tailEnd/>
        </a:ln>
      </xdr:spPr>
      <xdr:txBody>
        <a:bodyPr vertOverflow="clip" wrap="square" lIns="27432" tIns="22860" rIns="0" bIns="0" anchor="t" upright="1"/>
        <a:lstStyle/>
        <a:p>
          <a:pPr algn="l" rtl="0">
            <a:defRPr sz="1000"/>
          </a:pPr>
          <a:r>
            <a:rPr lang="en-US" sz="1000" b="1" i="0" strike="noStrike">
              <a:solidFill>
                <a:srgbClr val="FF0000"/>
              </a:solidFill>
              <a:latin typeface="Arial"/>
              <a:cs typeface="Arial"/>
            </a:rPr>
            <a:t>If Excess Income is a positive number, that amount must be withheld from any benefits that would otherwise be provided.  The remaining amount after subtracting the Excess Income from the otherwise allowable benefits would then be provided to the claimant.  If "Allowable Benefits" is a negative number, no benefits are allowed in Budgets 1 - 4, and you should use the Budget 5 Calculators below.  For Budget 5 calculations, if "Spenddown" is a negative number or zero, ignore "Total Allowable after deducting spenddown" figures.</a:t>
          </a:r>
        </a:p>
      </xdr:txBody>
    </xdr:sp>
    <xdr:clientData/>
  </xdr:twoCellAnchor>
  <xdr:twoCellAnchor>
    <xdr:from>
      <xdr:col>3</xdr:col>
      <xdr:colOff>47625</xdr:colOff>
      <xdr:row>29</xdr:row>
      <xdr:rowOff>114300</xdr:rowOff>
    </xdr:from>
    <xdr:to>
      <xdr:col>3</xdr:col>
      <xdr:colOff>285750</xdr:colOff>
      <xdr:row>29</xdr:row>
      <xdr:rowOff>114300</xdr:rowOff>
    </xdr:to>
    <xdr:sp macro="" textlink="">
      <xdr:nvSpPr>
        <xdr:cNvPr id="5" name="Line 7">
          <a:extLst>
            <a:ext uri="{FF2B5EF4-FFF2-40B4-BE49-F238E27FC236}">
              <a16:creationId xmlns:a16="http://schemas.microsoft.com/office/drawing/2014/main" id="{00000000-0008-0000-0D00-000005000000}"/>
            </a:ext>
          </a:extLst>
        </xdr:cNvPr>
        <xdr:cNvSpPr>
          <a:spLocks noChangeShapeType="1"/>
        </xdr:cNvSpPr>
      </xdr:nvSpPr>
      <xdr:spPr bwMode="auto">
        <a:xfrm>
          <a:off x="5124450" y="5791200"/>
          <a:ext cx="238125" cy="0"/>
        </a:xfrm>
        <a:prstGeom prst="line">
          <a:avLst/>
        </a:prstGeom>
        <a:noFill/>
        <a:ln w="28575">
          <a:solidFill>
            <a:srgbClr val="FF0000"/>
          </a:solidFill>
          <a:round/>
          <a:headEnd type="triangle" w="med" len="med"/>
          <a:tailEnd/>
        </a:ln>
      </xdr:spPr>
    </xdr:sp>
    <xdr:clientData/>
  </xdr:twoCellAnchor>
  <xdr:twoCellAnchor editAs="oneCell">
    <xdr:from>
      <xdr:col>4</xdr:col>
      <xdr:colOff>276225</xdr:colOff>
      <xdr:row>42</xdr:row>
      <xdr:rowOff>85725</xdr:rowOff>
    </xdr:from>
    <xdr:to>
      <xdr:col>4</xdr:col>
      <xdr:colOff>609600</xdr:colOff>
      <xdr:row>44</xdr:row>
      <xdr:rowOff>57150</xdr:rowOff>
    </xdr:to>
    <xdr:sp macro="" textlink="">
      <xdr:nvSpPr>
        <xdr:cNvPr id="6" name="Text Box 9">
          <a:extLst>
            <a:ext uri="{FF2B5EF4-FFF2-40B4-BE49-F238E27FC236}">
              <a16:creationId xmlns:a16="http://schemas.microsoft.com/office/drawing/2014/main" id="{00000000-0008-0000-0D00-000006000000}"/>
            </a:ext>
          </a:extLst>
        </xdr:cNvPr>
        <xdr:cNvSpPr txBox="1">
          <a:spLocks noChangeArrowheads="1"/>
        </xdr:cNvSpPr>
      </xdr:nvSpPr>
      <xdr:spPr bwMode="auto">
        <a:xfrm>
          <a:off x="6248400" y="8372475"/>
          <a:ext cx="333375" cy="447675"/>
        </a:xfrm>
        <a:prstGeom prst="rect">
          <a:avLst/>
        </a:prstGeom>
        <a:noFill/>
        <a:ln w="9525">
          <a:noFill/>
          <a:miter lim="800000"/>
          <a:headEnd/>
          <a:tailEnd/>
        </a:ln>
      </xdr:spPr>
    </xdr:sp>
    <xdr:clientData/>
  </xdr:twoCellAnchor>
  <xdr:twoCellAnchor editAs="oneCell">
    <xdr:from>
      <xdr:col>3</xdr:col>
      <xdr:colOff>295272</xdr:colOff>
      <xdr:row>21</xdr:row>
      <xdr:rowOff>47624</xdr:rowOff>
    </xdr:from>
    <xdr:to>
      <xdr:col>4</xdr:col>
      <xdr:colOff>2657475</xdr:colOff>
      <xdr:row>38</xdr:row>
      <xdr:rowOff>57149</xdr:rowOff>
    </xdr:to>
    <xdr:sp macro="" textlink="">
      <xdr:nvSpPr>
        <xdr:cNvPr id="7" name="Text Box 10">
          <a:extLst>
            <a:ext uri="{FF2B5EF4-FFF2-40B4-BE49-F238E27FC236}">
              <a16:creationId xmlns:a16="http://schemas.microsoft.com/office/drawing/2014/main" id="{00000000-0008-0000-0D00-000007000000}"/>
            </a:ext>
          </a:extLst>
        </xdr:cNvPr>
        <xdr:cNvSpPr txBox="1">
          <a:spLocks noChangeArrowheads="1"/>
        </xdr:cNvSpPr>
      </xdr:nvSpPr>
      <xdr:spPr bwMode="auto">
        <a:xfrm>
          <a:off x="5372097" y="4114799"/>
          <a:ext cx="3257553" cy="3419475"/>
        </a:xfrm>
        <a:prstGeom prst="rect">
          <a:avLst/>
        </a:prstGeom>
        <a:solidFill>
          <a:srgbClr val="FFFFFF"/>
        </a:solidFill>
        <a:ln w="28575">
          <a:solidFill>
            <a:srgbClr val="FF0000"/>
          </a:solidFill>
          <a:miter lim="800000"/>
          <a:headEnd/>
          <a:tailEnd/>
        </a:ln>
      </xdr:spPr>
      <xdr:txBody>
        <a:bodyPr vertOverflow="clip" wrap="square" lIns="36576" tIns="27432" rIns="0" bIns="0" anchor="t" upright="1"/>
        <a:lstStyle/>
        <a:p>
          <a:pPr algn="l" rtl="0">
            <a:defRPr sz="1000"/>
          </a:pPr>
          <a:r>
            <a:rPr lang="en-US" sz="1200" b="1" i="0" strike="noStrike">
              <a:solidFill>
                <a:srgbClr val="000000"/>
              </a:solidFill>
              <a:latin typeface="Arial"/>
              <a:cs typeface="Arial"/>
            </a:rPr>
            <a:t>Type in the amounts for each type of "Allowable Medical claims", such as Doctor, Meds, Hospital, Dental, or Misc such as Med B Premium and/or Supplemental Insurance.</a:t>
          </a:r>
          <a:r>
            <a:rPr lang="en-US" sz="1200" b="1" i="0" strike="noStrike">
              <a:solidFill>
                <a:srgbClr val="008000"/>
              </a:solidFill>
              <a:latin typeface="Arial"/>
              <a:cs typeface="Arial"/>
            </a:rPr>
            <a:t> </a:t>
          </a:r>
          <a:r>
            <a:rPr lang="en-US" sz="1200" b="1" i="0" strike="noStrike">
              <a:solidFill>
                <a:srgbClr val="FF0000"/>
              </a:solidFill>
              <a:latin typeface="Arial"/>
              <a:cs typeface="Arial"/>
            </a:rPr>
            <a:t>If spendown is a positive number, that amount must be withheld from any benefits that would otherwise be provided.</a:t>
          </a:r>
          <a:r>
            <a:rPr lang="en-US" sz="1200" b="1" i="0" strike="noStrike">
              <a:solidFill>
                <a:srgbClr val="008000"/>
              </a:solidFill>
              <a:latin typeface="Arial"/>
              <a:cs typeface="Arial"/>
            </a:rPr>
            <a:t>  The remaining amount, after subtracting the spenddown from the reimburseable medical expenses, is the amount that would then be provided to the claimant.  You must withhold claiming a portion of otherwise allowable claims so that only the "Total Allowable" amount is claimed for payout.  For instance, if a couple would normally be allowed to claim $192.80 in Medicare part B Premium, but the "Total Allowable" showed $147.81, claim only the $147.81.</a:t>
          </a:r>
        </a:p>
      </xdr:txBody>
    </xdr:sp>
    <xdr:clientData/>
  </xdr:twoCellAnchor>
  <xdr:twoCellAnchor>
    <xdr:from>
      <xdr:col>2</xdr:col>
      <xdr:colOff>1619250</xdr:colOff>
      <xdr:row>39</xdr:row>
      <xdr:rowOff>95250</xdr:rowOff>
    </xdr:from>
    <xdr:to>
      <xdr:col>4</xdr:col>
      <xdr:colOff>904875</xdr:colOff>
      <xdr:row>39</xdr:row>
      <xdr:rowOff>95250</xdr:rowOff>
    </xdr:to>
    <xdr:sp macro="" textlink="">
      <xdr:nvSpPr>
        <xdr:cNvPr id="8" name="Line 11">
          <a:extLst>
            <a:ext uri="{FF2B5EF4-FFF2-40B4-BE49-F238E27FC236}">
              <a16:creationId xmlns:a16="http://schemas.microsoft.com/office/drawing/2014/main" id="{00000000-0008-0000-0D00-000008000000}"/>
            </a:ext>
          </a:extLst>
        </xdr:cNvPr>
        <xdr:cNvSpPr>
          <a:spLocks noChangeShapeType="1"/>
        </xdr:cNvSpPr>
      </xdr:nvSpPr>
      <xdr:spPr bwMode="auto">
        <a:xfrm flipH="1">
          <a:off x="5029200" y="7772400"/>
          <a:ext cx="1847850" cy="0"/>
        </a:xfrm>
        <a:prstGeom prst="line">
          <a:avLst/>
        </a:prstGeom>
        <a:noFill/>
        <a:ln w="38100">
          <a:solidFill>
            <a:srgbClr val="008000"/>
          </a:solidFill>
          <a:round/>
          <a:headEnd/>
          <a:tailEnd type="triangle" w="med" len="med"/>
        </a:ln>
      </xdr:spPr>
    </xdr:sp>
    <xdr:clientData/>
  </xdr:twoCellAnchor>
  <xdr:twoCellAnchor editAs="oneCell">
    <xdr:from>
      <xdr:col>4</xdr:col>
      <xdr:colOff>161925</xdr:colOff>
      <xdr:row>1</xdr:row>
      <xdr:rowOff>0</xdr:rowOff>
    </xdr:from>
    <xdr:to>
      <xdr:col>4</xdr:col>
      <xdr:colOff>2562224</xdr:colOff>
      <xdr:row>12</xdr:row>
      <xdr:rowOff>47625</xdr:rowOff>
    </xdr:to>
    <xdr:sp macro="" textlink="">
      <xdr:nvSpPr>
        <xdr:cNvPr id="9" name="Text Box 12">
          <a:extLst>
            <a:ext uri="{FF2B5EF4-FFF2-40B4-BE49-F238E27FC236}">
              <a16:creationId xmlns:a16="http://schemas.microsoft.com/office/drawing/2014/main" id="{00000000-0008-0000-0D00-000009000000}"/>
            </a:ext>
          </a:extLst>
        </xdr:cNvPr>
        <xdr:cNvSpPr txBox="1">
          <a:spLocks noChangeArrowheads="1"/>
        </xdr:cNvSpPr>
      </xdr:nvSpPr>
      <xdr:spPr bwMode="auto">
        <a:xfrm>
          <a:off x="6134100" y="190500"/>
          <a:ext cx="2400299" cy="2143125"/>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Fill in Budget Factors and Income Factors in the bright yellow cells as appropriate.  </a:t>
          </a:r>
          <a:r>
            <a:rPr lang="en-US" sz="1000" b="1" i="0" strike="noStrike">
              <a:solidFill>
                <a:srgbClr val="FF0000"/>
              </a:solidFill>
              <a:latin typeface="Arial"/>
              <a:cs typeface="Arial"/>
            </a:rPr>
            <a:t>Do not type in any other areas, or you may remove a formula.</a:t>
          </a:r>
          <a:r>
            <a:rPr lang="en-US" sz="1000" b="0" i="0" strike="noStrike">
              <a:solidFill>
                <a:srgbClr val="000000"/>
              </a:solidFill>
              <a:latin typeface="Arial"/>
              <a:cs typeface="Arial"/>
            </a:rPr>
            <a:t>  </a:t>
          </a:r>
          <a:r>
            <a:rPr lang="en-US" sz="1000" b="1" i="0" strike="noStrike">
              <a:solidFill>
                <a:srgbClr val="000000"/>
              </a:solidFill>
              <a:latin typeface="Arial"/>
              <a:cs typeface="Arial"/>
            </a:rPr>
            <a:t>Numbers that appear in parenthasis are negative numbers.  If the claimant is responsible for paying for their own home heating fuel, type "280.00" for a full benefit, or type a shared Fuel amount (e.g. "140.00") in the Fuel amount when expense is shared between 2 room mates, otherwise type in "0".  The formula actions will calculate any spend-down situations.  </a:t>
          </a:r>
        </a:p>
      </xdr:txBody>
    </xdr:sp>
    <xdr:clientData/>
  </xdr:twoCellAnchor>
  <xdr:twoCellAnchor>
    <xdr:from>
      <xdr:col>4</xdr:col>
      <xdr:colOff>914400</xdr:colOff>
      <xdr:row>38</xdr:row>
      <xdr:rowOff>57150</xdr:rowOff>
    </xdr:from>
    <xdr:to>
      <xdr:col>4</xdr:col>
      <xdr:colOff>914400</xdr:colOff>
      <xdr:row>39</xdr:row>
      <xdr:rowOff>104775</xdr:rowOff>
    </xdr:to>
    <xdr:sp macro="" textlink="">
      <xdr:nvSpPr>
        <xdr:cNvPr id="10" name="Line 16">
          <a:extLst>
            <a:ext uri="{FF2B5EF4-FFF2-40B4-BE49-F238E27FC236}">
              <a16:creationId xmlns:a16="http://schemas.microsoft.com/office/drawing/2014/main" id="{00000000-0008-0000-0D00-00000A000000}"/>
            </a:ext>
          </a:extLst>
        </xdr:cNvPr>
        <xdr:cNvSpPr>
          <a:spLocks noChangeShapeType="1"/>
        </xdr:cNvSpPr>
      </xdr:nvSpPr>
      <xdr:spPr bwMode="auto">
        <a:xfrm>
          <a:off x="6886575" y="7534275"/>
          <a:ext cx="0" cy="247650"/>
        </a:xfrm>
        <a:prstGeom prst="line">
          <a:avLst/>
        </a:prstGeom>
        <a:noFill/>
        <a:ln w="38100">
          <a:solidFill>
            <a:srgbClr val="008000"/>
          </a:solidFill>
          <a:round/>
          <a:headEnd/>
          <a:tailEnd/>
        </a:ln>
      </xdr:spPr>
    </xdr:sp>
    <xdr:clientData/>
  </xdr:twoCellAnchor>
  <xdr:oneCellAnchor>
    <xdr:from>
      <xdr:col>4</xdr:col>
      <xdr:colOff>38099</xdr:colOff>
      <xdr:row>12</xdr:row>
      <xdr:rowOff>0</xdr:rowOff>
    </xdr:from>
    <xdr:ext cx="3562351" cy="874920"/>
    <xdr:sp macro="" textlink="">
      <xdr:nvSpPr>
        <xdr:cNvPr id="11" name="TextBox 10">
          <a:extLst>
            <a:ext uri="{FF2B5EF4-FFF2-40B4-BE49-F238E27FC236}">
              <a16:creationId xmlns:a16="http://schemas.microsoft.com/office/drawing/2014/main" id="{00000000-0008-0000-0D00-00000B000000}"/>
            </a:ext>
          </a:extLst>
        </xdr:cNvPr>
        <xdr:cNvSpPr txBox="1"/>
      </xdr:nvSpPr>
      <xdr:spPr>
        <a:xfrm>
          <a:off x="6010274" y="2286000"/>
          <a:ext cx="3562351" cy="87492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000" b="1">
              <a:solidFill>
                <a:srgbClr val="FF0000"/>
              </a:solidFill>
            </a:rPr>
            <a:t>Effective </a:t>
          </a:r>
          <a:r>
            <a:rPr lang="en-US" sz="1000" b="1">
              <a:solidFill>
                <a:srgbClr val="0000FF"/>
              </a:solidFill>
            </a:rPr>
            <a:t>July 2017 </a:t>
          </a:r>
          <a:r>
            <a:rPr lang="en-US" sz="1000" b="1">
              <a:solidFill>
                <a:srgbClr val="FF0000"/>
              </a:solidFill>
            </a:rPr>
            <a:t>New Max Budget Stipend</a:t>
          </a:r>
          <a:r>
            <a:rPr lang="en-US" sz="1000" b="1" baseline="0">
              <a:solidFill>
                <a:srgbClr val="FF0000"/>
              </a:solidFill>
            </a:rPr>
            <a:t> </a:t>
          </a:r>
        </a:p>
        <a:p>
          <a:r>
            <a:rPr lang="en-US" sz="1000" b="1" baseline="0">
              <a:solidFill>
                <a:srgbClr val="FF0000"/>
              </a:solidFill>
            </a:rPr>
            <a:t>Single </a:t>
          </a:r>
          <a:r>
            <a:rPr lang="en-US" sz="1000" b="1" baseline="0">
              <a:solidFill>
                <a:srgbClr val="0000FF"/>
              </a:solidFill>
            </a:rPr>
            <a:t>$693.00 </a:t>
          </a:r>
          <a:r>
            <a:rPr lang="en-US" sz="1000" b="1" baseline="0">
              <a:solidFill>
                <a:srgbClr val="FF0000"/>
              </a:solidFill>
            </a:rPr>
            <a:t>Couple </a:t>
          </a:r>
          <a:r>
            <a:rPr lang="en-US" sz="1000" b="1" baseline="0">
              <a:solidFill>
                <a:srgbClr val="0000FF"/>
              </a:solidFill>
            </a:rPr>
            <a:t>$938.00 </a:t>
          </a:r>
          <a:r>
            <a:rPr lang="en-US" sz="1000" b="1" baseline="0">
              <a:solidFill>
                <a:srgbClr val="FF0000"/>
              </a:solidFill>
            </a:rPr>
            <a:t>REBA </a:t>
          </a:r>
          <a:r>
            <a:rPr lang="en-US" sz="1000" b="1" baseline="0">
              <a:solidFill>
                <a:srgbClr val="0000FF"/>
              </a:solidFill>
            </a:rPr>
            <a:t>$322.00</a:t>
          </a:r>
        </a:p>
        <a:p>
          <a:r>
            <a:rPr lang="en-US" sz="1000" b="1" baseline="0">
              <a:solidFill>
                <a:srgbClr val="FF0000"/>
              </a:solidFill>
            </a:rPr>
            <a:t>Heated Apt </a:t>
          </a:r>
          <a:r>
            <a:rPr lang="en-US" sz="1000" b="1" baseline="0">
              <a:solidFill>
                <a:srgbClr val="0000FF"/>
              </a:solidFill>
            </a:rPr>
            <a:t>$623.00 </a:t>
          </a:r>
          <a:r>
            <a:rPr lang="en-US" sz="1000" b="1" baseline="0">
              <a:solidFill>
                <a:srgbClr val="FF0000"/>
              </a:solidFill>
            </a:rPr>
            <a:t>Unheated </a:t>
          </a:r>
          <a:r>
            <a:rPr lang="en-US" sz="1000" b="1" baseline="0">
              <a:solidFill>
                <a:srgbClr val="0000FF"/>
              </a:solidFill>
            </a:rPr>
            <a:t>$463.00  </a:t>
          </a:r>
          <a:r>
            <a:rPr lang="en-US" sz="1000" b="1" baseline="0">
              <a:solidFill>
                <a:srgbClr val="FF0000"/>
              </a:solidFill>
            </a:rPr>
            <a:t>Fuel = </a:t>
          </a:r>
          <a:r>
            <a:rPr lang="en-US" sz="1000" b="1" baseline="0">
              <a:solidFill>
                <a:srgbClr val="0000FF"/>
              </a:solidFill>
            </a:rPr>
            <a:t>$280.00</a:t>
          </a:r>
        </a:p>
        <a:p>
          <a:r>
            <a:rPr lang="en-US" sz="1000" b="1" baseline="0">
              <a:solidFill>
                <a:srgbClr val="FF0000"/>
              </a:solidFill>
            </a:rPr>
            <a:t>Children's Allowance </a:t>
          </a:r>
          <a:r>
            <a:rPr lang="en-US" sz="1000" b="1" baseline="0">
              <a:solidFill>
                <a:srgbClr val="0000FF"/>
              </a:solidFill>
            </a:rPr>
            <a:t>$286.00 </a:t>
          </a:r>
          <a:r>
            <a:rPr lang="en-US" sz="1000" b="1" baseline="0">
              <a:solidFill>
                <a:srgbClr val="FF0000"/>
              </a:solidFill>
            </a:rPr>
            <a:t>each for 1st two, </a:t>
          </a:r>
          <a:r>
            <a:rPr lang="en-US" sz="1000" b="1" baseline="0">
              <a:solidFill>
                <a:srgbClr val="0000FF"/>
              </a:solidFill>
            </a:rPr>
            <a:t>$151.00 </a:t>
          </a:r>
          <a:r>
            <a:rPr lang="en-US" sz="1000" b="1" baseline="0">
              <a:solidFill>
                <a:srgbClr val="FF0000"/>
              </a:solidFill>
            </a:rPr>
            <a:t>each  for additional child.</a:t>
          </a:r>
          <a:r>
            <a:rPr lang="en-US" sz="1000" b="1" baseline="0">
              <a:solidFill>
                <a:srgbClr val="0000FF"/>
              </a:solidFill>
            </a:rPr>
            <a:t> (Update formulas before changing values).</a:t>
          </a:r>
        </a:p>
      </xdr:txBody>
    </xdr:sp>
    <xdr:clientData/>
  </xdr:oneCellAnchor>
</xdr:wsDr>
</file>

<file path=xl/drawings/drawing15.xml><?xml version="1.0" encoding="utf-8"?>
<xdr:wsDr xmlns:xdr="http://schemas.openxmlformats.org/drawingml/2006/spreadsheetDrawing" xmlns:a="http://schemas.openxmlformats.org/drawingml/2006/main">
  <xdr:twoCellAnchor>
    <xdr:from>
      <xdr:col>4</xdr:col>
      <xdr:colOff>114300</xdr:colOff>
      <xdr:row>0</xdr:row>
      <xdr:rowOff>142874</xdr:rowOff>
    </xdr:from>
    <xdr:to>
      <xdr:col>4</xdr:col>
      <xdr:colOff>2600325</xdr:colOff>
      <xdr:row>12</xdr:row>
      <xdr:rowOff>9525</xdr:rowOff>
    </xdr:to>
    <xdr:sp macro="" textlink="">
      <xdr:nvSpPr>
        <xdr:cNvPr id="2" name="Rectangle 13">
          <a:extLst>
            <a:ext uri="{FF2B5EF4-FFF2-40B4-BE49-F238E27FC236}">
              <a16:creationId xmlns:a16="http://schemas.microsoft.com/office/drawing/2014/main" id="{00000000-0008-0000-0E00-000002000000}"/>
            </a:ext>
          </a:extLst>
        </xdr:cNvPr>
        <xdr:cNvSpPr>
          <a:spLocks noChangeArrowheads="1"/>
        </xdr:cNvSpPr>
      </xdr:nvSpPr>
      <xdr:spPr bwMode="auto">
        <a:xfrm>
          <a:off x="6086475" y="142874"/>
          <a:ext cx="2486025" cy="2152651"/>
        </a:xfrm>
        <a:prstGeom prst="rect">
          <a:avLst/>
        </a:prstGeom>
        <a:solidFill>
          <a:srgbClr val="FFFFFF"/>
        </a:solidFill>
        <a:ln w="76200">
          <a:solidFill>
            <a:srgbClr val="FFFF00"/>
          </a:solidFill>
          <a:miter lim="800000"/>
          <a:headEnd/>
          <a:tailEnd/>
        </a:ln>
      </xdr:spPr>
    </xdr:sp>
    <xdr:clientData/>
  </xdr:twoCellAnchor>
  <xdr:twoCellAnchor editAs="oneCell">
    <xdr:from>
      <xdr:col>2</xdr:col>
      <xdr:colOff>428625</xdr:colOff>
      <xdr:row>20</xdr:row>
      <xdr:rowOff>133350</xdr:rowOff>
    </xdr:from>
    <xdr:to>
      <xdr:col>2</xdr:col>
      <xdr:colOff>609600</xdr:colOff>
      <xdr:row>21</xdr:row>
      <xdr:rowOff>0</xdr:rowOff>
    </xdr:to>
    <xdr:sp macro="" textlink="">
      <xdr:nvSpPr>
        <xdr:cNvPr id="3" name="Text Box 1">
          <a:extLst>
            <a:ext uri="{FF2B5EF4-FFF2-40B4-BE49-F238E27FC236}">
              <a16:creationId xmlns:a16="http://schemas.microsoft.com/office/drawing/2014/main" id="{00000000-0008-0000-0E00-000003000000}"/>
            </a:ext>
          </a:extLst>
        </xdr:cNvPr>
        <xdr:cNvSpPr txBox="1">
          <a:spLocks noChangeArrowheads="1"/>
        </xdr:cNvSpPr>
      </xdr:nvSpPr>
      <xdr:spPr bwMode="auto">
        <a:xfrm>
          <a:off x="3838575" y="4000500"/>
          <a:ext cx="180975" cy="28575"/>
        </a:xfrm>
        <a:prstGeom prst="rect">
          <a:avLst/>
        </a:prstGeom>
        <a:noFill/>
        <a:ln w="9525">
          <a:noFill/>
          <a:miter lim="800000"/>
          <a:headEnd/>
          <a:tailEnd/>
        </a:ln>
      </xdr:spPr>
    </xdr:sp>
    <xdr:clientData/>
  </xdr:twoCellAnchor>
  <xdr:twoCellAnchor editAs="oneCell">
    <xdr:from>
      <xdr:col>3</xdr:col>
      <xdr:colOff>180973</xdr:colOff>
      <xdr:row>40</xdr:row>
      <xdr:rowOff>38100</xdr:rowOff>
    </xdr:from>
    <xdr:to>
      <xdr:col>4</xdr:col>
      <xdr:colOff>323850</xdr:colOff>
      <xdr:row>47</xdr:row>
      <xdr:rowOff>95250</xdr:rowOff>
    </xdr:to>
    <xdr:sp macro="" textlink="">
      <xdr:nvSpPr>
        <xdr:cNvPr id="4" name="Text Box 2">
          <a:extLst>
            <a:ext uri="{FF2B5EF4-FFF2-40B4-BE49-F238E27FC236}">
              <a16:creationId xmlns:a16="http://schemas.microsoft.com/office/drawing/2014/main" id="{00000000-0008-0000-0E00-000004000000}"/>
            </a:ext>
          </a:extLst>
        </xdr:cNvPr>
        <xdr:cNvSpPr txBox="1">
          <a:spLocks noChangeArrowheads="1"/>
        </xdr:cNvSpPr>
      </xdr:nvSpPr>
      <xdr:spPr bwMode="auto">
        <a:xfrm>
          <a:off x="5257798" y="7924800"/>
          <a:ext cx="3390902" cy="1800225"/>
        </a:xfrm>
        <a:prstGeom prst="rect">
          <a:avLst/>
        </a:prstGeom>
        <a:solidFill>
          <a:srgbClr val="FFFFFF"/>
        </a:solidFill>
        <a:ln w="28575">
          <a:solidFill>
            <a:srgbClr val="0000FF"/>
          </a:solidFill>
          <a:miter lim="800000"/>
          <a:headEnd/>
          <a:tailEnd/>
        </a:ln>
      </xdr:spPr>
      <xdr:txBody>
        <a:bodyPr vertOverflow="clip" wrap="square" lIns="27432" tIns="22860" rIns="0" bIns="0" anchor="t" upright="1"/>
        <a:lstStyle/>
        <a:p>
          <a:pPr algn="l" rtl="0">
            <a:defRPr sz="1000"/>
          </a:pPr>
          <a:r>
            <a:rPr lang="en-US" sz="1000" b="1" i="0" strike="noStrike">
              <a:solidFill>
                <a:srgbClr val="FF0000"/>
              </a:solidFill>
              <a:latin typeface="Arial"/>
              <a:cs typeface="Arial"/>
            </a:rPr>
            <a:t>If Excess Income is a positive number, that amount must be withheld from any benefits that would otherwise be provided.  The remaining amount after subtracting the Excess Income from the otherwise allowable benefits would then be provided to the claimant.  If "Allowable Benefits" is a negative number, no benefits are allowed in Budgets 1 - 4, and you should use the Budget 5 Calculators below.  For Budget 5 calculations, if "Spenddown" is a negative number or zero, ignore "Total Allowable after deducting spenddown" figures.</a:t>
          </a:r>
        </a:p>
      </xdr:txBody>
    </xdr:sp>
    <xdr:clientData/>
  </xdr:twoCellAnchor>
  <xdr:twoCellAnchor>
    <xdr:from>
      <xdr:col>3</xdr:col>
      <xdr:colOff>47625</xdr:colOff>
      <xdr:row>29</xdr:row>
      <xdr:rowOff>114300</xdr:rowOff>
    </xdr:from>
    <xdr:to>
      <xdr:col>3</xdr:col>
      <xdr:colOff>285750</xdr:colOff>
      <xdr:row>29</xdr:row>
      <xdr:rowOff>114300</xdr:rowOff>
    </xdr:to>
    <xdr:sp macro="" textlink="">
      <xdr:nvSpPr>
        <xdr:cNvPr id="5" name="Line 7">
          <a:extLst>
            <a:ext uri="{FF2B5EF4-FFF2-40B4-BE49-F238E27FC236}">
              <a16:creationId xmlns:a16="http://schemas.microsoft.com/office/drawing/2014/main" id="{00000000-0008-0000-0E00-000005000000}"/>
            </a:ext>
          </a:extLst>
        </xdr:cNvPr>
        <xdr:cNvSpPr>
          <a:spLocks noChangeShapeType="1"/>
        </xdr:cNvSpPr>
      </xdr:nvSpPr>
      <xdr:spPr bwMode="auto">
        <a:xfrm>
          <a:off x="5124450" y="5791200"/>
          <a:ext cx="238125" cy="0"/>
        </a:xfrm>
        <a:prstGeom prst="line">
          <a:avLst/>
        </a:prstGeom>
        <a:noFill/>
        <a:ln w="28575">
          <a:solidFill>
            <a:srgbClr val="FF0000"/>
          </a:solidFill>
          <a:round/>
          <a:headEnd type="triangle" w="med" len="med"/>
          <a:tailEnd/>
        </a:ln>
      </xdr:spPr>
    </xdr:sp>
    <xdr:clientData/>
  </xdr:twoCellAnchor>
  <xdr:twoCellAnchor editAs="oneCell">
    <xdr:from>
      <xdr:col>4</xdr:col>
      <xdr:colOff>276225</xdr:colOff>
      <xdr:row>42</xdr:row>
      <xdr:rowOff>85725</xdr:rowOff>
    </xdr:from>
    <xdr:to>
      <xdr:col>4</xdr:col>
      <xdr:colOff>609600</xdr:colOff>
      <xdr:row>43</xdr:row>
      <xdr:rowOff>180975</xdr:rowOff>
    </xdr:to>
    <xdr:sp macro="" textlink="">
      <xdr:nvSpPr>
        <xdr:cNvPr id="6" name="Text Box 9">
          <a:extLst>
            <a:ext uri="{FF2B5EF4-FFF2-40B4-BE49-F238E27FC236}">
              <a16:creationId xmlns:a16="http://schemas.microsoft.com/office/drawing/2014/main" id="{00000000-0008-0000-0E00-000006000000}"/>
            </a:ext>
          </a:extLst>
        </xdr:cNvPr>
        <xdr:cNvSpPr txBox="1">
          <a:spLocks noChangeArrowheads="1"/>
        </xdr:cNvSpPr>
      </xdr:nvSpPr>
      <xdr:spPr bwMode="auto">
        <a:xfrm>
          <a:off x="6248400" y="8372475"/>
          <a:ext cx="333375" cy="371475"/>
        </a:xfrm>
        <a:prstGeom prst="rect">
          <a:avLst/>
        </a:prstGeom>
        <a:noFill/>
        <a:ln w="9525">
          <a:noFill/>
          <a:miter lim="800000"/>
          <a:headEnd/>
          <a:tailEnd/>
        </a:ln>
      </xdr:spPr>
    </xdr:sp>
    <xdr:clientData/>
  </xdr:twoCellAnchor>
  <xdr:twoCellAnchor editAs="oneCell">
    <xdr:from>
      <xdr:col>3</xdr:col>
      <xdr:colOff>295271</xdr:colOff>
      <xdr:row>21</xdr:row>
      <xdr:rowOff>47624</xdr:rowOff>
    </xdr:from>
    <xdr:to>
      <xdr:col>5</xdr:col>
      <xdr:colOff>47625</xdr:colOff>
      <xdr:row>37</xdr:row>
      <xdr:rowOff>28574</xdr:rowOff>
    </xdr:to>
    <xdr:sp macro="" textlink="">
      <xdr:nvSpPr>
        <xdr:cNvPr id="7" name="Text Box 10">
          <a:extLst>
            <a:ext uri="{FF2B5EF4-FFF2-40B4-BE49-F238E27FC236}">
              <a16:creationId xmlns:a16="http://schemas.microsoft.com/office/drawing/2014/main" id="{00000000-0008-0000-0E00-000007000000}"/>
            </a:ext>
          </a:extLst>
        </xdr:cNvPr>
        <xdr:cNvSpPr txBox="1">
          <a:spLocks noChangeArrowheads="1"/>
        </xdr:cNvSpPr>
      </xdr:nvSpPr>
      <xdr:spPr bwMode="auto">
        <a:xfrm>
          <a:off x="5372096" y="4114799"/>
          <a:ext cx="3390904" cy="3190875"/>
        </a:xfrm>
        <a:prstGeom prst="rect">
          <a:avLst/>
        </a:prstGeom>
        <a:solidFill>
          <a:srgbClr val="FFFFFF"/>
        </a:solidFill>
        <a:ln w="28575">
          <a:solidFill>
            <a:srgbClr val="FF0000"/>
          </a:solidFill>
          <a:miter lim="800000"/>
          <a:headEnd/>
          <a:tailEnd/>
        </a:ln>
      </xdr:spPr>
      <xdr:txBody>
        <a:bodyPr vertOverflow="clip" wrap="square" lIns="36576" tIns="27432" rIns="0" bIns="0" anchor="t" upright="1"/>
        <a:lstStyle/>
        <a:p>
          <a:pPr algn="l" rtl="0">
            <a:defRPr sz="1000"/>
          </a:pPr>
          <a:r>
            <a:rPr lang="en-US" sz="1200" b="1" i="0" strike="noStrike">
              <a:solidFill>
                <a:srgbClr val="000000"/>
              </a:solidFill>
              <a:latin typeface="Arial"/>
              <a:cs typeface="Arial"/>
            </a:rPr>
            <a:t>Type in the amounts for each type of "Allowable Medical claims", such as Doctor, Meds, Hospital, Dental, or Misc such as Med B Premium and/or Supplemental Insurance.</a:t>
          </a:r>
          <a:r>
            <a:rPr lang="en-US" sz="1200" b="1" i="0" strike="noStrike">
              <a:solidFill>
                <a:srgbClr val="008000"/>
              </a:solidFill>
              <a:latin typeface="Arial"/>
              <a:cs typeface="Arial"/>
            </a:rPr>
            <a:t> </a:t>
          </a:r>
          <a:r>
            <a:rPr lang="en-US" sz="1200" b="1" i="0" strike="noStrike">
              <a:solidFill>
                <a:srgbClr val="FF0000"/>
              </a:solidFill>
              <a:latin typeface="Arial"/>
              <a:cs typeface="Arial"/>
            </a:rPr>
            <a:t>If spendown is a positive number, that amount must be withheld from any benefits that would otherwise be provided.</a:t>
          </a:r>
          <a:r>
            <a:rPr lang="en-US" sz="1200" b="1" i="0" strike="noStrike">
              <a:solidFill>
                <a:srgbClr val="008000"/>
              </a:solidFill>
              <a:latin typeface="Arial"/>
              <a:cs typeface="Arial"/>
            </a:rPr>
            <a:t>  The remaining amount, after subtracting the spenddown from the reimburseable medical expenses, is the amount that would then be provided to the claimant.  You must withhold claiming a portion of otherwise allowable claims so that only the "Total Allowable" amount is claimed for payout.  For instance, if a couple would normally be allowed to claim $192.80 in Medicare part B Premium, but the "Total Allowable" showed $147.81, claim only the $147.81.</a:t>
          </a:r>
        </a:p>
      </xdr:txBody>
    </xdr:sp>
    <xdr:clientData/>
  </xdr:twoCellAnchor>
  <xdr:twoCellAnchor>
    <xdr:from>
      <xdr:col>2</xdr:col>
      <xdr:colOff>1619250</xdr:colOff>
      <xdr:row>39</xdr:row>
      <xdr:rowOff>95250</xdr:rowOff>
    </xdr:from>
    <xdr:to>
      <xdr:col>4</xdr:col>
      <xdr:colOff>904875</xdr:colOff>
      <xdr:row>39</xdr:row>
      <xdr:rowOff>95250</xdr:rowOff>
    </xdr:to>
    <xdr:sp macro="" textlink="">
      <xdr:nvSpPr>
        <xdr:cNvPr id="8" name="Line 11">
          <a:extLst>
            <a:ext uri="{FF2B5EF4-FFF2-40B4-BE49-F238E27FC236}">
              <a16:creationId xmlns:a16="http://schemas.microsoft.com/office/drawing/2014/main" id="{00000000-0008-0000-0E00-000008000000}"/>
            </a:ext>
          </a:extLst>
        </xdr:cNvPr>
        <xdr:cNvSpPr>
          <a:spLocks noChangeShapeType="1"/>
        </xdr:cNvSpPr>
      </xdr:nvSpPr>
      <xdr:spPr bwMode="auto">
        <a:xfrm flipH="1">
          <a:off x="5029200" y="7772400"/>
          <a:ext cx="1847850" cy="0"/>
        </a:xfrm>
        <a:prstGeom prst="line">
          <a:avLst/>
        </a:prstGeom>
        <a:noFill/>
        <a:ln w="38100">
          <a:solidFill>
            <a:srgbClr val="008000"/>
          </a:solidFill>
          <a:round/>
          <a:headEnd/>
          <a:tailEnd type="triangle" w="med" len="med"/>
        </a:ln>
      </xdr:spPr>
    </xdr:sp>
    <xdr:clientData/>
  </xdr:twoCellAnchor>
  <xdr:twoCellAnchor editAs="oneCell">
    <xdr:from>
      <xdr:col>4</xdr:col>
      <xdr:colOff>161924</xdr:colOff>
      <xdr:row>1</xdr:row>
      <xdr:rowOff>0</xdr:rowOff>
    </xdr:from>
    <xdr:to>
      <xdr:col>4</xdr:col>
      <xdr:colOff>2571749</xdr:colOff>
      <xdr:row>12</xdr:row>
      <xdr:rowOff>47625</xdr:rowOff>
    </xdr:to>
    <xdr:sp macro="" textlink="">
      <xdr:nvSpPr>
        <xdr:cNvPr id="9" name="Text Box 12">
          <a:extLst>
            <a:ext uri="{FF2B5EF4-FFF2-40B4-BE49-F238E27FC236}">
              <a16:creationId xmlns:a16="http://schemas.microsoft.com/office/drawing/2014/main" id="{00000000-0008-0000-0E00-000009000000}"/>
            </a:ext>
          </a:extLst>
        </xdr:cNvPr>
        <xdr:cNvSpPr txBox="1">
          <a:spLocks noChangeArrowheads="1"/>
        </xdr:cNvSpPr>
      </xdr:nvSpPr>
      <xdr:spPr bwMode="auto">
        <a:xfrm>
          <a:off x="6134099" y="190500"/>
          <a:ext cx="2409825" cy="2143125"/>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Fill in Budget Factors and Income Factors in the bright yellow cells as appropriate.  </a:t>
          </a:r>
          <a:r>
            <a:rPr lang="en-US" sz="1000" b="1" i="0" strike="noStrike">
              <a:solidFill>
                <a:srgbClr val="FF0000"/>
              </a:solidFill>
              <a:latin typeface="Arial"/>
              <a:cs typeface="Arial"/>
            </a:rPr>
            <a:t>Do not type in any other areas, or you may remove a formula.</a:t>
          </a:r>
          <a:r>
            <a:rPr lang="en-US" sz="1000" b="0" i="0" strike="noStrike">
              <a:solidFill>
                <a:srgbClr val="000000"/>
              </a:solidFill>
              <a:latin typeface="Arial"/>
              <a:cs typeface="Arial"/>
            </a:rPr>
            <a:t>  </a:t>
          </a:r>
          <a:r>
            <a:rPr lang="en-US" sz="1000" b="1" i="0" strike="noStrike">
              <a:solidFill>
                <a:srgbClr val="000000"/>
              </a:solidFill>
              <a:latin typeface="Arial"/>
              <a:cs typeface="Arial"/>
            </a:rPr>
            <a:t>Numbers that appear in parenthasis are negative numbers.  If the claimant is responsible for paying for their own home heating fuel, type "280.00" for a full benefit, or type a shared Fuel amount (e.g. "140.00") in the Fuel amount when expense is shared between 2 room mates, otherwise type in "0".  The formula actions will calculate any spend-down situations.  </a:t>
          </a:r>
        </a:p>
      </xdr:txBody>
    </xdr:sp>
    <xdr:clientData/>
  </xdr:twoCellAnchor>
  <xdr:twoCellAnchor>
    <xdr:from>
      <xdr:col>4</xdr:col>
      <xdr:colOff>914400</xdr:colOff>
      <xdr:row>38</xdr:row>
      <xdr:rowOff>57150</xdr:rowOff>
    </xdr:from>
    <xdr:to>
      <xdr:col>4</xdr:col>
      <xdr:colOff>914400</xdr:colOff>
      <xdr:row>39</xdr:row>
      <xdr:rowOff>104775</xdr:rowOff>
    </xdr:to>
    <xdr:sp macro="" textlink="">
      <xdr:nvSpPr>
        <xdr:cNvPr id="10" name="Line 16">
          <a:extLst>
            <a:ext uri="{FF2B5EF4-FFF2-40B4-BE49-F238E27FC236}">
              <a16:creationId xmlns:a16="http://schemas.microsoft.com/office/drawing/2014/main" id="{00000000-0008-0000-0E00-00000A000000}"/>
            </a:ext>
          </a:extLst>
        </xdr:cNvPr>
        <xdr:cNvSpPr>
          <a:spLocks noChangeShapeType="1"/>
        </xdr:cNvSpPr>
      </xdr:nvSpPr>
      <xdr:spPr bwMode="auto">
        <a:xfrm>
          <a:off x="6886575" y="7534275"/>
          <a:ext cx="0" cy="247650"/>
        </a:xfrm>
        <a:prstGeom prst="line">
          <a:avLst/>
        </a:prstGeom>
        <a:noFill/>
        <a:ln w="38100">
          <a:solidFill>
            <a:srgbClr val="008000"/>
          </a:solidFill>
          <a:round/>
          <a:headEnd/>
          <a:tailEnd/>
        </a:ln>
      </xdr:spPr>
    </xdr:sp>
    <xdr:clientData/>
  </xdr:twoCellAnchor>
  <xdr:oneCellAnchor>
    <xdr:from>
      <xdr:col>4</xdr:col>
      <xdr:colOff>38099</xdr:colOff>
      <xdr:row>12</xdr:row>
      <xdr:rowOff>0</xdr:rowOff>
    </xdr:from>
    <xdr:ext cx="3562351" cy="874920"/>
    <xdr:sp macro="" textlink="">
      <xdr:nvSpPr>
        <xdr:cNvPr id="11" name="TextBox 10">
          <a:extLst>
            <a:ext uri="{FF2B5EF4-FFF2-40B4-BE49-F238E27FC236}">
              <a16:creationId xmlns:a16="http://schemas.microsoft.com/office/drawing/2014/main" id="{00000000-0008-0000-0E00-00000B000000}"/>
            </a:ext>
          </a:extLst>
        </xdr:cNvPr>
        <xdr:cNvSpPr txBox="1"/>
      </xdr:nvSpPr>
      <xdr:spPr>
        <a:xfrm>
          <a:off x="6010274" y="2286000"/>
          <a:ext cx="3562351" cy="87492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000" b="1">
              <a:solidFill>
                <a:srgbClr val="FF0000"/>
              </a:solidFill>
            </a:rPr>
            <a:t>Effective </a:t>
          </a:r>
          <a:r>
            <a:rPr lang="en-US" sz="1000" b="1">
              <a:solidFill>
                <a:srgbClr val="0000FF"/>
              </a:solidFill>
            </a:rPr>
            <a:t>July 2017 </a:t>
          </a:r>
          <a:r>
            <a:rPr lang="en-US" sz="1000" b="1">
              <a:solidFill>
                <a:srgbClr val="FF0000"/>
              </a:solidFill>
            </a:rPr>
            <a:t>New Max Budget Stipend</a:t>
          </a:r>
          <a:r>
            <a:rPr lang="en-US" sz="1000" b="1" baseline="0">
              <a:solidFill>
                <a:srgbClr val="FF0000"/>
              </a:solidFill>
            </a:rPr>
            <a:t> </a:t>
          </a:r>
        </a:p>
        <a:p>
          <a:r>
            <a:rPr lang="en-US" sz="1000" b="1" baseline="0">
              <a:solidFill>
                <a:srgbClr val="FF0000"/>
              </a:solidFill>
            </a:rPr>
            <a:t>Single </a:t>
          </a:r>
          <a:r>
            <a:rPr lang="en-US" sz="1000" b="1" baseline="0">
              <a:solidFill>
                <a:srgbClr val="0000FF"/>
              </a:solidFill>
            </a:rPr>
            <a:t>$710.00 </a:t>
          </a:r>
          <a:r>
            <a:rPr lang="en-US" sz="1000" b="1" baseline="0">
              <a:solidFill>
                <a:srgbClr val="FF0000"/>
              </a:solidFill>
            </a:rPr>
            <a:t>Couple </a:t>
          </a:r>
          <a:r>
            <a:rPr lang="en-US" sz="1000" b="1" baseline="0">
              <a:solidFill>
                <a:srgbClr val="0000FF"/>
              </a:solidFill>
            </a:rPr>
            <a:t>$961.00 </a:t>
          </a:r>
          <a:r>
            <a:rPr lang="en-US" sz="1000" b="1" baseline="0">
              <a:solidFill>
                <a:srgbClr val="FF0000"/>
              </a:solidFill>
            </a:rPr>
            <a:t>REBA </a:t>
          </a:r>
          <a:r>
            <a:rPr lang="en-US" sz="1000" b="1" baseline="0">
              <a:solidFill>
                <a:srgbClr val="0000FF"/>
              </a:solidFill>
            </a:rPr>
            <a:t>$329.00</a:t>
          </a:r>
        </a:p>
        <a:p>
          <a:r>
            <a:rPr lang="en-US" sz="1000" b="1" baseline="0">
              <a:solidFill>
                <a:srgbClr val="FF0000"/>
              </a:solidFill>
            </a:rPr>
            <a:t>Heated Apt </a:t>
          </a:r>
          <a:r>
            <a:rPr lang="en-US" sz="1000" b="1" baseline="0">
              <a:solidFill>
                <a:srgbClr val="0000FF"/>
              </a:solidFill>
            </a:rPr>
            <a:t>$638.00 </a:t>
          </a:r>
          <a:r>
            <a:rPr lang="en-US" sz="1000" b="1" baseline="0">
              <a:solidFill>
                <a:srgbClr val="FF0000"/>
              </a:solidFill>
            </a:rPr>
            <a:t>Unheated </a:t>
          </a:r>
          <a:r>
            <a:rPr lang="en-US" sz="1000" b="1" baseline="0">
              <a:solidFill>
                <a:srgbClr val="0000FF"/>
              </a:solidFill>
            </a:rPr>
            <a:t>$474.00  </a:t>
          </a:r>
          <a:r>
            <a:rPr lang="en-US" sz="1000" b="1" baseline="0">
              <a:solidFill>
                <a:srgbClr val="FF0000"/>
              </a:solidFill>
            </a:rPr>
            <a:t>Fuel = </a:t>
          </a:r>
          <a:r>
            <a:rPr lang="en-US" sz="1000" b="1" baseline="0">
              <a:solidFill>
                <a:srgbClr val="0000FF"/>
              </a:solidFill>
            </a:rPr>
            <a:t>$287.00</a:t>
          </a:r>
        </a:p>
        <a:p>
          <a:r>
            <a:rPr lang="en-US" sz="1000" b="1" baseline="0">
              <a:solidFill>
                <a:srgbClr val="FF0000"/>
              </a:solidFill>
            </a:rPr>
            <a:t>Children's Allowance </a:t>
          </a:r>
          <a:r>
            <a:rPr lang="en-US" sz="1000" b="1" baseline="0">
              <a:solidFill>
                <a:srgbClr val="0000FF"/>
              </a:solidFill>
            </a:rPr>
            <a:t>$293.00 </a:t>
          </a:r>
          <a:r>
            <a:rPr lang="en-US" sz="1000" b="1" baseline="0">
              <a:solidFill>
                <a:srgbClr val="FF0000"/>
              </a:solidFill>
            </a:rPr>
            <a:t>each for 1st two, </a:t>
          </a:r>
          <a:r>
            <a:rPr lang="en-US" sz="1000" b="1" baseline="0">
              <a:solidFill>
                <a:srgbClr val="0000FF"/>
              </a:solidFill>
            </a:rPr>
            <a:t>$155.00 </a:t>
          </a:r>
          <a:r>
            <a:rPr lang="en-US" sz="1000" b="1" baseline="0">
              <a:solidFill>
                <a:srgbClr val="FF0000"/>
              </a:solidFill>
            </a:rPr>
            <a:t>each  for additional child.</a:t>
          </a:r>
          <a:r>
            <a:rPr lang="en-US" sz="1000" b="1" baseline="0">
              <a:solidFill>
                <a:srgbClr val="0000FF"/>
              </a:solidFill>
            </a:rPr>
            <a:t> (Update formulas before changing values).</a:t>
          </a:r>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4</xdr:col>
      <xdr:colOff>114300</xdr:colOff>
      <xdr:row>0</xdr:row>
      <xdr:rowOff>142874</xdr:rowOff>
    </xdr:from>
    <xdr:to>
      <xdr:col>4</xdr:col>
      <xdr:colOff>2600325</xdr:colOff>
      <xdr:row>12</xdr:row>
      <xdr:rowOff>9525</xdr:rowOff>
    </xdr:to>
    <xdr:sp macro="" textlink="">
      <xdr:nvSpPr>
        <xdr:cNvPr id="2" name="Rectangle 13">
          <a:extLst>
            <a:ext uri="{FF2B5EF4-FFF2-40B4-BE49-F238E27FC236}">
              <a16:creationId xmlns:a16="http://schemas.microsoft.com/office/drawing/2014/main" id="{00000000-0008-0000-0F00-000002000000}"/>
            </a:ext>
          </a:extLst>
        </xdr:cNvPr>
        <xdr:cNvSpPr>
          <a:spLocks noChangeArrowheads="1"/>
        </xdr:cNvSpPr>
      </xdr:nvSpPr>
      <xdr:spPr bwMode="auto">
        <a:xfrm>
          <a:off x="6086475" y="142874"/>
          <a:ext cx="2486025" cy="2152651"/>
        </a:xfrm>
        <a:prstGeom prst="rect">
          <a:avLst/>
        </a:prstGeom>
        <a:solidFill>
          <a:srgbClr val="FFFFFF"/>
        </a:solidFill>
        <a:ln w="76200">
          <a:solidFill>
            <a:srgbClr val="FFFF00"/>
          </a:solidFill>
          <a:miter lim="800000"/>
          <a:headEnd/>
          <a:tailEnd/>
        </a:ln>
      </xdr:spPr>
    </xdr:sp>
    <xdr:clientData/>
  </xdr:twoCellAnchor>
  <xdr:twoCellAnchor editAs="oneCell">
    <xdr:from>
      <xdr:col>2</xdr:col>
      <xdr:colOff>428625</xdr:colOff>
      <xdr:row>20</xdr:row>
      <xdr:rowOff>133350</xdr:rowOff>
    </xdr:from>
    <xdr:to>
      <xdr:col>2</xdr:col>
      <xdr:colOff>609600</xdr:colOff>
      <xdr:row>20</xdr:row>
      <xdr:rowOff>161925</xdr:rowOff>
    </xdr:to>
    <xdr:sp macro="" textlink="">
      <xdr:nvSpPr>
        <xdr:cNvPr id="3" name="Text Box 1">
          <a:extLst>
            <a:ext uri="{FF2B5EF4-FFF2-40B4-BE49-F238E27FC236}">
              <a16:creationId xmlns:a16="http://schemas.microsoft.com/office/drawing/2014/main" id="{00000000-0008-0000-0F00-000003000000}"/>
            </a:ext>
          </a:extLst>
        </xdr:cNvPr>
        <xdr:cNvSpPr txBox="1">
          <a:spLocks noChangeArrowheads="1"/>
        </xdr:cNvSpPr>
      </xdr:nvSpPr>
      <xdr:spPr bwMode="auto">
        <a:xfrm>
          <a:off x="3838575" y="4000500"/>
          <a:ext cx="180975" cy="66675"/>
        </a:xfrm>
        <a:prstGeom prst="rect">
          <a:avLst/>
        </a:prstGeom>
        <a:noFill/>
        <a:ln w="9525">
          <a:noFill/>
          <a:miter lim="800000"/>
          <a:headEnd/>
          <a:tailEnd/>
        </a:ln>
      </xdr:spPr>
    </xdr:sp>
    <xdr:clientData/>
  </xdr:twoCellAnchor>
  <xdr:twoCellAnchor editAs="oneCell">
    <xdr:from>
      <xdr:col>3</xdr:col>
      <xdr:colOff>180973</xdr:colOff>
      <xdr:row>40</xdr:row>
      <xdr:rowOff>38101</xdr:rowOff>
    </xdr:from>
    <xdr:to>
      <xdr:col>4</xdr:col>
      <xdr:colOff>2714625</xdr:colOff>
      <xdr:row>48</xdr:row>
      <xdr:rowOff>133351</xdr:rowOff>
    </xdr:to>
    <xdr:sp macro="" textlink="">
      <xdr:nvSpPr>
        <xdr:cNvPr id="4" name="Text Box 2">
          <a:extLst>
            <a:ext uri="{FF2B5EF4-FFF2-40B4-BE49-F238E27FC236}">
              <a16:creationId xmlns:a16="http://schemas.microsoft.com/office/drawing/2014/main" id="{00000000-0008-0000-0F00-000004000000}"/>
            </a:ext>
          </a:extLst>
        </xdr:cNvPr>
        <xdr:cNvSpPr txBox="1">
          <a:spLocks noChangeArrowheads="1"/>
        </xdr:cNvSpPr>
      </xdr:nvSpPr>
      <xdr:spPr bwMode="auto">
        <a:xfrm>
          <a:off x="5257798" y="7924801"/>
          <a:ext cx="3429002" cy="1695450"/>
        </a:xfrm>
        <a:prstGeom prst="rect">
          <a:avLst/>
        </a:prstGeom>
        <a:solidFill>
          <a:srgbClr val="FFFFFF"/>
        </a:solidFill>
        <a:ln w="28575">
          <a:solidFill>
            <a:srgbClr val="0000FF"/>
          </a:solidFill>
          <a:miter lim="800000"/>
          <a:headEnd/>
          <a:tailEnd/>
        </a:ln>
      </xdr:spPr>
      <xdr:txBody>
        <a:bodyPr vertOverflow="clip" wrap="square" lIns="27432" tIns="22860" rIns="0" bIns="0" anchor="t" upright="1"/>
        <a:lstStyle/>
        <a:p>
          <a:pPr algn="l" rtl="0">
            <a:defRPr sz="1000"/>
          </a:pPr>
          <a:r>
            <a:rPr lang="en-US" sz="1000" b="1" i="0" strike="noStrike">
              <a:solidFill>
                <a:srgbClr val="FF0000"/>
              </a:solidFill>
              <a:latin typeface="Arial"/>
              <a:cs typeface="Arial"/>
            </a:rPr>
            <a:t>If Excess Income is a positive number, that amount must be withheld from any benefits that would otherwise be provided.  The remaining amount after subtracting the Excess Income from the otherwise allowable benefits would then be provided to the claimant.  If "Allowable Benefits" is a negative number, no benefits are allowed in Budgets 1 - 4, and you should use the Budget 5 Calculators below.  For Budget 5 calculations, if "Spenddown" is a negative number or zero, ignore "Total Allowable after deducting spenddown" figures.</a:t>
          </a:r>
        </a:p>
      </xdr:txBody>
    </xdr:sp>
    <xdr:clientData/>
  </xdr:twoCellAnchor>
  <xdr:twoCellAnchor>
    <xdr:from>
      <xdr:col>3</xdr:col>
      <xdr:colOff>47625</xdr:colOff>
      <xdr:row>29</xdr:row>
      <xdr:rowOff>114300</xdr:rowOff>
    </xdr:from>
    <xdr:to>
      <xdr:col>3</xdr:col>
      <xdr:colOff>285750</xdr:colOff>
      <xdr:row>29</xdr:row>
      <xdr:rowOff>114300</xdr:rowOff>
    </xdr:to>
    <xdr:sp macro="" textlink="">
      <xdr:nvSpPr>
        <xdr:cNvPr id="5" name="Line 7">
          <a:extLst>
            <a:ext uri="{FF2B5EF4-FFF2-40B4-BE49-F238E27FC236}">
              <a16:creationId xmlns:a16="http://schemas.microsoft.com/office/drawing/2014/main" id="{00000000-0008-0000-0F00-000005000000}"/>
            </a:ext>
          </a:extLst>
        </xdr:cNvPr>
        <xdr:cNvSpPr>
          <a:spLocks noChangeShapeType="1"/>
        </xdr:cNvSpPr>
      </xdr:nvSpPr>
      <xdr:spPr bwMode="auto">
        <a:xfrm>
          <a:off x="5124450" y="5791200"/>
          <a:ext cx="238125" cy="0"/>
        </a:xfrm>
        <a:prstGeom prst="line">
          <a:avLst/>
        </a:prstGeom>
        <a:noFill/>
        <a:ln w="28575">
          <a:solidFill>
            <a:srgbClr val="FF0000"/>
          </a:solidFill>
          <a:round/>
          <a:headEnd type="triangle" w="med" len="med"/>
          <a:tailEnd/>
        </a:ln>
      </xdr:spPr>
    </xdr:sp>
    <xdr:clientData/>
  </xdr:twoCellAnchor>
  <xdr:twoCellAnchor editAs="oneCell">
    <xdr:from>
      <xdr:col>4</xdr:col>
      <xdr:colOff>276225</xdr:colOff>
      <xdr:row>42</xdr:row>
      <xdr:rowOff>85725</xdr:rowOff>
    </xdr:from>
    <xdr:to>
      <xdr:col>4</xdr:col>
      <xdr:colOff>609600</xdr:colOff>
      <xdr:row>43</xdr:row>
      <xdr:rowOff>123825</xdr:rowOff>
    </xdr:to>
    <xdr:sp macro="" textlink="">
      <xdr:nvSpPr>
        <xdr:cNvPr id="6" name="Text Box 9">
          <a:extLst>
            <a:ext uri="{FF2B5EF4-FFF2-40B4-BE49-F238E27FC236}">
              <a16:creationId xmlns:a16="http://schemas.microsoft.com/office/drawing/2014/main" id="{00000000-0008-0000-0F00-000006000000}"/>
            </a:ext>
          </a:extLst>
        </xdr:cNvPr>
        <xdr:cNvSpPr txBox="1">
          <a:spLocks noChangeArrowheads="1"/>
        </xdr:cNvSpPr>
      </xdr:nvSpPr>
      <xdr:spPr bwMode="auto">
        <a:xfrm>
          <a:off x="6248400" y="8372475"/>
          <a:ext cx="333375" cy="295275"/>
        </a:xfrm>
        <a:prstGeom prst="rect">
          <a:avLst/>
        </a:prstGeom>
        <a:noFill/>
        <a:ln w="9525">
          <a:noFill/>
          <a:miter lim="800000"/>
          <a:headEnd/>
          <a:tailEnd/>
        </a:ln>
      </xdr:spPr>
    </xdr:sp>
    <xdr:clientData/>
  </xdr:twoCellAnchor>
  <xdr:twoCellAnchor editAs="oneCell">
    <xdr:from>
      <xdr:col>3</xdr:col>
      <xdr:colOff>295270</xdr:colOff>
      <xdr:row>21</xdr:row>
      <xdr:rowOff>47624</xdr:rowOff>
    </xdr:from>
    <xdr:to>
      <xdr:col>4</xdr:col>
      <xdr:colOff>2724149</xdr:colOff>
      <xdr:row>38</xdr:row>
      <xdr:rowOff>57150</xdr:rowOff>
    </xdr:to>
    <xdr:sp macro="" textlink="">
      <xdr:nvSpPr>
        <xdr:cNvPr id="7" name="Text Box 10">
          <a:extLst>
            <a:ext uri="{FF2B5EF4-FFF2-40B4-BE49-F238E27FC236}">
              <a16:creationId xmlns:a16="http://schemas.microsoft.com/office/drawing/2014/main" id="{00000000-0008-0000-0F00-000007000000}"/>
            </a:ext>
          </a:extLst>
        </xdr:cNvPr>
        <xdr:cNvSpPr txBox="1">
          <a:spLocks noChangeArrowheads="1"/>
        </xdr:cNvSpPr>
      </xdr:nvSpPr>
      <xdr:spPr bwMode="auto">
        <a:xfrm>
          <a:off x="5372095" y="4114799"/>
          <a:ext cx="3324229" cy="3419476"/>
        </a:xfrm>
        <a:prstGeom prst="rect">
          <a:avLst/>
        </a:prstGeom>
        <a:solidFill>
          <a:srgbClr val="FFFFFF"/>
        </a:solidFill>
        <a:ln w="28575">
          <a:solidFill>
            <a:srgbClr val="FF0000"/>
          </a:solidFill>
          <a:miter lim="800000"/>
          <a:headEnd/>
          <a:tailEnd/>
        </a:ln>
      </xdr:spPr>
      <xdr:txBody>
        <a:bodyPr vertOverflow="clip" wrap="square" lIns="36576" tIns="27432" rIns="0" bIns="0" anchor="t" upright="1"/>
        <a:lstStyle/>
        <a:p>
          <a:pPr algn="l" rtl="0">
            <a:defRPr sz="1000"/>
          </a:pPr>
          <a:r>
            <a:rPr lang="en-US" sz="1200" b="1" i="0" strike="noStrike">
              <a:solidFill>
                <a:srgbClr val="000000"/>
              </a:solidFill>
              <a:latin typeface="Arial"/>
              <a:cs typeface="Arial"/>
            </a:rPr>
            <a:t>Type in the amounts for each type of "Allowable Medical claims", such as Doctor, Meds, Hospital, Dental, or Misc such as Med B Premium and/or Supplemental Insurance.</a:t>
          </a:r>
          <a:r>
            <a:rPr lang="en-US" sz="1200" b="1" i="0" strike="noStrike">
              <a:solidFill>
                <a:srgbClr val="008000"/>
              </a:solidFill>
              <a:latin typeface="Arial"/>
              <a:cs typeface="Arial"/>
            </a:rPr>
            <a:t> </a:t>
          </a:r>
          <a:r>
            <a:rPr lang="en-US" sz="1200" b="1" i="0" strike="noStrike">
              <a:solidFill>
                <a:srgbClr val="FF0000"/>
              </a:solidFill>
              <a:latin typeface="Arial"/>
              <a:cs typeface="Arial"/>
            </a:rPr>
            <a:t>If spendown is a positive number, that amount must be withheld from any benefits that would otherwise be provided.</a:t>
          </a:r>
          <a:r>
            <a:rPr lang="en-US" sz="1200" b="1" i="0" strike="noStrike">
              <a:solidFill>
                <a:srgbClr val="008000"/>
              </a:solidFill>
              <a:latin typeface="Arial"/>
              <a:cs typeface="Arial"/>
            </a:rPr>
            <a:t>  The remaining amount, after subtracting the spenddown from the reimburseable medical expenses, is the amount that would then be provided to the claimant.  You must withhold claiming a portion of otherwise allowable claims so that only the "Total Allowable" amount is claimed for payout.  For instance, if a couple would normally be allowed to claim $192.80 in Medicare part B Premium, but the "Total Allowable" showed $147.81, claim only the $147.81.</a:t>
          </a:r>
        </a:p>
      </xdr:txBody>
    </xdr:sp>
    <xdr:clientData/>
  </xdr:twoCellAnchor>
  <xdr:twoCellAnchor>
    <xdr:from>
      <xdr:col>2</xdr:col>
      <xdr:colOff>1619250</xdr:colOff>
      <xdr:row>39</xdr:row>
      <xdr:rowOff>95250</xdr:rowOff>
    </xdr:from>
    <xdr:to>
      <xdr:col>4</xdr:col>
      <xdr:colOff>904875</xdr:colOff>
      <xdr:row>39</xdr:row>
      <xdr:rowOff>95250</xdr:rowOff>
    </xdr:to>
    <xdr:sp macro="" textlink="">
      <xdr:nvSpPr>
        <xdr:cNvPr id="8" name="Line 11">
          <a:extLst>
            <a:ext uri="{FF2B5EF4-FFF2-40B4-BE49-F238E27FC236}">
              <a16:creationId xmlns:a16="http://schemas.microsoft.com/office/drawing/2014/main" id="{00000000-0008-0000-0F00-000008000000}"/>
            </a:ext>
          </a:extLst>
        </xdr:cNvPr>
        <xdr:cNvSpPr>
          <a:spLocks noChangeShapeType="1"/>
        </xdr:cNvSpPr>
      </xdr:nvSpPr>
      <xdr:spPr bwMode="auto">
        <a:xfrm flipH="1">
          <a:off x="5029200" y="7772400"/>
          <a:ext cx="1847850" cy="0"/>
        </a:xfrm>
        <a:prstGeom prst="line">
          <a:avLst/>
        </a:prstGeom>
        <a:noFill/>
        <a:ln w="38100">
          <a:solidFill>
            <a:srgbClr val="008000"/>
          </a:solidFill>
          <a:round/>
          <a:headEnd/>
          <a:tailEnd type="triangle" w="med" len="med"/>
        </a:ln>
      </xdr:spPr>
    </xdr:sp>
    <xdr:clientData/>
  </xdr:twoCellAnchor>
  <xdr:twoCellAnchor editAs="oneCell">
    <xdr:from>
      <xdr:col>4</xdr:col>
      <xdr:colOff>161924</xdr:colOff>
      <xdr:row>1</xdr:row>
      <xdr:rowOff>0</xdr:rowOff>
    </xdr:from>
    <xdr:to>
      <xdr:col>4</xdr:col>
      <xdr:colOff>2609850</xdr:colOff>
      <xdr:row>12</xdr:row>
      <xdr:rowOff>28575</xdr:rowOff>
    </xdr:to>
    <xdr:sp macro="" textlink="">
      <xdr:nvSpPr>
        <xdr:cNvPr id="9" name="Text Box 12">
          <a:extLst>
            <a:ext uri="{FF2B5EF4-FFF2-40B4-BE49-F238E27FC236}">
              <a16:creationId xmlns:a16="http://schemas.microsoft.com/office/drawing/2014/main" id="{00000000-0008-0000-0F00-000009000000}"/>
            </a:ext>
          </a:extLst>
        </xdr:cNvPr>
        <xdr:cNvSpPr txBox="1">
          <a:spLocks noChangeArrowheads="1"/>
        </xdr:cNvSpPr>
      </xdr:nvSpPr>
      <xdr:spPr bwMode="auto">
        <a:xfrm>
          <a:off x="6134099" y="190500"/>
          <a:ext cx="2447926" cy="2124075"/>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Fill in Budget Factors and Income Factors in the bright yellow cells as appropriate.  </a:t>
          </a:r>
          <a:r>
            <a:rPr lang="en-US" sz="1000" b="1" i="0" strike="noStrike">
              <a:solidFill>
                <a:srgbClr val="FF0000"/>
              </a:solidFill>
              <a:latin typeface="Arial"/>
              <a:cs typeface="Arial"/>
            </a:rPr>
            <a:t>Do not type in any other areas, or you may remove a formula.</a:t>
          </a:r>
          <a:r>
            <a:rPr lang="en-US" sz="1000" b="0" i="0" strike="noStrike">
              <a:solidFill>
                <a:srgbClr val="000000"/>
              </a:solidFill>
              <a:latin typeface="Arial"/>
              <a:cs typeface="Arial"/>
            </a:rPr>
            <a:t>  </a:t>
          </a:r>
          <a:r>
            <a:rPr lang="en-US" sz="1000" b="1" i="0" strike="noStrike">
              <a:solidFill>
                <a:srgbClr val="000000"/>
              </a:solidFill>
              <a:latin typeface="Arial"/>
              <a:cs typeface="Arial"/>
            </a:rPr>
            <a:t>Numbers that appear in parenthasis are negative numbers.  If the claimant is responsible for paying for their own home heating fuel, type "296.00" for a full benefit, or type a shared Fuel amount (e.g. "148.00") in the Fuel amount when expense is shared between 2 room mates, otherwise type in "0".  The formula actions will calculate any spend-down situations.  </a:t>
          </a:r>
        </a:p>
      </xdr:txBody>
    </xdr:sp>
    <xdr:clientData/>
  </xdr:twoCellAnchor>
  <xdr:twoCellAnchor>
    <xdr:from>
      <xdr:col>4</xdr:col>
      <xdr:colOff>914400</xdr:colOff>
      <xdr:row>38</xdr:row>
      <xdr:rowOff>57150</xdr:rowOff>
    </xdr:from>
    <xdr:to>
      <xdr:col>4</xdr:col>
      <xdr:colOff>914400</xdr:colOff>
      <xdr:row>39</xdr:row>
      <xdr:rowOff>104775</xdr:rowOff>
    </xdr:to>
    <xdr:sp macro="" textlink="">
      <xdr:nvSpPr>
        <xdr:cNvPr id="10" name="Line 16">
          <a:extLst>
            <a:ext uri="{FF2B5EF4-FFF2-40B4-BE49-F238E27FC236}">
              <a16:creationId xmlns:a16="http://schemas.microsoft.com/office/drawing/2014/main" id="{00000000-0008-0000-0F00-00000A000000}"/>
            </a:ext>
          </a:extLst>
        </xdr:cNvPr>
        <xdr:cNvSpPr>
          <a:spLocks noChangeShapeType="1"/>
        </xdr:cNvSpPr>
      </xdr:nvSpPr>
      <xdr:spPr bwMode="auto">
        <a:xfrm>
          <a:off x="6886575" y="7534275"/>
          <a:ext cx="0" cy="247650"/>
        </a:xfrm>
        <a:prstGeom prst="line">
          <a:avLst/>
        </a:prstGeom>
        <a:noFill/>
        <a:ln w="38100">
          <a:solidFill>
            <a:srgbClr val="008000"/>
          </a:solidFill>
          <a:round/>
          <a:headEnd/>
          <a:tailEnd/>
        </a:ln>
      </xdr:spPr>
    </xdr:sp>
    <xdr:clientData/>
  </xdr:twoCellAnchor>
  <xdr:oneCellAnchor>
    <xdr:from>
      <xdr:col>4</xdr:col>
      <xdr:colOff>38099</xdr:colOff>
      <xdr:row>12</xdr:row>
      <xdr:rowOff>0</xdr:rowOff>
    </xdr:from>
    <xdr:ext cx="3562351" cy="874920"/>
    <xdr:sp macro="" textlink="">
      <xdr:nvSpPr>
        <xdr:cNvPr id="11" name="TextBox 10">
          <a:extLst>
            <a:ext uri="{FF2B5EF4-FFF2-40B4-BE49-F238E27FC236}">
              <a16:creationId xmlns:a16="http://schemas.microsoft.com/office/drawing/2014/main" id="{00000000-0008-0000-0F00-00000B000000}"/>
            </a:ext>
          </a:extLst>
        </xdr:cNvPr>
        <xdr:cNvSpPr txBox="1"/>
      </xdr:nvSpPr>
      <xdr:spPr>
        <a:xfrm>
          <a:off x="6010274" y="2286000"/>
          <a:ext cx="3562351" cy="87492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000" b="1">
              <a:solidFill>
                <a:srgbClr val="FF0000"/>
              </a:solidFill>
            </a:rPr>
            <a:t>Effective </a:t>
          </a:r>
          <a:r>
            <a:rPr lang="en-US" sz="1000" b="1">
              <a:solidFill>
                <a:srgbClr val="0000FF"/>
              </a:solidFill>
            </a:rPr>
            <a:t>July 2019 </a:t>
          </a:r>
          <a:r>
            <a:rPr lang="en-US" sz="1000" b="1">
              <a:solidFill>
                <a:srgbClr val="FF0000"/>
              </a:solidFill>
            </a:rPr>
            <a:t>New Max Budget Stipend</a:t>
          </a:r>
          <a:r>
            <a:rPr lang="en-US" sz="1000" b="1" baseline="0">
              <a:solidFill>
                <a:srgbClr val="FF0000"/>
              </a:solidFill>
            </a:rPr>
            <a:t> </a:t>
          </a:r>
        </a:p>
        <a:p>
          <a:r>
            <a:rPr lang="en-US" sz="1000" b="1" baseline="0">
              <a:solidFill>
                <a:srgbClr val="FF0000"/>
              </a:solidFill>
            </a:rPr>
            <a:t>Single </a:t>
          </a:r>
          <a:r>
            <a:rPr lang="en-US" sz="1000" b="1" baseline="0">
              <a:solidFill>
                <a:srgbClr val="0000FF"/>
              </a:solidFill>
            </a:rPr>
            <a:t>$732.00 </a:t>
          </a:r>
          <a:r>
            <a:rPr lang="en-US" sz="1000" b="1" baseline="0">
              <a:solidFill>
                <a:srgbClr val="FF0000"/>
              </a:solidFill>
            </a:rPr>
            <a:t>Couple </a:t>
          </a:r>
          <a:r>
            <a:rPr lang="en-US" sz="1000" b="1" baseline="0">
              <a:solidFill>
                <a:srgbClr val="0000FF"/>
              </a:solidFill>
            </a:rPr>
            <a:t>$989.00 </a:t>
          </a:r>
          <a:r>
            <a:rPr lang="en-US" sz="1000" b="1" baseline="0">
              <a:solidFill>
                <a:srgbClr val="FF0000"/>
              </a:solidFill>
            </a:rPr>
            <a:t>REBA </a:t>
          </a:r>
          <a:r>
            <a:rPr lang="en-US" sz="1000" b="1" baseline="0">
              <a:solidFill>
                <a:srgbClr val="0000FF"/>
              </a:solidFill>
            </a:rPr>
            <a:t>$339.00</a:t>
          </a:r>
        </a:p>
        <a:p>
          <a:r>
            <a:rPr lang="en-US" sz="1000" b="1" baseline="0">
              <a:solidFill>
                <a:srgbClr val="FF0000"/>
              </a:solidFill>
            </a:rPr>
            <a:t>Heated Apt </a:t>
          </a:r>
          <a:r>
            <a:rPr lang="en-US" sz="1000" b="1" baseline="0">
              <a:solidFill>
                <a:srgbClr val="0000FF"/>
              </a:solidFill>
            </a:rPr>
            <a:t>$657.00 </a:t>
          </a:r>
          <a:r>
            <a:rPr lang="en-US" sz="1000" b="1" baseline="0">
              <a:solidFill>
                <a:srgbClr val="FF0000"/>
              </a:solidFill>
            </a:rPr>
            <a:t>Unheated </a:t>
          </a:r>
          <a:r>
            <a:rPr lang="en-US" sz="1000" b="1" baseline="0">
              <a:solidFill>
                <a:srgbClr val="0000FF"/>
              </a:solidFill>
            </a:rPr>
            <a:t>$489.00  </a:t>
          </a:r>
          <a:r>
            <a:rPr lang="en-US" sz="1000" b="1" baseline="0">
              <a:solidFill>
                <a:srgbClr val="FF0000"/>
              </a:solidFill>
            </a:rPr>
            <a:t>Fuel = </a:t>
          </a:r>
          <a:r>
            <a:rPr lang="en-US" sz="1000" b="1" baseline="0">
              <a:solidFill>
                <a:srgbClr val="0000FF"/>
              </a:solidFill>
            </a:rPr>
            <a:t>$296.00</a:t>
          </a:r>
        </a:p>
        <a:p>
          <a:r>
            <a:rPr lang="en-US" sz="1000" b="1" baseline="0">
              <a:solidFill>
                <a:srgbClr val="FF0000"/>
              </a:solidFill>
            </a:rPr>
            <a:t>Children's Allowance </a:t>
          </a:r>
          <a:r>
            <a:rPr lang="en-US" sz="1000" b="1" baseline="0">
              <a:solidFill>
                <a:srgbClr val="0000FF"/>
              </a:solidFill>
            </a:rPr>
            <a:t>$302.00 </a:t>
          </a:r>
          <a:r>
            <a:rPr lang="en-US" sz="1000" b="1" baseline="0">
              <a:solidFill>
                <a:srgbClr val="FF0000"/>
              </a:solidFill>
            </a:rPr>
            <a:t>each for 1st two, </a:t>
          </a:r>
          <a:r>
            <a:rPr lang="en-US" sz="1000" b="1" baseline="0">
              <a:solidFill>
                <a:srgbClr val="0000FF"/>
              </a:solidFill>
            </a:rPr>
            <a:t>$160.00 </a:t>
          </a:r>
          <a:r>
            <a:rPr lang="en-US" sz="1000" b="1" baseline="0">
              <a:solidFill>
                <a:srgbClr val="FF0000"/>
              </a:solidFill>
            </a:rPr>
            <a:t>each  for additional child.</a:t>
          </a:r>
          <a:r>
            <a:rPr lang="en-US" sz="1000" b="1" baseline="0">
              <a:solidFill>
                <a:srgbClr val="0000FF"/>
              </a:solidFill>
            </a:rPr>
            <a:t> (Update formulas before changing values).</a:t>
          </a:r>
        </a:p>
      </xdr:txBody>
    </xdr:sp>
    <xdr:clientData/>
  </xdr:oneCellAnchor>
</xdr:wsDr>
</file>

<file path=xl/drawings/drawing17.xml><?xml version="1.0" encoding="utf-8"?>
<xdr:wsDr xmlns:xdr="http://schemas.openxmlformats.org/drawingml/2006/spreadsheetDrawing" xmlns:a="http://schemas.openxmlformats.org/drawingml/2006/main">
  <xdr:twoCellAnchor>
    <xdr:from>
      <xdr:col>4</xdr:col>
      <xdr:colOff>114300</xdr:colOff>
      <xdr:row>1</xdr:row>
      <xdr:rowOff>142874</xdr:rowOff>
    </xdr:from>
    <xdr:to>
      <xdr:col>4</xdr:col>
      <xdr:colOff>2600325</xdr:colOff>
      <xdr:row>13</xdr:row>
      <xdr:rowOff>9525</xdr:rowOff>
    </xdr:to>
    <xdr:sp macro="" textlink="">
      <xdr:nvSpPr>
        <xdr:cNvPr id="2" name="Rectangle 13">
          <a:extLst>
            <a:ext uri="{FF2B5EF4-FFF2-40B4-BE49-F238E27FC236}">
              <a16:creationId xmlns:a16="http://schemas.microsoft.com/office/drawing/2014/main" id="{00000000-0008-0000-1000-000002000000}"/>
            </a:ext>
          </a:extLst>
        </xdr:cNvPr>
        <xdr:cNvSpPr>
          <a:spLocks noChangeArrowheads="1"/>
        </xdr:cNvSpPr>
      </xdr:nvSpPr>
      <xdr:spPr bwMode="auto">
        <a:xfrm>
          <a:off x="6086475" y="142874"/>
          <a:ext cx="2486025" cy="2152651"/>
        </a:xfrm>
        <a:prstGeom prst="rect">
          <a:avLst/>
        </a:prstGeom>
        <a:solidFill>
          <a:srgbClr val="FFFFFF"/>
        </a:solidFill>
        <a:ln w="76200">
          <a:solidFill>
            <a:srgbClr val="FFFF00"/>
          </a:solidFill>
          <a:miter lim="800000"/>
          <a:headEnd/>
          <a:tailEnd/>
        </a:ln>
      </xdr:spPr>
    </xdr:sp>
    <xdr:clientData/>
  </xdr:twoCellAnchor>
  <xdr:twoCellAnchor editAs="oneCell">
    <xdr:from>
      <xdr:col>2</xdr:col>
      <xdr:colOff>428625</xdr:colOff>
      <xdr:row>21</xdr:row>
      <xdr:rowOff>133350</xdr:rowOff>
    </xdr:from>
    <xdr:to>
      <xdr:col>2</xdr:col>
      <xdr:colOff>609600</xdr:colOff>
      <xdr:row>22</xdr:row>
      <xdr:rowOff>0</xdr:rowOff>
    </xdr:to>
    <xdr:sp macro="" textlink="">
      <xdr:nvSpPr>
        <xdr:cNvPr id="3" name="Text Box 1">
          <a:extLst>
            <a:ext uri="{FF2B5EF4-FFF2-40B4-BE49-F238E27FC236}">
              <a16:creationId xmlns:a16="http://schemas.microsoft.com/office/drawing/2014/main" id="{00000000-0008-0000-1000-000003000000}"/>
            </a:ext>
          </a:extLst>
        </xdr:cNvPr>
        <xdr:cNvSpPr txBox="1">
          <a:spLocks noChangeArrowheads="1"/>
        </xdr:cNvSpPr>
      </xdr:nvSpPr>
      <xdr:spPr bwMode="auto">
        <a:xfrm>
          <a:off x="3838575" y="4000500"/>
          <a:ext cx="180975" cy="28575"/>
        </a:xfrm>
        <a:prstGeom prst="rect">
          <a:avLst/>
        </a:prstGeom>
        <a:noFill/>
        <a:ln w="9525">
          <a:noFill/>
          <a:miter lim="800000"/>
          <a:headEnd/>
          <a:tailEnd/>
        </a:ln>
      </xdr:spPr>
    </xdr:sp>
    <xdr:clientData/>
  </xdr:twoCellAnchor>
  <xdr:twoCellAnchor editAs="oneCell">
    <xdr:from>
      <xdr:col>3</xdr:col>
      <xdr:colOff>180973</xdr:colOff>
      <xdr:row>41</xdr:row>
      <xdr:rowOff>38101</xdr:rowOff>
    </xdr:from>
    <xdr:to>
      <xdr:col>4</xdr:col>
      <xdr:colOff>323850</xdr:colOff>
      <xdr:row>49</xdr:row>
      <xdr:rowOff>133351</xdr:rowOff>
    </xdr:to>
    <xdr:sp macro="" textlink="">
      <xdr:nvSpPr>
        <xdr:cNvPr id="4" name="Text Box 2">
          <a:extLst>
            <a:ext uri="{FF2B5EF4-FFF2-40B4-BE49-F238E27FC236}">
              <a16:creationId xmlns:a16="http://schemas.microsoft.com/office/drawing/2014/main" id="{00000000-0008-0000-1000-000004000000}"/>
            </a:ext>
          </a:extLst>
        </xdr:cNvPr>
        <xdr:cNvSpPr txBox="1">
          <a:spLocks noChangeArrowheads="1"/>
        </xdr:cNvSpPr>
      </xdr:nvSpPr>
      <xdr:spPr bwMode="auto">
        <a:xfrm>
          <a:off x="5257798" y="7924801"/>
          <a:ext cx="3429002" cy="1695450"/>
        </a:xfrm>
        <a:prstGeom prst="rect">
          <a:avLst/>
        </a:prstGeom>
        <a:solidFill>
          <a:srgbClr val="FFFFFF"/>
        </a:solidFill>
        <a:ln w="28575">
          <a:solidFill>
            <a:srgbClr val="0000FF"/>
          </a:solidFill>
          <a:miter lim="800000"/>
          <a:headEnd/>
          <a:tailEnd/>
        </a:ln>
      </xdr:spPr>
      <xdr:txBody>
        <a:bodyPr vertOverflow="clip" wrap="square" lIns="27432" tIns="22860" rIns="0" bIns="0" anchor="t" upright="1"/>
        <a:lstStyle/>
        <a:p>
          <a:pPr algn="l" rtl="0">
            <a:defRPr sz="1000"/>
          </a:pPr>
          <a:r>
            <a:rPr lang="en-US" sz="1000" b="1" i="0" strike="noStrike">
              <a:solidFill>
                <a:srgbClr val="FF0000"/>
              </a:solidFill>
              <a:latin typeface="Arial"/>
              <a:cs typeface="Arial"/>
            </a:rPr>
            <a:t>If Excess Income is a positive number, that amount must be withheld from any benefits that would otherwise be provided.  The remaining amount after subtracting the Excess Income from the otherwise allowable benefits would then be provided to the claimant.  If "Allowable Benefits" is a negative number, no benefits are allowed in Budgets 1 - 4, and you should use the Budget 5 Calculators below.  For Budget 5 calculations, if "Spenddown" is a negative number or zero, ignore "Total Allowable after deducting spenddown" figures.</a:t>
          </a:r>
        </a:p>
      </xdr:txBody>
    </xdr:sp>
    <xdr:clientData/>
  </xdr:twoCellAnchor>
  <xdr:twoCellAnchor>
    <xdr:from>
      <xdr:col>3</xdr:col>
      <xdr:colOff>47625</xdr:colOff>
      <xdr:row>30</xdr:row>
      <xdr:rowOff>114300</xdr:rowOff>
    </xdr:from>
    <xdr:to>
      <xdr:col>3</xdr:col>
      <xdr:colOff>285750</xdr:colOff>
      <xdr:row>30</xdr:row>
      <xdr:rowOff>114300</xdr:rowOff>
    </xdr:to>
    <xdr:sp macro="" textlink="">
      <xdr:nvSpPr>
        <xdr:cNvPr id="5" name="Line 7">
          <a:extLst>
            <a:ext uri="{FF2B5EF4-FFF2-40B4-BE49-F238E27FC236}">
              <a16:creationId xmlns:a16="http://schemas.microsoft.com/office/drawing/2014/main" id="{00000000-0008-0000-1000-000005000000}"/>
            </a:ext>
          </a:extLst>
        </xdr:cNvPr>
        <xdr:cNvSpPr>
          <a:spLocks noChangeShapeType="1"/>
        </xdr:cNvSpPr>
      </xdr:nvSpPr>
      <xdr:spPr bwMode="auto">
        <a:xfrm>
          <a:off x="5124450" y="5791200"/>
          <a:ext cx="238125" cy="0"/>
        </a:xfrm>
        <a:prstGeom prst="line">
          <a:avLst/>
        </a:prstGeom>
        <a:noFill/>
        <a:ln w="28575">
          <a:solidFill>
            <a:srgbClr val="FF0000"/>
          </a:solidFill>
          <a:round/>
          <a:headEnd type="triangle" w="med" len="med"/>
          <a:tailEnd/>
        </a:ln>
      </xdr:spPr>
    </xdr:sp>
    <xdr:clientData/>
  </xdr:twoCellAnchor>
  <xdr:twoCellAnchor editAs="oneCell">
    <xdr:from>
      <xdr:col>4</xdr:col>
      <xdr:colOff>276225</xdr:colOff>
      <xdr:row>43</xdr:row>
      <xdr:rowOff>85725</xdr:rowOff>
    </xdr:from>
    <xdr:to>
      <xdr:col>4</xdr:col>
      <xdr:colOff>609600</xdr:colOff>
      <xdr:row>44</xdr:row>
      <xdr:rowOff>123825</xdr:rowOff>
    </xdr:to>
    <xdr:sp macro="" textlink="">
      <xdr:nvSpPr>
        <xdr:cNvPr id="6" name="Text Box 9">
          <a:extLst>
            <a:ext uri="{FF2B5EF4-FFF2-40B4-BE49-F238E27FC236}">
              <a16:creationId xmlns:a16="http://schemas.microsoft.com/office/drawing/2014/main" id="{00000000-0008-0000-1000-000006000000}"/>
            </a:ext>
          </a:extLst>
        </xdr:cNvPr>
        <xdr:cNvSpPr txBox="1">
          <a:spLocks noChangeArrowheads="1"/>
        </xdr:cNvSpPr>
      </xdr:nvSpPr>
      <xdr:spPr bwMode="auto">
        <a:xfrm>
          <a:off x="6248400" y="8372475"/>
          <a:ext cx="333375" cy="238125"/>
        </a:xfrm>
        <a:prstGeom prst="rect">
          <a:avLst/>
        </a:prstGeom>
        <a:noFill/>
        <a:ln w="9525">
          <a:noFill/>
          <a:miter lim="800000"/>
          <a:headEnd/>
          <a:tailEnd/>
        </a:ln>
      </xdr:spPr>
    </xdr:sp>
    <xdr:clientData/>
  </xdr:twoCellAnchor>
  <xdr:twoCellAnchor editAs="oneCell">
    <xdr:from>
      <xdr:col>3</xdr:col>
      <xdr:colOff>295270</xdr:colOff>
      <xdr:row>22</xdr:row>
      <xdr:rowOff>47624</xdr:rowOff>
    </xdr:from>
    <xdr:to>
      <xdr:col>4</xdr:col>
      <xdr:colOff>2676525</xdr:colOff>
      <xdr:row>39</xdr:row>
      <xdr:rowOff>57150</xdr:rowOff>
    </xdr:to>
    <xdr:sp macro="" textlink="">
      <xdr:nvSpPr>
        <xdr:cNvPr id="7" name="Text Box 10">
          <a:extLst>
            <a:ext uri="{FF2B5EF4-FFF2-40B4-BE49-F238E27FC236}">
              <a16:creationId xmlns:a16="http://schemas.microsoft.com/office/drawing/2014/main" id="{00000000-0008-0000-1000-000007000000}"/>
            </a:ext>
          </a:extLst>
        </xdr:cNvPr>
        <xdr:cNvSpPr txBox="1">
          <a:spLocks noChangeArrowheads="1"/>
        </xdr:cNvSpPr>
      </xdr:nvSpPr>
      <xdr:spPr bwMode="auto">
        <a:xfrm>
          <a:off x="5372095" y="4114799"/>
          <a:ext cx="3276605" cy="3419476"/>
        </a:xfrm>
        <a:prstGeom prst="rect">
          <a:avLst/>
        </a:prstGeom>
        <a:solidFill>
          <a:srgbClr val="FFFFFF"/>
        </a:solidFill>
        <a:ln w="28575">
          <a:solidFill>
            <a:srgbClr val="FF0000"/>
          </a:solidFill>
          <a:miter lim="800000"/>
          <a:headEnd/>
          <a:tailEnd/>
        </a:ln>
      </xdr:spPr>
      <xdr:txBody>
        <a:bodyPr vertOverflow="clip" wrap="square" lIns="36576" tIns="27432" rIns="0" bIns="0" anchor="t" upright="1"/>
        <a:lstStyle/>
        <a:p>
          <a:pPr algn="l" rtl="0">
            <a:defRPr sz="1000"/>
          </a:pPr>
          <a:r>
            <a:rPr lang="en-US" sz="1200" b="1" i="0" strike="noStrike">
              <a:solidFill>
                <a:srgbClr val="000000"/>
              </a:solidFill>
              <a:latin typeface="Arial"/>
              <a:cs typeface="Arial"/>
            </a:rPr>
            <a:t>Type in the amounts for each type of "Allowable Medical claims", such as Doctor, Meds, Hospital, Dental, or Misc such as Med B Premium and/or Supplemental Insurance.</a:t>
          </a:r>
          <a:r>
            <a:rPr lang="en-US" sz="1200" b="1" i="0" strike="noStrike">
              <a:solidFill>
                <a:srgbClr val="008000"/>
              </a:solidFill>
              <a:latin typeface="Arial"/>
              <a:cs typeface="Arial"/>
            </a:rPr>
            <a:t> </a:t>
          </a:r>
          <a:r>
            <a:rPr lang="en-US" sz="1200" b="1" i="0" strike="noStrike">
              <a:solidFill>
                <a:srgbClr val="FF0000"/>
              </a:solidFill>
              <a:latin typeface="Arial"/>
              <a:cs typeface="Arial"/>
            </a:rPr>
            <a:t>If spendown is a positive number, that amount must be withheld from any benefits that would otherwise be provided.</a:t>
          </a:r>
          <a:r>
            <a:rPr lang="en-US" sz="1200" b="1" i="0" strike="noStrike">
              <a:solidFill>
                <a:srgbClr val="008000"/>
              </a:solidFill>
              <a:latin typeface="Arial"/>
              <a:cs typeface="Arial"/>
            </a:rPr>
            <a:t>  The remaining amount, after subtracting the spenddown from the reimburseable medical expenses, is the amount that would then be provided to the claimant.  You must withhold claiming a portion of otherwise allowable claims so that only the "Total Allowable" amount is claimed for payout.  For instance, if a couple would normally be allowed to claim $192.80 in Medicare part B Premium, but the "Total Allowable" showed $147.81, claim only the $147.81.</a:t>
          </a:r>
        </a:p>
      </xdr:txBody>
    </xdr:sp>
    <xdr:clientData/>
  </xdr:twoCellAnchor>
  <xdr:twoCellAnchor>
    <xdr:from>
      <xdr:col>2</xdr:col>
      <xdr:colOff>1619250</xdr:colOff>
      <xdr:row>40</xdr:row>
      <xdr:rowOff>95250</xdr:rowOff>
    </xdr:from>
    <xdr:to>
      <xdr:col>4</xdr:col>
      <xdr:colOff>904875</xdr:colOff>
      <xdr:row>40</xdr:row>
      <xdr:rowOff>95250</xdr:rowOff>
    </xdr:to>
    <xdr:sp macro="" textlink="">
      <xdr:nvSpPr>
        <xdr:cNvPr id="8" name="Line 11">
          <a:extLst>
            <a:ext uri="{FF2B5EF4-FFF2-40B4-BE49-F238E27FC236}">
              <a16:creationId xmlns:a16="http://schemas.microsoft.com/office/drawing/2014/main" id="{00000000-0008-0000-1000-000008000000}"/>
            </a:ext>
          </a:extLst>
        </xdr:cNvPr>
        <xdr:cNvSpPr>
          <a:spLocks noChangeShapeType="1"/>
        </xdr:cNvSpPr>
      </xdr:nvSpPr>
      <xdr:spPr bwMode="auto">
        <a:xfrm flipH="1">
          <a:off x="5029200" y="7772400"/>
          <a:ext cx="1847850" cy="0"/>
        </a:xfrm>
        <a:prstGeom prst="line">
          <a:avLst/>
        </a:prstGeom>
        <a:noFill/>
        <a:ln w="38100">
          <a:solidFill>
            <a:srgbClr val="008000"/>
          </a:solidFill>
          <a:round/>
          <a:headEnd/>
          <a:tailEnd type="triangle" w="med" len="med"/>
        </a:ln>
      </xdr:spPr>
    </xdr:sp>
    <xdr:clientData/>
  </xdr:twoCellAnchor>
  <xdr:twoCellAnchor editAs="oneCell">
    <xdr:from>
      <xdr:col>4</xdr:col>
      <xdr:colOff>161924</xdr:colOff>
      <xdr:row>2</xdr:row>
      <xdr:rowOff>0</xdr:rowOff>
    </xdr:from>
    <xdr:to>
      <xdr:col>4</xdr:col>
      <xdr:colOff>2571750</xdr:colOff>
      <xdr:row>13</xdr:row>
      <xdr:rowOff>28575</xdr:rowOff>
    </xdr:to>
    <xdr:sp macro="" textlink="">
      <xdr:nvSpPr>
        <xdr:cNvPr id="9" name="Text Box 12">
          <a:extLst>
            <a:ext uri="{FF2B5EF4-FFF2-40B4-BE49-F238E27FC236}">
              <a16:creationId xmlns:a16="http://schemas.microsoft.com/office/drawing/2014/main" id="{00000000-0008-0000-1000-000009000000}"/>
            </a:ext>
          </a:extLst>
        </xdr:cNvPr>
        <xdr:cNvSpPr txBox="1">
          <a:spLocks noChangeArrowheads="1"/>
        </xdr:cNvSpPr>
      </xdr:nvSpPr>
      <xdr:spPr bwMode="auto">
        <a:xfrm>
          <a:off x="6134099" y="190500"/>
          <a:ext cx="2409826" cy="2124075"/>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Fill in Budget Factors and Income Factors in the bright yellow cells as appropriate.  </a:t>
          </a:r>
          <a:r>
            <a:rPr lang="en-US" sz="1000" b="1" i="0" strike="noStrike">
              <a:solidFill>
                <a:srgbClr val="FF0000"/>
              </a:solidFill>
              <a:latin typeface="Arial"/>
              <a:cs typeface="Arial"/>
            </a:rPr>
            <a:t>Do not type in any other areas, or you may remove a formula.</a:t>
          </a:r>
          <a:r>
            <a:rPr lang="en-US" sz="1000" b="0" i="0" strike="noStrike">
              <a:solidFill>
                <a:srgbClr val="000000"/>
              </a:solidFill>
              <a:latin typeface="Arial"/>
              <a:cs typeface="Arial"/>
            </a:rPr>
            <a:t>  </a:t>
          </a:r>
          <a:r>
            <a:rPr lang="en-US" sz="1000" b="1" i="0" strike="noStrike">
              <a:solidFill>
                <a:srgbClr val="000000"/>
              </a:solidFill>
              <a:latin typeface="Arial"/>
              <a:cs typeface="Arial"/>
            </a:rPr>
            <a:t>Numbers that appear in parenthasis are negative numbers.  If the claimant is responsible for paying for their own home heating fuel, type "302" for a full benefit, or type a shared Fuel amount (e.g. "151.00") in the Fuel amount when expense is shared between 2 room mates, otherwise type in "0".  The formula actions will calculate any spend-down situations.  </a:t>
          </a:r>
        </a:p>
      </xdr:txBody>
    </xdr:sp>
    <xdr:clientData/>
  </xdr:twoCellAnchor>
  <xdr:twoCellAnchor>
    <xdr:from>
      <xdr:col>4</xdr:col>
      <xdr:colOff>914400</xdr:colOff>
      <xdr:row>39</xdr:row>
      <xdr:rowOff>57150</xdr:rowOff>
    </xdr:from>
    <xdr:to>
      <xdr:col>4</xdr:col>
      <xdr:colOff>914400</xdr:colOff>
      <xdr:row>40</xdr:row>
      <xdr:rowOff>104775</xdr:rowOff>
    </xdr:to>
    <xdr:sp macro="" textlink="">
      <xdr:nvSpPr>
        <xdr:cNvPr id="10" name="Line 16">
          <a:extLst>
            <a:ext uri="{FF2B5EF4-FFF2-40B4-BE49-F238E27FC236}">
              <a16:creationId xmlns:a16="http://schemas.microsoft.com/office/drawing/2014/main" id="{00000000-0008-0000-1000-00000A000000}"/>
            </a:ext>
          </a:extLst>
        </xdr:cNvPr>
        <xdr:cNvSpPr>
          <a:spLocks noChangeShapeType="1"/>
        </xdr:cNvSpPr>
      </xdr:nvSpPr>
      <xdr:spPr bwMode="auto">
        <a:xfrm>
          <a:off x="6886575" y="7534275"/>
          <a:ext cx="0" cy="247650"/>
        </a:xfrm>
        <a:prstGeom prst="line">
          <a:avLst/>
        </a:prstGeom>
        <a:noFill/>
        <a:ln w="38100">
          <a:solidFill>
            <a:srgbClr val="008000"/>
          </a:solidFill>
          <a:round/>
          <a:headEnd/>
          <a:tailEnd/>
        </a:ln>
      </xdr:spPr>
    </xdr:sp>
    <xdr:clientData/>
  </xdr:twoCellAnchor>
  <xdr:oneCellAnchor>
    <xdr:from>
      <xdr:col>4</xdr:col>
      <xdr:colOff>38099</xdr:colOff>
      <xdr:row>13</xdr:row>
      <xdr:rowOff>0</xdr:rowOff>
    </xdr:from>
    <xdr:ext cx="3562351" cy="874920"/>
    <xdr:sp macro="" textlink="">
      <xdr:nvSpPr>
        <xdr:cNvPr id="11" name="TextBox 10">
          <a:extLst>
            <a:ext uri="{FF2B5EF4-FFF2-40B4-BE49-F238E27FC236}">
              <a16:creationId xmlns:a16="http://schemas.microsoft.com/office/drawing/2014/main" id="{00000000-0008-0000-1000-00000B000000}"/>
            </a:ext>
          </a:extLst>
        </xdr:cNvPr>
        <xdr:cNvSpPr txBox="1"/>
      </xdr:nvSpPr>
      <xdr:spPr>
        <a:xfrm>
          <a:off x="6010274" y="2286000"/>
          <a:ext cx="3562351" cy="87492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000" b="1">
              <a:solidFill>
                <a:srgbClr val="FF0000"/>
              </a:solidFill>
            </a:rPr>
            <a:t>Effective </a:t>
          </a:r>
          <a:r>
            <a:rPr lang="en-US" sz="1000" b="1">
              <a:solidFill>
                <a:srgbClr val="0000FF"/>
              </a:solidFill>
            </a:rPr>
            <a:t>July 2020 </a:t>
          </a:r>
          <a:r>
            <a:rPr lang="en-US" sz="1000" b="1">
              <a:solidFill>
                <a:srgbClr val="FF0000"/>
              </a:solidFill>
            </a:rPr>
            <a:t>New Max Budget Stipend</a:t>
          </a:r>
          <a:r>
            <a:rPr lang="en-US" sz="1000" b="1" baseline="0">
              <a:solidFill>
                <a:srgbClr val="FF0000"/>
              </a:solidFill>
            </a:rPr>
            <a:t> </a:t>
          </a:r>
        </a:p>
        <a:p>
          <a:r>
            <a:rPr lang="en-US" sz="1000" b="1" baseline="0">
              <a:solidFill>
                <a:srgbClr val="FF0000"/>
              </a:solidFill>
            </a:rPr>
            <a:t>Single </a:t>
          </a:r>
          <a:r>
            <a:rPr lang="en-US" sz="1000" b="1" baseline="0">
              <a:solidFill>
                <a:srgbClr val="0000FF"/>
              </a:solidFill>
            </a:rPr>
            <a:t>$747.00 </a:t>
          </a:r>
          <a:r>
            <a:rPr lang="en-US" sz="1000" b="1" baseline="0">
              <a:solidFill>
                <a:srgbClr val="FF0000"/>
              </a:solidFill>
            </a:rPr>
            <a:t>Couple </a:t>
          </a:r>
          <a:r>
            <a:rPr lang="en-US" sz="1000" b="1" baseline="0">
              <a:solidFill>
                <a:srgbClr val="0000FF"/>
              </a:solidFill>
            </a:rPr>
            <a:t>$1010.00 </a:t>
          </a:r>
          <a:r>
            <a:rPr lang="en-US" sz="1000" b="1" baseline="0">
              <a:solidFill>
                <a:srgbClr val="FF0000"/>
              </a:solidFill>
            </a:rPr>
            <a:t>REBA </a:t>
          </a:r>
          <a:r>
            <a:rPr lang="en-US" sz="1000" b="1" baseline="0">
              <a:solidFill>
                <a:srgbClr val="0000FF"/>
              </a:solidFill>
            </a:rPr>
            <a:t>$346.00/$692.00</a:t>
          </a:r>
        </a:p>
        <a:p>
          <a:r>
            <a:rPr lang="en-US" sz="1000" b="1" baseline="0">
              <a:solidFill>
                <a:srgbClr val="FF0000"/>
              </a:solidFill>
            </a:rPr>
            <a:t>Heated Apt </a:t>
          </a:r>
          <a:r>
            <a:rPr lang="en-US" sz="1000" b="1" baseline="0">
              <a:solidFill>
                <a:srgbClr val="0000FF"/>
              </a:solidFill>
            </a:rPr>
            <a:t>$671.00 </a:t>
          </a:r>
          <a:r>
            <a:rPr lang="en-US" sz="1000" b="1" baseline="0">
              <a:solidFill>
                <a:srgbClr val="FF0000"/>
              </a:solidFill>
            </a:rPr>
            <a:t>Unheated </a:t>
          </a:r>
          <a:r>
            <a:rPr lang="en-US" sz="1000" b="1" baseline="0">
              <a:solidFill>
                <a:srgbClr val="0000FF"/>
              </a:solidFill>
            </a:rPr>
            <a:t>$499.00  </a:t>
          </a:r>
          <a:r>
            <a:rPr lang="en-US" sz="1000" b="1" baseline="0">
              <a:solidFill>
                <a:srgbClr val="FF0000"/>
              </a:solidFill>
            </a:rPr>
            <a:t>Fuel = </a:t>
          </a:r>
          <a:r>
            <a:rPr lang="en-US" sz="1000" b="1" baseline="0">
              <a:solidFill>
                <a:srgbClr val="0000FF"/>
              </a:solidFill>
            </a:rPr>
            <a:t>$302.00</a:t>
          </a:r>
        </a:p>
        <a:p>
          <a:r>
            <a:rPr lang="en-US" sz="1000" b="1" baseline="0">
              <a:solidFill>
                <a:srgbClr val="FF0000"/>
              </a:solidFill>
            </a:rPr>
            <a:t>Children's Allowance </a:t>
          </a:r>
          <a:r>
            <a:rPr lang="en-US" sz="1000" b="1" baseline="0">
              <a:solidFill>
                <a:srgbClr val="0000FF"/>
              </a:solidFill>
            </a:rPr>
            <a:t>$308.00 </a:t>
          </a:r>
          <a:r>
            <a:rPr lang="en-US" sz="1000" b="1" baseline="0">
              <a:solidFill>
                <a:srgbClr val="FF0000"/>
              </a:solidFill>
            </a:rPr>
            <a:t>each for 1st two, </a:t>
          </a:r>
          <a:r>
            <a:rPr lang="en-US" sz="1000" b="1" baseline="0">
              <a:solidFill>
                <a:srgbClr val="0000FF"/>
              </a:solidFill>
            </a:rPr>
            <a:t>$162.00 </a:t>
          </a:r>
          <a:r>
            <a:rPr lang="en-US" sz="1000" b="1" baseline="0">
              <a:solidFill>
                <a:srgbClr val="FF0000"/>
              </a:solidFill>
            </a:rPr>
            <a:t>each  for additional child.</a:t>
          </a:r>
          <a:r>
            <a:rPr lang="en-US" sz="1000" b="1" baseline="0">
              <a:solidFill>
                <a:srgbClr val="0000FF"/>
              </a:solidFill>
            </a:rPr>
            <a:t> (Update formulas before changing values).</a:t>
          </a:r>
        </a:p>
      </xdr:txBody>
    </xdr:sp>
    <xdr:clientData/>
  </xdr:oneCellAnchor>
</xdr:wsDr>
</file>

<file path=xl/drawings/drawing18.xml><?xml version="1.0" encoding="utf-8"?>
<xdr:wsDr xmlns:xdr="http://schemas.openxmlformats.org/drawingml/2006/spreadsheetDrawing" xmlns:a="http://schemas.openxmlformats.org/drawingml/2006/main">
  <xdr:twoCellAnchor editAs="oneCell">
    <xdr:from>
      <xdr:col>1</xdr:col>
      <xdr:colOff>85725</xdr:colOff>
      <xdr:row>33</xdr:row>
      <xdr:rowOff>19050</xdr:rowOff>
    </xdr:from>
    <xdr:to>
      <xdr:col>5</xdr:col>
      <xdr:colOff>990600</xdr:colOff>
      <xdr:row>39</xdr:row>
      <xdr:rowOff>47625</xdr:rowOff>
    </xdr:to>
    <xdr:sp macro="" textlink="">
      <xdr:nvSpPr>
        <xdr:cNvPr id="3073" name="Text Box 1">
          <a:extLst>
            <a:ext uri="{FF2B5EF4-FFF2-40B4-BE49-F238E27FC236}">
              <a16:creationId xmlns:a16="http://schemas.microsoft.com/office/drawing/2014/main" id="{00000000-0008-0000-1100-0000010C0000}"/>
            </a:ext>
          </a:extLst>
        </xdr:cNvPr>
        <xdr:cNvSpPr txBox="1">
          <a:spLocks noChangeArrowheads="1"/>
        </xdr:cNvSpPr>
      </xdr:nvSpPr>
      <xdr:spPr bwMode="auto">
        <a:xfrm>
          <a:off x="1133475" y="6105525"/>
          <a:ext cx="5095875" cy="1352550"/>
        </a:xfrm>
        <a:prstGeom prst="rect">
          <a:avLst/>
        </a:prstGeom>
        <a:solidFill>
          <a:srgbClr val="FFFFFF"/>
        </a:solidFill>
        <a:ln w="9525">
          <a:noFill/>
          <a:miter lim="800000"/>
          <a:headEnd/>
          <a:tailEnd/>
        </a:ln>
      </xdr:spPr>
      <xdr:txBody>
        <a:bodyPr vertOverflow="clip" wrap="square" lIns="54864" tIns="41148" rIns="0" bIns="0" anchor="t" upright="1"/>
        <a:lstStyle/>
        <a:p>
          <a:pPr algn="l" rtl="0">
            <a:defRPr sz="1000"/>
          </a:pPr>
          <a:r>
            <a:rPr lang="en-US" sz="2400" b="1" i="0" strike="noStrike">
              <a:solidFill>
                <a:srgbClr val="FF0000"/>
              </a:solidFill>
              <a:latin typeface="Arial"/>
              <a:cs typeface="Arial"/>
            </a:rPr>
            <a:t>* </a:t>
          </a:r>
          <a:r>
            <a:rPr lang="en-US" sz="1400" b="1" i="0" strike="noStrike">
              <a:solidFill>
                <a:srgbClr val="FF0000"/>
              </a:solidFill>
              <a:latin typeface="Arial"/>
              <a:cs typeface="Arial"/>
            </a:rPr>
            <a:t>In order to apply for fuel allotment, the Condo Fees must identify fuel costs as a dedicated portion of the condo fees. When providing Fuel allotment, the fuel portion of the Assn Fee must be deducted before input of the amount for the condo fee.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114300</xdr:colOff>
      <xdr:row>0</xdr:row>
      <xdr:rowOff>142874</xdr:rowOff>
    </xdr:from>
    <xdr:to>
      <xdr:col>4</xdr:col>
      <xdr:colOff>2600325</xdr:colOff>
      <xdr:row>12</xdr:row>
      <xdr:rowOff>9525</xdr:rowOff>
    </xdr:to>
    <xdr:sp macro="" textlink="">
      <xdr:nvSpPr>
        <xdr:cNvPr id="2" name="Rectangle 13">
          <a:extLst>
            <a:ext uri="{FF2B5EF4-FFF2-40B4-BE49-F238E27FC236}">
              <a16:creationId xmlns:a16="http://schemas.microsoft.com/office/drawing/2014/main" id="{00000000-0008-0000-0100-000002000000}"/>
            </a:ext>
          </a:extLst>
        </xdr:cNvPr>
        <xdr:cNvSpPr>
          <a:spLocks noChangeArrowheads="1"/>
        </xdr:cNvSpPr>
      </xdr:nvSpPr>
      <xdr:spPr bwMode="auto">
        <a:xfrm>
          <a:off x="6086475" y="142874"/>
          <a:ext cx="2486025" cy="2152651"/>
        </a:xfrm>
        <a:prstGeom prst="rect">
          <a:avLst/>
        </a:prstGeom>
        <a:solidFill>
          <a:srgbClr val="FFFFFF"/>
        </a:solidFill>
        <a:ln w="76200">
          <a:solidFill>
            <a:srgbClr val="FFFF00"/>
          </a:solidFill>
          <a:miter lim="800000"/>
          <a:headEnd/>
          <a:tailEnd/>
        </a:ln>
      </xdr:spPr>
    </xdr:sp>
    <xdr:clientData/>
  </xdr:twoCellAnchor>
  <xdr:twoCellAnchor editAs="oneCell">
    <xdr:from>
      <xdr:col>2</xdr:col>
      <xdr:colOff>428625</xdr:colOff>
      <xdr:row>20</xdr:row>
      <xdr:rowOff>133350</xdr:rowOff>
    </xdr:from>
    <xdr:to>
      <xdr:col>2</xdr:col>
      <xdr:colOff>609600</xdr:colOff>
      <xdr:row>21</xdr:row>
      <xdr:rowOff>85725</xdr:rowOff>
    </xdr:to>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3838575" y="3943350"/>
          <a:ext cx="180975" cy="142875"/>
        </a:xfrm>
        <a:prstGeom prst="rect">
          <a:avLst/>
        </a:prstGeom>
        <a:noFill/>
        <a:ln w="9525">
          <a:noFill/>
          <a:miter lim="800000"/>
          <a:headEnd/>
          <a:tailEnd/>
        </a:ln>
      </xdr:spPr>
    </xdr:sp>
    <xdr:clientData/>
  </xdr:twoCellAnchor>
  <xdr:twoCellAnchor editAs="oneCell">
    <xdr:from>
      <xdr:col>0</xdr:col>
      <xdr:colOff>95249</xdr:colOff>
      <xdr:row>19</xdr:row>
      <xdr:rowOff>0</xdr:rowOff>
    </xdr:from>
    <xdr:to>
      <xdr:col>2</xdr:col>
      <xdr:colOff>1562100</xdr:colOff>
      <xdr:row>25</xdr:row>
      <xdr:rowOff>47625</xdr:rowOff>
    </xdr:to>
    <xdr:sp macro="" textlink="">
      <xdr:nvSpPr>
        <xdr:cNvPr id="4" name="Text Box 2">
          <a:extLst>
            <a:ext uri="{FF2B5EF4-FFF2-40B4-BE49-F238E27FC236}">
              <a16:creationId xmlns:a16="http://schemas.microsoft.com/office/drawing/2014/main" id="{00000000-0008-0000-0100-000004000000}"/>
            </a:ext>
          </a:extLst>
        </xdr:cNvPr>
        <xdr:cNvSpPr txBox="1">
          <a:spLocks noChangeArrowheads="1"/>
        </xdr:cNvSpPr>
      </xdr:nvSpPr>
      <xdr:spPr bwMode="auto">
        <a:xfrm>
          <a:off x="95249" y="3619500"/>
          <a:ext cx="4876801" cy="1190625"/>
        </a:xfrm>
        <a:prstGeom prst="rect">
          <a:avLst/>
        </a:prstGeom>
        <a:solidFill>
          <a:srgbClr val="FFFFFF"/>
        </a:solidFill>
        <a:ln w="28575">
          <a:solidFill>
            <a:srgbClr val="0000FF"/>
          </a:solidFill>
          <a:miter lim="800000"/>
          <a:headEnd/>
          <a:tailEnd/>
        </a:ln>
      </xdr:spPr>
      <xdr:txBody>
        <a:bodyPr vertOverflow="clip" wrap="square" lIns="27432" tIns="22860" rIns="0" bIns="0" anchor="t" upright="1"/>
        <a:lstStyle/>
        <a:p>
          <a:pPr algn="l" rtl="0">
            <a:defRPr sz="1000"/>
          </a:pPr>
          <a:r>
            <a:rPr lang="en-US" sz="1000" b="1" i="0" strike="noStrike">
              <a:solidFill>
                <a:srgbClr val="FF0000"/>
              </a:solidFill>
              <a:latin typeface="Arial"/>
              <a:cs typeface="Arial"/>
            </a:rPr>
            <a:t>If Excess Income is a positive number, that amount must be withheld from any benefits that would otherwise be provided.  The remaining amount after subtracting the Excess Income from the otherwise allowable benefits would then be provided to the claimant.  If "Allowable Benefits" is a negative number, no benefits are allowed in Budgets 1 - 4, and you should use the Budget 5 Calculators below.  For Budget 5 calculations, if "Spenddown" is a negative number or zero, ignore "Total Allowable after deducting spenddown" figures.</a:t>
          </a:r>
        </a:p>
      </xdr:txBody>
    </xdr:sp>
    <xdr:clientData/>
  </xdr:twoCellAnchor>
  <xdr:twoCellAnchor>
    <xdr:from>
      <xdr:col>3</xdr:col>
      <xdr:colOff>47625</xdr:colOff>
      <xdr:row>29</xdr:row>
      <xdr:rowOff>114300</xdr:rowOff>
    </xdr:from>
    <xdr:to>
      <xdr:col>3</xdr:col>
      <xdr:colOff>285750</xdr:colOff>
      <xdr:row>29</xdr:row>
      <xdr:rowOff>114300</xdr:rowOff>
    </xdr:to>
    <xdr:sp macro="" textlink="">
      <xdr:nvSpPr>
        <xdr:cNvPr id="5" name="Line 7">
          <a:extLst>
            <a:ext uri="{FF2B5EF4-FFF2-40B4-BE49-F238E27FC236}">
              <a16:creationId xmlns:a16="http://schemas.microsoft.com/office/drawing/2014/main" id="{00000000-0008-0000-0100-000005000000}"/>
            </a:ext>
          </a:extLst>
        </xdr:cNvPr>
        <xdr:cNvSpPr>
          <a:spLocks noChangeShapeType="1"/>
        </xdr:cNvSpPr>
      </xdr:nvSpPr>
      <xdr:spPr bwMode="auto">
        <a:xfrm>
          <a:off x="5124450" y="5638800"/>
          <a:ext cx="238125" cy="0"/>
        </a:xfrm>
        <a:prstGeom prst="line">
          <a:avLst/>
        </a:prstGeom>
        <a:noFill/>
        <a:ln w="28575">
          <a:solidFill>
            <a:srgbClr val="FF0000"/>
          </a:solidFill>
          <a:round/>
          <a:headEnd type="triangle" w="med" len="med"/>
          <a:tailEnd/>
        </a:ln>
      </xdr:spPr>
    </xdr:sp>
    <xdr:clientData/>
  </xdr:twoCellAnchor>
  <xdr:twoCellAnchor editAs="oneCell">
    <xdr:from>
      <xdr:col>4</xdr:col>
      <xdr:colOff>276225</xdr:colOff>
      <xdr:row>42</xdr:row>
      <xdr:rowOff>85725</xdr:rowOff>
    </xdr:from>
    <xdr:to>
      <xdr:col>4</xdr:col>
      <xdr:colOff>609600</xdr:colOff>
      <xdr:row>47</xdr:row>
      <xdr:rowOff>19050</xdr:rowOff>
    </xdr:to>
    <xdr:sp macro="" textlink="">
      <xdr:nvSpPr>
        <xdr:cNvPr id="6" name="Text Box 9">
          <a:extLst>
            <a:ext uri="{FF2B5EF4-FFF2-40B4-BE49-F238E27FC236}">
              <a16:creationId xmlns:a16="http://schemas.microsoft.com/office/drawing/2014/main" id="{00000000-0008-0000-0100-000006000000}"/>
            </a:ext>
          </a:extLst>
        </xdr:cNvPr>
        <xdr:cNvSpPr txBox="1">
          <a:spLocks noChangeArrowheads="1"/>
        </xdr:cNvSpPr>
      </xdr:nvSpPr>
      <xdr:spPr bwMode="auto">
        <a:xfrm>
          <a:off x="6248400" y="8086725"/>
          <a:ext cx="333375" cy="885825"/>
        </a:xfrm>
        <a:prstGeom prst="rect">
          <a:avLst/>
        </a:prstGeom>
        <a:noFill/>
        <a:ln w="9525">
          <a:noFill/>
          <a:miter lim="800000"/>
          <a:headEnd/>
          <a:tailEnd/>
        </a:ln>
      </xdr:spPr>
    </xdr:sp>
    <xdr:clientData/>
  </xdr:twoCellAnchor>
  <xdr:twoCellAnchor editAs="oneCell">
    <xdr:from>
      <xdr:col>3</xdr:col>
      <xdr:colOff>285749</xdr:colOff>
      <xdr:row>19</xdr:row>
      <xdr:rowOff>19050</xdr:rowOff>
    </xdr:from>
    <xdr:to>
      <xdr:col>4</xdr:col>
      <xdr:colOff>323849</xdr:colOff>
      <xdr:row>37</xdr:row>
      <xdr:rowOff>142875</xdr:rowOff>
    </xdr:to>
    <xdr:sp macro="" textlink="">
      <xdr:nvSpPr>
        <xdr:cNvPr id="7" name="Text Box 10">
          <a:extLst>
            <a:ext uri="{FF2B5EF4-FFF2-40B4-BE49-F238E27FC236}">
              <a16:creationId xmlns:a16="http://schemas.microsoft.com/office/drawing/2014/main" id="{00000000-0008-0000-0100-000007000000}"/>
            </a:ext>
          </a:extLst>
        </xdr:cNvPr>
        <xdr:cNvSpPr txBox="1">
          <a:spLocks noChangeArrowheads="1"/>
        </xdr:cNvSpPr>
      </xdr:nvSpPr>
      <xdr:spPr bwMode="auto">
        <a:xfrm>
          <a:off x="5362574" y="3638550"/>
          <a:ext cx="933450" cy="3552825"/>
        </a:xfrm>
        <a:prstGeom prst="rect">
          <a:avLst/>
        </a:prstGeom>
        <a:solidFill>
          <a:srgbClr val="FFFFFF"/>
        </a:solidFill>
        <a:ln w="28575">
          <a:solidFill>
            <a:srgbClr val="FF0000"/>
          </a:solidFill>
          <a:miter lim="800000"/>
          <a:headEnd/>
          <a:tailEnd/>
        </a:ln>
      </xdr:spPr>
      <xdr:txBody>
        <a:bodyPr vertOverflow="clip" wrap="square" lIns="36576" tIns="27432" rIns="0" bIns="0" anchor="t" upright="1"/>
        <a:lstStyle/>
        <a:p>
          <a:pPr algn="l" rtl="0">
            <a:defRPr sz="1000"/>
          </a:pPr>
          <a:r>
            <a:rPr lang="en-US" sz="1200" b="1" i="0" strike="noStrike">
              <a:solidFill>
                <a:srgbClr val="000000"/>
              </a:solidFill>
              <a:latin typeface="Arial"/>
              <a:cs typeface="Arial"/>
            </a:rPr>
            <a:t>Type in the amounts for each type of "Allowable Medical claims", such as Doctor, Meds, Hospital, Dental, or Misc such as Med B Premium and/or Supplemental Insurance.</a:t>
          </a:r>
          <a:r>
            <a:rPr lang="en-US" sz="1200" b="1" i="0" strike="noStrike">
              <a:solidFill>
                <a:srgbClr val="008000"/>
              </a:solidFill>
              <a:latin typeface="Arial"/>
              <a:cs typeface="Arial"/>
            </a:rPr>
            <a:t> </a:t>
          </a:r>
          <a:r>
            <a:rPr lang="en-US" sz="1200" b="1" i="0" strike="noStrike">
              <a:solidFill>
                <a:srgbClr val="FF0000"/>
              </a:solidFill>
              <a:latin typeface="Arial"/>
              <a:cs typeface="Arial"/>
            </a:rPr>
            <a:t>If spendown is a positive number, that amount must be withheld from any benefits that would otherwise be provided.</a:t>
          </a:r>
          <a:r>
            <a:rPr lang="en-US" sz="1200" b="1" i="0" strike="noStrike">
              <a:solidFill>
                <a:srgbClr val="008000"/>
              </a:solidFill>
              <a:latin typeface="Arial"/>
              <a:cs typeface="Arial"/>
            </a:rPr>
            <a:t>  The remaining amount, after subtracting the spenddown from the reimburseable medical expenses, is the amount that would then be provided to the claimant.  You must withhold claiming a portion of otherwise allowable claims so that only the "Total Allowable" amount is claimed for payout.  For instance, if a couple would normally be allowed to claim $192.80 in Medicare part B Premium, but the "Total Allowable" showed $147.81, claim only the $147.81.</a:t>
          </a:r>
        </a:p>
      </xdr:txBody>
    </xdr:sp>
    <xdr:clientData/>
  </xdr:twoCellAnchor>
  <xdr:twoCellAnchor>
    <xdr:from>
      <xdr:col>2</xdr:col>
      <xdr:colOff>1619250</xdr:colOff>
      <xdr:row>39</xdr:row>
      <xdr:rowOff>95250</xdr:rowOff>
    </xdr:from>
    <xdr:to>
      <xdr:col>4</xdr:col>
      <xdr:colOff>904875</xdr:colOff>
      <xdr:row>39</xdr:row>
      <xdr:rowOff>95250</xdr:rowOff>
    </xdr:to>
    <xdr:sp macro="" textlink="">
      <xdr:nvSpPr>
        <xdr:cNvPr id="8" name="Line 11">
          <a:extLst>
            <a:ext uri="{FF2B5EF4-FFF2-40B4-BE49-F238E27FC236}">
              <a16:creationId xmlns:a16="http://schemas.microsoft.com/office/drawing/2014/main" id="{00000000-0008-0000-0100-000008000000}"/>
            </a:ext>
          </a:extLst>
        </xdr:cNvPr>
        <xdr:cNvSpPr>
          <a:spLocks noChangeShapeType="1"/>
        </xdr:cNvSpPr>
      </xdr:nvSpPr>
      <xdr:spPr bwMode="auto">
        <a:xfrm flipH="1">
          <a:off x="5029200" y="7524750"/>
          <a:ext cx="1847850" cy="0"/>
        </a:xfrm>
        <a:prstGeom prst="line">
          <a:avLst/>
        </a:prstGeom>
        <a:noFill/>
        <a:ln w="38100">
          <a:solidFill>
            <a:srgbClr val="008000"/>
          </a:solidFill>
          <a:round/>
          <a:headEnd/>
          <a:tailEnd type="triangle" w="med" len="med"/>
        </a:ln>
      </xdr:spPr>
    </xdr:sp>
    <xdr:clientData/>
  </xdr:twoCellAnchor>
  <xdr:twoCellAnchor editAs="oneCell">
    <xdr:from>
      <xdr:col>4</xdr:col>
      <xdr:colOff>161925</xdr:colOff>
      <xdr:row>1</xdr:row>
      <xdr:rowOff>0</xdr:rowOff>
    </xdr:from>
    <xdr:to>
      <xdr:col>4</xdr:col>
      <xdr:colOff>2543175</xdr:colOff>
      <xdr:row>12</xdr:row>
      <xdr:rowOff>47625</xdr:rowOff>
    </xdr:to>
    <xdr:sp macro="" textlink="">
      <xdr:nvSpPr>
        <xdr:cNvPr id="9" name="Text Box 12">
          <a:extLst>
            <a:ext uri="{FF2B5EF4-FFF2-40B4-BE49-F238E27FC236}">
              <a16:creationId xmlns:a16="http://schemas.microsoft.com/office/drawing/2014/main" id="{00000000-0008-0000-0100-000009000000}"/>
            </a:ext>
          </a:extLst>
        </xdr:cNvPr>
        <xdr:cNvSpPr txBox="1">
          <a:spLocks noChangeArrowheads="1"/>
        </xdr:cNvSpPr>
      </xdr:nvSpPr>
      <xdr:spPr bwMode="auto">
        <a:xfrm>
          <a:off x="6134100" y="190500"/>
          <a:ext cx="2381250" cy="2143125"/>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Fill in Budget Factors and Income Factors in the bright yellow cells as appropriate.  </a:t>
          </a:r>
          <a:r>
            <a:rPr lang="en-US" sz="1000" b="1" i="0" strike="noStrike">
              <a:solidFill>
                <a:srgbClr val="FF0000"/>
              </a:solidFill>
              <a:latin typeface="Arial"/>
              <a:cs typeface="Arial"/>
            </a:rPr>
            <a:t>Do not type in any other areas, or you may remove a formula.</a:t>
          </a:r>
          <a:r>
            <a:rPr lang="en-US" sz="1000" b="0" i="0" strike="noStrike">
              <a:solidFill>
                <a:srgbClr val="000000"/>
              </a:solidFill>
              <a:latin typeface="Arial"/>
              <a:cs typeface="Arial"/>
            </a:rPr>
            <a:t>  </a:t>
          </a:r>
          <a:r>
            <a:rPr lang="en-US" sz="1000" b="1" i="0" strike="noStrike">
              <a:solidFill>
                <a:srgbClr val="000000"/>
              </a:solidFill>
              <a:latin typeface="Arial"/>
              <a:cs typeface="Arial"/>
            </a:rPr>
            <a:t>Numbers that appear in parenthasis are negative numbers.  If the claimant is responsible for paying for their own home heating fuel, type "250" for a full benefit, or type a shared Fuel amount (e.g. "125.00") in the Fuel amount when expense is shared with room mate(s), otherwise type in "0".  The formula actions will calculate any spend-down situations.  </a:t>
          </a:r>
        </a:p>
      </xdr:txBody>
    </xdr:sp>
    <xdr:clientData/>
  </xdr:twoCellAnchor>
  <xdr:twoCellAnchor>
    <xdr:from>
      <xdr:col>4</xdr:col>
      <xdr:colOff>914400</xdr:colOff>
      <xdr:row>38</xdr:row>
      <xdr:rowOff>57150</xdr:rowOff>
    </xdr:from>
    <xdr:to>
      <xdr:col>4</xdr:col>
      <xdr:colOff>914400</xdr:colOff>
      <xdr:row>39</xdr:row>
      <xdr:rowOff>104775</xdr:rowOff>
    </xdr:to>
    <xdr:sp macro="" textlink="">
      <xdr:nvSpPr>
        <xdr:cNvPr id="10" name="Line 16">
          <a:extLst>
            <a:ext uri="{FF2B5EF4-FFF2-40B4-BE49-F238E27FC236}">
              <a16:creationId xmlns:a16="http://schemas.microsoft.com/office/drawing/2014/main" id="{00000000-0008-0000-0100-00000A000000}"/>
            </a:ext>
          </a:extLst>
        </xdr:cNvPr>
        <xdr:cNvSpPr>
          <a:spLocks noChangeShapeType="1"/>
        </xdr:cNvSpPr>
      </xdr:nvSpPr>
      <xdr:spPr bwMode="auto">
        <a:xfrm>
          <a:off x="6886575" y="7296150"/>
          <a:ext cx="0" cy="238125"/>
        </a:xfrm>
        <a:prstGeom prst="line">
          <a:avLst/>
        </a:prstGeom>
        <a:noFill/>
        <a:ln w="38100">
          <a:solidFill>
            <a:srgbClr val="008000"/>
          </a:solidFill>
          <a:round/>
          <a:headEnd/>
          <a:tailEnd/>
        </a:ln>
      </xdr:spPr>
    </xdr:sp>
    <xdr:clientData/>
  </xdr:twoCellAnchor>
  <xdr:oneCellAnchor>
    <xdr:from>
      <xdr:col>4</xdr:col>
      <xdr:colOff>38099</xdr:colOff>
      <xdr:row>12</xdr:row>
      <xdr:rowOff>0</xdr:rowOff>
    </xdr:from>
    <xdr:ext cx="3562351" cy="953466"/>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6010274" y="2286000"/>
          <a:ext cx="3562351" cy="95346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100" b="1">
              <a:solidFill>
                <a:srgbClr val="FF0000"/>
              </a:solidFill>
            </a:rPr>
            <a:t>Effective July 2008 New Max Budget Stipend</a:t>
          </a:r>
          <a:r>
            <a:rPr lang="en-US" sz="1100" b="1" baseline="0">
              <a:solidFill>
                <a:srgbClr val="FF0000"/>
              </a:solidFill>
            </a:rPr>
            <a:t> </a:t>
          </a:r>
        </a:p>
        <a:p>
          <a:r>
            <a:rPr lang="en-US" sz="1100" b="1" baseline="0">
              <a:solidFill>
                <a:srgbClr val="FF0000"/>
              </a:solidFill>
            </a:rPr>
            <a:t>Single $600.00 Couple $810.00 REBA $290.00</a:t>
          </a:r>
        </a:p>
        <a:p>
          <a:r>
            <a:rPr lang="en-US" sz="1100" b="1" baseline="0">
              <a:solidFill>
                <a:srgbClr val="FF0000"/>
              </a:solidFill>
            </a:rPr>
            <a:t>Heated Apt $540.00 Unheated $405.00  Fuel = $250.00</a:t>
          </a:r>
        </a:p>
        <a:p>
          <a:r>
            <a:rPr lang="en-US" sz="1100" b="1" baseline="0">
              <a:solidFill>
                <a:srgbClr val="FF0000"/>
              </a:solidFill>
            </a:rPr>
            <a:t>Children's Allowance $270.00 each for 1st two, $140.00 each  for additional children</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xdr:col>
      <xdr:colOff>114300</xdr:colOff>
      <xdr:row>0</xdr:row>
      <xdr:rowOff>142874</xdr:rowOff>
    </xdr:from>
    <xdr:to>
      <xdr:col>4</xdr:col>
      <xdr:colOff>2600325</xdr:colOff>
      <xdr:row>12</xdr:row>
      <xdr:rowOff>9525</xdr:rowOff>
    </xdr:to>
    <xdr:sp macro="" textlink="">
      <xdr:nvSpPr>
        <xdr:cNvPr id="2" name="Rectangle 13">
          <a:extLst>
            <a:ext uri="{FF2B5EF4-FFF2-40B4-BE49-F238E27FC236}">
              <a16:creationId xmlns:a16="http://schemas.microsoft.com/office/drawing/2014/main" id="{00000000-0008-0000-0200-000002000000}"/>
            </a:ext>
          </a:extLst>
        </xdr:cNvPr>
        <xdr:cNvSpPr>
          <a:spLocks noChangeArrowheads="1"/>
        </xdr:cNvSpPr>
      </xdr:nvSpPr>
      <xdr:spPr bwMode="auto">
        <a:xfrm>
          <a:off x="6086475" y="142874"/>
          <a:ext cx="2486025" cy="2152651"/>
        </a:xfrm>
        <a:prstGeom prst="rect">
          <a:avLst/>
        </a:prstGeom>
        <a:solidFill>
          <a:srgbClr val="FFFFFF"/>
        </a:solidFill>
        <a:ln w="76200">
          <a:solidFill>
            <a:srgbClr val="FFFF00"/>
          </a:solidFill>
          <a:miter lim="800000"/>
          <a:headEnd/>
          <a:tailEnd/>
        </a:ln>
      </xdr:spPr>
    </xdr:sp>
    <xdr:clientData/>
  </xdr:twoCellAnchor>
  <xdr:twoCellAnchor editAs="oneCell">
    <xdr:from>
      <xdr:col>2</xdr:col>
      <xdr:colOff>428625</xdr:colOff>
      <xdr:row>20</xdr:row>
      <xdr:rowOff>133350</xdr:rowOff>
    </xdr:from>
    <xdr:to>
      <xdr:col>2</xdr:col>
      <xdr:colOff>609600</xdr:colOff>
      <xdr:row>21</xdr:row>
      <xdr:rowOff>85725</xdr:rowOff>
    </xdr:to>
    <xdr:sp macro="" textlink="">
      <xdr:nvSpPr>
        <xdr:cNvPr id="3" name="Text Box 1">
          <a:extLst>
            <a:ext uri="{FF2B5EF4-FFF2-40B4-BE49-F238E27FC236}">
              <a16:creationId xmlns:a16="http://schemas.microsoft.com/office/drawing/2014/main" id="{00000000-0008-0000-0200-000003000000}"/>
            </a:ext>
          </a:extLst>
        </xdr:cNvPr>
        <xdr:cNvSpPr txBox="1">
          <a:spLocks noChangeArrowheads="1"/>
        </xdr:cNvSpPr>
      </xdr:nvSpPr>
      <xdr:spPr bwMode="auto">
        <a:xfrm>
          <a:off x="3838575" y="3943350"/>
          <a:ext cx="180975" cy="142875"/>
        </a:xfrm>
        <a:prstGeom prst="rect">
          <a:avLst/>
        </a:prstGeom>
        <a:noFill/>
        <a:ln w="9525">
          <a:noFill/>
          <a:miter lim="800000"/>
          <a:headEnd/>
          <a:tailEnd/>
        </a:ln>
      </xdr:spPr>
    </xdr:sp>
    <xdr:clientData/>
  </xdr:twoCellAnchor>
  <xdr:twoCellAnchor editAs="oneCell">
    <xdr:from>
      <xdr:col>0</xdr:col>
      <xdr:colOff>95249</xdr:colOff>
      <xdr:row>19</xdr:row>
      <xdr:rowOff>0</xdr:rowOff>
    </xdr:from>
    <xdr:to>
      <xdr:col>2</xdr:col>
      <xdr:colOff>1581150</xdr:colOff>
      <xdr:row>25</xdr:row>
      <xdr:rowOff>47625</xdr:rowOff>
    </xdr:to>
    <xdr:sp macro="" textlink="">
      <xdr:nvSpPr>
        <xdr:cNvPr id="4" name="Text Box 2">
          <a:extLst>
            <a:ext uri="{FF2B5EF4-FFF2-40B4-BE49-F238E27FC236}">
              <a16:creationId xmlns:a16="http://schemas.microsoft.com/office/drawing/2014/main" id="{00000000-0008-0000-0200-000004000000}"/>
            </a:ext>
          </a:extLst>
        </xdr:cNvPr>
        <xdr:cNvSpPr txBox="1">
          <a:spLocks noChangeArrowheads="1"/>
        </xdr:cNvSpPr>
      </xdr:nvSpPr>
      <xdr:spPr bwMode="auto">
        <a:xfrm>
          <a:off x="95249" y="3619500"/>
          <a:ext cx="4895851" cy="1190625"/>
        </a:xfrm>
        <a:prstGeom prst="rect">
          <a:avLst/>
        </a:prstGeom>
        <a:solidFill>
          <a:srgbClr val="FFFFFF"/>
        </a:solidFill>
        <a:ln w="28575">
          <a:solidFill>
            <a:srgbClr val="0000FF"/>
          </a:solidFill>
          <a:miter lim="800000"/>
          <a:headEnd/>
          <a:tailEnd/>
        </a:ln>
      </xdr:spPr>
      <xdr:txBody>
        <a:bodyPr vertOverflow="clip" wrap="square" lIns="27432" tIns="22860" rIns="0" bIns="0" anchor="t" upright="1"/>
        <a:lstStyle/>
        <a:p>
          <a:pPr algn="l" rtl="0">
            <a:defRPr sz="1000"/>
          </a:pPr>
          <a:r>
            <a:rPr lang="en-US" sz="1000" b="1" i="0" strike="noStrike">
              <a:solidFill>
                <a:srgbClr val="FF0000"/>
              </a:solidFill>
              <a:latin typeface="Arial"/>
              <a:cs typeface="Arial"/>
            </a:rPr>
            <a:t>If Excess Income is a positive number, that amount must be withheld from any benefits that would otherwise be provided.  The remaining amount after subtracting the Excess Income from the otherwise allowable benefits would then be provided to the claimant.  If "Allowable Benefits" is a negative number, no benefits are allowed in Budgets 1 - 4, and you should use the Budget 5 Calculators below.  For Budget 5 calculations, if "Spenddown" is a negative number or zero, ignore "Total Allowable after deducting spenddown" figures.</a:t>
          </a:r>
        </a:p>
      </xdr:txBody>
    </xdr:sp>
    <xdr:clientData/>
  </xdr:twoCellAnchor>
  <xdr:twoCellAnchor>
    <xdr:from>
      <xdr:col>3</xdr:col>
      <xdr:colOff>47625</xdr:colOff>
      <xdr:row>29</xdr:row>
      <xdr:rowOff>114300</xdr:rowOff>
    </xdr:from>
    <xdr:to>
      <xdr:col>3</xdr:col>
      <xdr:colOff>285750</xdr:colOff>
      <xdr:row>29</xdr:row>
      <xdr:rowOff>114300</xdr:rowOff>
    </xdr:to>
    <xdr:sp macro="" textlink="">
      <xdr:nvSpPr>
        <xdr:cNvPr id="5" name="Line 7">
          <a:extLst>
            <a:ext uri="{FF2B5EF4-FFF2-40B4-BE49-F238E27FC236}">
              <a16:creationId xmlns:a16="http://schemas.microsoft.com/office/drawing/2014/main" id="{00000000-0008-0000-0200-000005000000}"/>
            </a:ext>
          </a:extLst>
        </xdr:cNvPr>
        <xdr:cNvSpPr>
          <a:spLocks noChangeShapeType="1"/>
        </xdr:cNvSpPr>
      </xdr:nvSpPr>
      <xdr:spPr bwMode="auto">
        <a:xfrm>
          <a:off x="5124450" y="5638800"/>
          <a:ext cx="238125" cy="0"/>
        </a:xfrm>
        <a:prstGeom prst="line">
          <a:avLst/>
        </a:prstGeom>
        <a:noFill/>
        <a:ln w="28575">
          <a:solidFill>
            <a:srgbClr val="FF0000"/>
          </a:solidFill>
          <a:round/>
          <a:headEnd type="triangle" w="med" len="med"/>
          <a:tailEnd/>
        </a:ln>
      </xdr:spPr>
    </xdr:sp>
    <xdr:clientData/>
  </xdr:twoCellAnchor>
  <xdr:twoCellAnchor editAs="oneCell">
    <xdr:from>
      <xdr:col>4</xdr:col>
      <xdr:colOff>276225</xdr:colOff>
      <xdr:row>42</xdr:row>
      <xdr:rowOff>85725</xdr:rowOff>
    </xdr:from>
    <xdr:to>
      <xdr:col>4</xdr:col>
      <xdr:colOff>609600</xdr:colOff>
      <xdr:row>47</xdr:row>
      <xdr:rowOff>19050</xdr:rowOff>
    </xdr:to>
    <xdr:sp macro="" textlink="">
      <xdr:nvSpPr>
        <xdr:cNvPr id="6" name="Text Box 9">
          <a:extLst>
            <a:ext uri="{FF2B5EF4-FFF2-40B4-BE49-F238E27FC236}">
              <a16:creationId xmlns:a16="http://schemas.microsoft.com/office/drawing/2014/main" id="{00000000-0008-0000-0200-000006000000}"/>
            </a:ext>
          </a:extLst>
        </xdr:cNvPr>
        <xdr:cNvSpPr txBox="1">
          <a:spLocks noChangeArrowheads="1"/>
        </xdr:cNvSpPr>
      </xdr:nvSpPr>
      <xdr:spPr bwMode="auto">
        <a:xfrm>
          <a:off x="6248400" y="8086725"/>
          <a:ext cx="333375" cy="1047750"/>
        </a:xfrm>
        <a:prstGeom prst="rect">
          <a:avLst/>
        </a:prstGeom>
        <a:noFill/>
        <a:ln w="9525">
          <a:noFill/>
          <a:miter lim="800000"/>
          <a:headEnd/>
          <a:tailEnd/>
        </a:ln>
      </xdr:spPr>
    </xdr:sp>
    <xdr:clientData/>
  </xdr:twoCellAnchor>
  <xdr:twoCellAnchor editAs="oneCell">
    <xdr:from>
      <xdr:col>3</xdr:col>
      <xdr:colOff>285749</xdr:colOff>
      <xdr:row>19</xdr:row>
      <xdr:rowOff>19050</xdr:rowOff>
    </xdr:from>
    <xdr:to>
      <xdr:col>4</xdr:col>
      <xdr:colOff>323849</xdr:colOff>
      <xdr:row>37</xdr:row>
      <xdr:rowOff>142875</xdr:rowOff>
    </xdr:to>
    <xdr:sp macro="" textlink="">
      <xdr:nvSpPr>
        <xdr:cNvPr id="7" name="Text Box 10">
          <a:extLst>
            <a:ext uri="{FF2B5EF4-FFF2-40B4-BE49-F238E27FC236}">
              <a16:creationId xmlns:a16="http://schemas.microsoft.com/office/drawing/2014/main" id="{00000000-0008-0000-0200-000007000000}"/>
            </a:ext>
          </a:extLst>
        </xdr:cNvPr>
        <xdr:cNvSpPr txBox="1">
          <a:spLocks noChangeArrowheads="1"/>
        </xdr:cNvSpPr>
      </xdr:nvSpPr>
      <xdr:spPr bwMode="auto">
        <a:xfrm>
          <a:off x="5362574" y="3638550"/>
          <a:ext cx="3343275" cy="3581400"/>
        </a:xfrm>
        <a:prstGeom prst="rect">
          <a:avLst/>
        </a:prstGeom>
        <a:solidFill>
          <a:srgbClr val="FFFFFF"/>
        </a:solidFill>
        <a:ln w="28575">
          <a:solidFill>
            <a:srgbClr val="FF0000"/>
          </a:solidFill>
          <a:miter lim="800000"/>
          <a:headEnd/>
          <a:tailEnd/>
        </a:ln>
      </xdr:spPr>
      <xdr:txBody>
        <a:bodyPr vertOverflow="clip" wrap="square" lIns="36576" tIns="27432" rIns="0" bIns="0" anchor="t" upright="1"/>
        <a:lstStyle/>
        <a:p>
          <a:pPr algn="l" rtl="0">
            <a:defRPr sz="1000"/>
          </a:pPr>
          <a:r>
            <a:rPr lang="en-US" sz="1200" b="1" i="0" strike="noStrike">
              <a:solidFill>
                <a:srgbClr val="000000"/>
              </a:solidFill>
              <a:latin typeface="Arial"/>
              <a:cs typeface="Arial"/>
            </a:rPr>
            <a:t>Type in the amounts for each type of "Allowable Medical claims", such as Doctor, Meds, Hospital, Dental, or Misc such as Med B Premium and/or Supplemental Insurance.</a:t>
          </a:r>
          <a:r>
            <a:rPr lang="en-US" sz="1200" b="1" i="0" strike="noStrike">
              <a:solidFill>
                <a:srgbClr val="008000"/>
              </a:solidFill>
              <a:latin typeface="Arial"/>
              <a:cs typeface="Arial"/>
            </a:rPr>
            <a:t> </a:t>
          </a:r>
          <a:r>
            <a:rPr lang="en-US" sz="1200" b="1" i="0" strike="noStrike">
              <a:solidFill>
                <a:srgbClr val="FF0000"/>
              </a:solidFill>
              <a:latin typeface="Arial"/>
              <a:cs typeface="Arial"/>
            </a:rPr>
            <a:t>If spendown is a positive number, that amount must be withheld from any benefits that would otherwise be provided.</a:t>
          </a:r>
          <a:r>
            <a:rPr lang="en-US" sz="1200" b="1" i="0" strike="noStrike">
              <a:solidFill>
                <a:srgbClr val="008000"/>
              </a:solidFill>
              <a:latin typeface="Arial"/>
              <a:cs typeface="Arial"/>
            </a:rPr>
            <a:t>  The remaining amount, after subtracting the spenddown from the reimburseable medical expenses, is the amount that would then be provided to the claimant.  You must withhold claiming a portion of otherwise allowable claims so that only the "Total Allowable" amount is claimed for payout.  For instance, if a couple would normally be allowed to claim $192.80 in Medicare part B Premium, but the "Total Allowable" showed $147.81, claim only the $147.81.</a:t>
          </a:r>
        </a:p>
      </xdr:txBody>
    </xdr:sp>
    <xdr:clientData/>
  </xdr:twoCellAnchor>
  <xdr:twoCellAnchor>
    <xdr:from>
      <xdr:col>2</xdr:col>
      <xdr:colOff>1619250</xdr:colOff>
      <xdr:row>39</xdr:row>
      <xdr:rowOff>95250</xdr:rowOff>
    </xdr:from>
    <xdr:to>
      <xdr:col>4</xdr:col>
      <xdr:colOff>904875</xdr:colOff>
      <xdr:row>39</xdr:row>
      <xdr:rowOff>95250</xdr:rowOff>
    </xdr:to>
    <xdr:sp macro="" textlink="">
      <xdr:nvSpPr>
        <xdr:cNvPr id="8" name="Line 11">
          <a:extLst>
            <a:ext uri="{FF2B5EF4-FFF2-40B4-BE49-F238E27FC236}">
              <a16:creationId xmlns:a16="http://schemas.microsoft.com/office/drawing/2014/main" id="{00000000-0008-0000-0200-000008000000}"/>
            </a:ext>
          </a:extLst>
        </xdr:cNvPr>
        <xdr:cNvSpPr>
          <a:spLocks noChangeShapeType="1"/>
        </xdr:cNvSpPr>
      </xdr:nvSpPr>
      <xdr:spPr bwMode="auto">
        <a:xfrm flipH="1">
          <a:off x="5029200" y="7524750"/>
          <a:ext cx="1847850" cy="0"/>
        </a:xfrm>
        <a:prstGeom prst="line">
          <a:avLst/>
        </a:prstGeom>
        <a:noFill/>
        <a:ln w="38100">
          <a:solidFill>
            <a:srgbClr val="008000"/>
          </a:solidFill>
          <a:round/>
          <a:headEnd/>
          <a:tailEnd type="triangle" w="med" len="med"/>
        </a:ln>
      </xdr:spPr>
    </xdr:sp>
    <xdr:clientData/>
  </xdr:twoCellAnchor>
  <xdr:twoCellAnchor editAs="oneCell">
    <xdr:from>
      <xdr:col>4</xdr:col>
      <xdr:colOff>161925</xdr:colOff>
      <xdr:row>1</xdr:row>
      <xdr:rowOff>0</xdr:rowOff>
    </xdr:from>
    <xdr:to>
      <xdr:col>4</xdr:col>
      <xdr:colOff>2552700</xdr:colOff>
      <xdr:row>12</xdr:row>
      <xdr:rowOff>47625</xdr:rowOff>
    </xdr:to>
    <xdr:sp macro="" textlink="">
      <xdr:nvSpPr>
        <xdr:cNvPr id="9" name="Text Box 12">
          <a:extLst>
            <a:ext uri="{FF2B5EF4-FFF2-40B4-BE49-F238E27FC236}">
              <a16:creationId xmlns:a16="http://schemas.microsoft.com/office/drawing/2014/main" id="{00000000-0008-0000-0200-000009000000}"/>
            </a:ext>
          </a:extLst>
        </xdr:cNvPr>
        <xdr:cNvSpPr txBox="1">
          <a:spLocks noChangeArrowheads="1"/>
        </xdr:cNvSpPr>
      </xdr:nvSpPr>
      <xdr:spPr bwMode="auto">
        <a:xfrm>
          <a:off x="6134100" y="190500"/>
          <a:ext cx="2390775" cy="2143125"/>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Fill in Budget Factors and Income Factors in the bright yellow cells as appropriate.  </a:t>
          </a:r>
          <a:r>
            <a:rPr lang="en-US" sz="1000" b="1" i="0" strike="noStrike">
              <a:solidFill>
                <a:srgbClr val="FF0000"/>
              </a:solidFill>
              <a:latin typeface="Arial"/>
              <a:cs typeface="Arial"/>
            </a:rPr>
            <a:t>Do not type in any other areas, or you may remove a formula.</a:t>
          </a:r>
          <a:r>
            <a:rPr lang="en-US" sz="1000" b="0" i="0" strike="noStrike">
              <a:solidFill>
                <a:srgbClr val="000000"/>
              </a:solidFill>
              <a:latin typeface="Arial"/>
              <a:cs typeface="Arial"/>
            </a:rPr>
            <a:t>  </a:t>
          </a:r>
          <a:r>
            <a:rPr lang="en-US" sz="1000" b="1" i="0" strike="noStrike">
              <a:solidFill>
                <a:srgbClr val="000000"/>
              </a:solidFill>
              <a:latin typeface="Arial"/>
              <a:cs typeface="Arial"/>
            </a:rPr>
            <a:t>Numbers that appear in parenthasis are negative numbers.  If the claimant is responsible for paying for their own home heating fuel, type "250" for a full benefit, or type a shared Fuel amount (e.g. "125.00") in the Fuel amount when expense is shared with room mate(s), otherwise type in "0".  The formula actions will calculate any spend-down situations.  </a:t>
          </a:r>
        </a:p>
      </xdr:txBody>
    </xdr:sp>
    <xdr:clientData/>
  </xdr:twoCellAnchor>
  <xdr:twoCellAnchor>
    <xdr:from>
      <xdr:col>4</xdr:col>
      <xdr:colOff>914400</xdr:colOff>
      <xdr:row>38</xdr:row>
      <xdr:rowOff>57150</xdr:rowOff>
    </xdr:from>
    <xdr:to>
      <xdr:col>4</xdr:col>
      <xdr:colOff>914400</xdr:colOff>
      <xdr:row>39</xdr:row>
      <xdr:rowOff>104775</xdr:rowOff>
    </xdr:to>
    <xdr:sp macro="" textlink="">
      <xdr:nvSpPr>
        <xdr:cNvPr id="10" name="Line 16">
          <a:extLst>
            <a:ext uri="{FF2B5EF4-FFF2-40B4-BE49-F238E27FC236}">
              <a16:creationId xmlns:a16="http://schemas.microsoft.com/office/drawing/2014/main" id="{00000000-0008-0000-0200-00000A000000}"/>
            </a:ext>
          </a:extLst>
        </xdr:cNvPr>
        <xdr:cNvSpPr>
          <a:spLocks noChangeShapeType="1"/>
        </xdr:cNvSpPr>
      </xdr:nvSpPr>
      <xdr:spPr bwMode="auto">
        <a:xfrm>
          <a:off x="6886575" y="7296150"/>
          <a:ext cx="0" cy="238125"/>
        </a:xfrm>
        <a:prstGeom prst="line">
          <a:avLst/>
        </a:prstGeom>
        <a:noFill/>
        <a:ln w="38100">
          <a:solidFill>
            <a:srgbClr val="008000"/>
          </a:solidFill>
          <a:round/>
          <a:headEnd/>
          <a:tailEnd/>
        </a:ln>
      </xdr:spPr>
    </xdr:sp>
    <xdr:clientData/>
  </xdr:twoCellAnchor>
  <xdr:oneCellAnchor>
    <xdr:from>
      <xdr:col>4</xdr:col>
      <xdr:colOff>38099</xdr:colOff>
      <xdr:row>12</xdr:row>
      <xdr:rowOff>0</xdr:rowOff>
    </xdr:from>
    <xdr:ext cx="3562351" cy="953466"/>
    <xdr:sp macro="" textlink="">
      <xdr:nvSpPr>
        <xdr:cNvPr id="11" name="TextBox 10">
          <a:extLst>
            <a:ext uri="{FF2B5EF4-FFF2-40B4-BE49-F238E27FC236}">
              <a16:creationId xmlns:a16="http://schemas.microsoft.com/office/drawing/2014/main" id="{00000000-0008-0000-0200-00000B000000}"/>
            </a:ext>
          </a:extLst>
        </xdr:cNvPr>
        <xdr:cNvSpPr txBox="1"/>
      </xdr:nvSpPr>
      <xdr:spPr>
        <a:xfrm>
          <a:off x="6010274" y="2286000"/>
          <a:ext cx="3562351" cy="95346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100" b="1">
              <a:solidFill>
                <a:srgbClr val="FF0000"/>
              </a:solidFill>
            </a:rPr>
            <a:t>Effective July 2009 New Max Budget Stipend</a:t>
          </a:r>
          <a:r>
            <a:rPr lang="en-US" sz="1100" b="1" baseline="0">
              <a:solidFill>
                <a:srgbClr val="FF0000"/>
              </a:solidFill>
            </a:rPr>
            <a:t> </a:t>
          </a:r>
        </a:p>
        <a:p>
          <a:r>
            <a:rPr lang="en-US" sz="1100" b="1" baseline="0">
              <a:solidFill>
                <a:srgbClr val="FF0000"/>
              </a:solidFill>
            </a:rPr>
            <a:t>Single $625.00 Couple $840.00 REBA $300.00</a:t>
          </a:r>
        </a:p>
        <a:p>
          <a:r>
            <a:rPr lang="en-US" sz="1100" b="1" baseline="0">
              <a:solidFill>
                <a:srgbClr val="FF0000"/>
              </a:solidFill>
            </a:rPr>
            <a:t>Heated Apt $560.00 Unheated $420.00  Fuel = $250.00</a:t>
          </a:r>
        </a:p>
        <a:p>
          <a:r>
            <a:rPr lang="en-US" sz="1100" b="1" baseline="0">
              <a:solidFill>
                <a:srgbClr val="FF0000"/>
              </a:solidFill>
            </a:rPr>
            <a:t>Children's Allowance $280.00 each for 1st two, $145.00 each  for additional children</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4</xdr:col>
      <xdr:colOff>114300</xdr:colOff>
      <xdr:row>0</xdr:row>
      <xdr:rowOff>142874</xdr:rowOff>
    </xdr:from>
    <xdr:to>
      <xdr:col>4</xdr:col>
      <xdr:colOff>2600325</xdr:colOff>
      <xdr:row>12</xdr:row>
      <xdr:rowOff>9525</xdr:rowOff>
    </xdr:to>
    <xdr:sp macro="" textlink="">
      <xdr:nvSpPr>
        <xdr:cNvPr id="2" name="Rectangle 13">
          <a:extLst>
            <a:ext uri="{FF2B5EF4-FFF2-40B4-BE49-F238E27FC236}">
              <a16:creationId xmlns:a16="http://schemas.microsoft.com/office/drawing/2014/main" id="{00000000-0008-0000-0300-000002000000}"/>
            </a:ext>
          </a:extLst>
        </xdr:cNvPr>
        <xdr:cNvSpPr>
          <a:spLocks noChangeArrowheads="1"/>
        </xdr:cNvSpPr>
      </xdr:nvSpPr>
      <xdr:spPr bwMode="auto">
        <a:xfrm>
          <a:off x="6086475" y="142874"/>
          <a:ext cx="2486025" cy="2152651"/>
        </a:xfrm>
        <a:prstGeom prst="rect">
          <a:avLst/>
        </a:prstGeom>
        <a:solidFill>
          <a:srgbClr val="FFFFFF"/>
        </a:solidFill>
        <a:ln w="76200">
          <a:solidFill>
            <a:srgbClr val="FFFF00"/>
          </a:solidFill>
          <a:miter lim="800000"/>
          <a:headEnd/>
          <a:tailEnd/>
        </a:ln>
      </xdr:spPr>
    </xdr:sp>
    <xdr:clientData/>
  </xdr:twoCellAnchor>
  <xdr:twoCellAnchor editAs="oneCell">
    <xdr:from>
      <xdr:col>2</xdr:col>
      <xdr:colOff>428625</xdr:colOff>
      <xdr:row>20</xdr:row>
      <xdr:rowOff>133350</xdr:rowOff>
    </xdr:from>
    <xdr:to>
      <xdr:col>2</xdr:col>
      <xdr:colOff>609600</xdr:colOff>
      <xdr:row>21</xdr:row>
      <xdr:rowOff>85725</xdr:rowOff>
    </xdr:to>
    <xdr:sp macro="" textlink="">
      <xdr:nvSpPr>
        <xdr:cNvPr id="3" name="Text Box 1">
          <a:extLst>
            <a:ext uri="{FF2B5EF4-FFF2-40B4-BE49-F238E27FC236}">
              <a16:creationId xmlns:a16="http://schemas.microsoft.com/office/drawing/2014/main" id="{00000000-0008-0000-0300-000003000000}"/>
            </a:ext>
          </a:extLst>
        </xdr:cNvPr>
        <xdr:cNvSpPr txBox="1">
          <a:spLocks noChangeArrowheads="1"/>
        </xdr:cNvSpPr>
      </xdr:nvSpPr>
      <xdr:spPr bwMode="auto">
        <a:xfrm>
          <a:off x="3838575" y="3943350"/>
          <a:ext cx="180975" cy="142875"/>
        </a:xfrm>
        <a:prstGeom prst="rect">
          <a:avLst/>
        </a:prstGeom>
        <a:noFill/>
        <a:ln w="9525">
          <a:noFill/>
          <a:miter lim="800000"/>
          <a:headEnd/>
          <a:tailEnd/>
        </a:ln>
      </xdr:spPr>
    </xdr:sp>
    <xdr:clientData/>
  </xdr:twoCellAnchor>
  <xdr:twoCellAnchor editAs="oneCell">
    <xdr:from>
      <xdr:col>0</xdr:col>
      <xdr:colOff>95249</xdr:colOff>
      <xdr:row>19</xdr:row>
      <xdr:rowOff>0</xdr:rowOff>
    </xdr:from>
    <xdr:to>
      <xdr:col>2</xdr:col>
      <xdr:colOff>1562100</xdr:colOff>
      <xdr:row>25</xdr:row>
      <xdr:rowOff>76200</xdr:rowOff>
    </xdr:to>
    <xdr:sp macro="" textlink="">
      <xdr:nvSpPr>
        <xdr:cNvPr id="4" name="Text Box 2">
          <a:extLst>
            <a:ext uri="{FF2B5EF4-FFF2-40B4-BE49-F238E27FC236}">
              <a16:creationId xmlns:a16="http://schemas.microsoft.com/office/drawing/2014/main" id="{00000000-0008-0000-0300-000004000000}"/>
            </a:ext>
          </a:extLst>
        </xdr:cNvPr>
        <xdr:cNvSpPr txBox="1">
          <a:spLocks noChangeArrowheads="1"/>
        </xdr:cNvSpPr>
      </xdr:nvSpPr>
      <xdr:spPr bwMode="auto">
        <a:xfrm>
          <a:off x="95249" y="3619500"/>
          <a:ext cx="4876801" cy="1219200"/>
        </a:xfrm>
        <a:prstGeom prst="rect">
          <a:avLst/>
        </a:prstGeom>
        <a:solidFill>
          <a:srgbClr val="FFFFFF"/>
        </a:solidFill>
        <a:ln w="28575">
          <a:solidFill>
            <a:srgbClr val="0000FF"/>
          </a:solidFill>
          <a:miter lim="800000"/>
          <a:headEnd/>
          <a:tailEnd/>
        </a:ln>
      </xdr:spPr>
      <xdr:txBody>
        <a:bodyPr vertOverflow="clip" wrap="square" lIns="27432" tIns="22860" rIns="0" bIns="0" anchor="t" upright="1"/>
        <a:lstStyle/>
        <a:p>
          <a:pPr algn="l" rtl="0">
            <a:defRPr sz="1000"/>
          </a:pPr>
          <a:r>
            <a:rPr lang="en-US" sz="1000" b="1" i="0" strike="noStrike">
              <a:solidFill>
                <a:srgbClr val="FF0000"/>
              </a:solidFill>
              <a:latin typeface="Arial"/>
              <a:cs typeface="Arial"/>
            </a:rPr>
            <a:t>If Excess Income is a positive number, that amount must be withheld from any benefits that would otherwise be provided.  The remaining amount after subtracting the Excess Income from the otherwise allowable benefits would then be provided to the claimant.  If "Allowable Benefits" is a negative number, no benefits are allowed in Budgets 1 - 4, and you should use the Budget 5 Calculators below.  For Budget 5 calculations, if "Spenddown" is a negative number or zero, ignore "Total Allowable after deducting spenddown" figures.</a:t>
          </a:r>
        </a:p>
      </xdr:txBody>
    </xdr:sp>
    <xdr:clientData/>
  </xdr:twoCellAnchor>
  <xdr:twoCellAnchor>
    <xdr:from>
      <xdr:col>3</xdr:col>
      <xdr:colOff>47625</xdr:colOff>
      <xdr:row>29</xdr:row>
      <xdr:rowOff>114300</xdr:rowOff>
    </xdr:from>
    <xdr:to>
      <xdr:col>3</xdr:col>
      <xdr:colOff>285750</xdr:colOff>
      <xdr:row>29</xdr:row>
      <xdr:rowOff>114300</xdr:rowOff>
    </xdr:to>
    <xdr:sp macro="" textlink="">
      <xdr:nvSpPr>
        <xdr:cNvPr id="5" name="Line 7">
          <a:extLst>
            <a:ext uri="{FF2B5EF4-FFF2-40B4-BE49-F238E27FC236}">
              <a16:creationId xmlns:a16="http://schemas.microsoft.com/office/drawing/2014/main" id="{00000000-0008-0000-0300-000005000000}"/>
            </a:ext>
          </a:extLst>
        </xdr:cNvPr>
        <xdr:cNvSpPr>
          <a:spLocks noChangeShapeType="1"/>
        </xdr:cNvSpPr>
      </xdr:nvSpPr>
      <xdr:spPr bwMode="auto">
        <a:xfrm>
          <a:off x="5124450" y="5638800"/>
          <a:ext cx="238125" cy="0"/>
        </a:xfrm>
        <a:prstGeom prst="line">
          <a:avLst/>
        </a:prstGeom>
        <a:noFill/>
        <a:ln w="28575">
          <a:solidFill>
            <a:srgbClr val="FF0000"/>
          </a:solidFill>
          <a:round/>
          <a:headEnd type="triangle" w="med" len="med"/>
          <a:tailEnd/>
        </a:ln>
      </xdr:spPr>
    </xdr:sp>
    <xdr:clientData/>
  </xdr:twoCellAnchor>
  <xdr:twoCellAnchor editAs="oneCell">
    <xdr:from>
      <xdr:col>4</xdr:col>
      <xdr:colOff>276225</xdr:colOff>
      <xdr:row>42</xdr:row>
      <xdr:rowOff>85725</xdr:rowOff>
    </xdr:from>
    <xdr:to>
      <xdr:col>4</xdr:col>
      <xdr:colOff>609600</xdr:colOff>
      <xdr:row>47</xdr:row>
      <xdr:rowOff>180975</xdr:rowOff>
    </xdr:to>
    <xdr:sp macro="" textlink="">
      <xdr:nvSpPr>
        <xdr:cNvPr id="6" name="Text Box 9">
          <a:extLst>
            <a:ext uri="{FF2B5EF4-FFF2-40B4-BE49-F238E27FC236}">
              <a16:creationId xmlns:a16="http://schemas.microsoft.com/office/drawing/2014/main" id="{00000000-0008-0000-0300-000006000000}"/>
            </a:ext>
          </a:extLst>
        </xdr:cNvPr>
        <xdr:cNvSpPr txBox="1">
          <a:spLocks noChangeArrowheads="1"/>
        </xdr:cNvSpPr>
      </xdr:nvSpPr>
      <xdr:spPr bwMode="auto">
        <a:xfrm>
          <a:off x="6248400" y="8086725"/>
          <a:ext cx="333375" cy="1228725"/>
        </a:xfrm>
        <a:prstGeom prst="rect">
          <a:avLst/>
        </a:prstGeom>
        <a:noFill/>
        <a:ln w="9525">
          <a:noFill/>
          <a:miter lim="800000"/>
          <a:headEnd/>
          <a:tailEnd/>
        </a:ln>
      </xdr:spPr>
    </xdr:sp>
    <xdr:clientData/>
  </xdr:twoCellAnchor>
  <xdr:twoCellAnchor editAs="oneCell">
    <xdr:from>
      <xdr:col>3</xdr:col>
      <xdr:colOff>285749</xdr:colOff>
      <xdr:row>19</xdr:row>
      <xdr:rowOff>19050</xdr:rowOff>
    </xdr:from>
    <xdr:to>
      <xdr:col>4</xdr:col>
      <xdr:colOff>2733674</xdr:colOff>
      <xdr:row>37</xdr:row>
      <xdr:rowOff>171450</xdr:rowOff>
    </xdr:to>
    <xdr:sp macro="" textlink="">
      <xdr:nvSpPr>
        <xdr:cNvPr id="7" name="Text Box 10">
          <a:extLst>
            <a:ext uri="{FF2B5EF4-FFF2-40B4-BE49-F238E27FC236}">
              <a16:creationId xmlns:a16="http://schemas.microsoft.com/office/drawing/2014/main" id="{00000000-0008-0000-0300-000007000000}"/>
            </a:ext>
          </a:extLst>
        </xdr:cNvPr>
        <xdr:cNvSpPr txBox="1">
          <a:spLocks noChangeArrowheads="1"/>
        </xdr:cNvSpPr>
      </xdr:nvSpPr>
      <xdr:spPr bwMode="auto">
        <a:xfrm>
          <a:off x="5362574" y="3638550"/>
          <a:ext cx="3343275" cy="3581400"/>
        </a:xfrm>
        <a:prstGeom prst="rect">
          <a:avLst/>
        </a:prstGeom>
        <a:solidFill>
          <a:srgbClr val="FFFFFF"/>
        </a:solidFill>
        <a:ln w="28575">
          <a:solidFill>
            <a:srgbClr val="FF0000"/>
          </a:solidFill>
          <a:miter lim="800000"/>
          <a:headEnd/>
          <a:tailEnd/>
        </a:ln>
      </xdr:spPr>
      <xdr:txBody>
        <a:bodyPr vertOverflow="clip" wrap="square" lIns="36576" tIns="27432" rIns="0" bIns="0" anchor="t" upright="1"/>
        <a:lstStyle/>
        <a:p>
          <a:pPr algn="l" rtl="0">
            <a:defRPr sz="1000"/>
          </a:pPr>
          <a:r>
            <a:rPr lang="en-US" sz="1200" b="1" i="0" strike="noStrike">
              <a:solidFill>
                <a:srgbClr val="000000"/>
              </a:solidFill>
              <a:latin typeface="Arial"/>
              <a:cs typeface="Arial"/>
            </a:rPr>
            <a:t>Type in the amounts for each type of "Allowable Medical claims", such as Doctor, Meds, Hospital, Dental, or Misc such as Med B Premium and/or Supplemental Insurance.</a:t>
          </a:r>
          <a:r>
            <a:rPr lang="en-US" sz="1200" b="1" i="0" strike="noStrike">
              <a:solidFill>
                <a:srgbClr val="008000"/>
              </a:solidFill>
              <a:latin typeface="Arial"/>
              <a:cs typeface="Arial"/>
            </a:rPr>
            <a:t> </a:t>
          </a:r>
          <a:r>
            <a:rPr lang="en-US" sz="1200" b="1" i="0" strike="noStrike">
              <a:solidFill>
                <a:srgbClr val="FF0000"/>
              </a:solidFill>
              <a:latin typeface="Arial"/>
              <a:cs typeface="Arial"/>
            </a:rPr>
            <a:t>If spendown is a positive number, that amount must be withheld from any benefits that would otherwise be provided.</a:t>
          </a:r>
          <a:r>
            <a:rPr lang="en-US" sz="1200" b="1" i="0" strike="noStrike">
              <a:solidFill>
                <a:srgbClr val="008000"/>
              </a:solidFill>
              <a:latin typeface="Arial"/>
              <a:cs typeface="Arial"/>
            </a:rPr>
            <a:t>  The remaining amount, after subtracting the spenddown from the reimburseable medical expenses, is the amount that would then be provided to the claimant.  You must withhold claiming a portion of otherwise allowable claims so that only the "Total Allowable" amount is claimed for payout.  For instance, if a couple would normally be allowed to claim $192.80 in Medicare part B Premium, but the "Total Allowable" showed $147.81, claim only the $147.81.</a:t>
          </a:r>
        </a:p>
      </xdr:txBody>
    </xdr:sp>
    <xdr:clientData/>
  </xdr:twoCellAnchor>
  <xdr:twoCellAnchor>
    <xdr:from>
      <xdr:col>2</xdr:col>
      <xdr:colOff>1619250</xdr:colOff>
      <xdr:row>39</xdr:row>
      <xdr:rowOff>95250</xdr:rowOff>
    </xdr:from>
    <xdr:to>
      <xdr:col>4</xdr:col>
      <xdr:colOff>904875</xdr:colOff>
      <xdr:row>39</xdr:row>
      <xdr:rowOff>95250</xdr:rowOff>
    </xdr:to>
    <xdr:sp macro="" textlink="">
      <xdr:nvSpPr>
        <xdr:cNvPr id="8" name="Line 11">
          <a:extLst>
            <a:ext uri="{FF2B5EF4-FFF2-40B4-BE49-F238E27FC236}">
              <a16:creationId xmlns:a16="http://schemas.microsoft.com/office/drawing/2014/main" id="{00000000-0008-0000-0300-000008000000}"/>
            </a:ext>
          </a:extLst>
        </xdr:cNvPr>
        <xdr:cNvSpPr>
          <a:spLocks noChangeShapeType="1"/>
        </xdr:cNvSpPr>
      </xdr:nvSpPr>
      <xdr:spPr bwMode="auto">
        <a:xfrm flipH="1">
          <a:off x="5029200" y="7524750"/>
          <a:ext cx="1847850" cy="0"/>
        </a:xfrm>
        <a:prstGeom prst="line">
          <a:avLst/>
        </a:prstGeom>
        <a:noFill/>
        <a:ln w="38100">
          <a:solidFill>
            <a:srgbClr val="008000"/>
          </a:solidFill>
          <a:round/>
          <a:headEnd/>
          <a:tailEnd type="triangle" w="med" len="med"/>
        </a:ln>
      </xdr:spPr>
    </xdr:sp>
    <xdr:clientData/>
  </xdr:twoCellAnchor>
  <xdr:twoCellAnchor editAs="oneCell">
    <xdr:from>
      <xdr:col>4</xdr:col>
      <xdr:colOff>161925</xdr:colOff>
      <xdr:row>1</xdr:row>
      <xdr:rowOff>0</xdr:rowOff>
    </xdr:from>
    <xdr:to>
      <xdr:col>4</xdr:col>
      <xdr:colOff>2533650</xdr:colOff>
      <xdr:row>12</xdr:row>
      <xdr:rowOff>47625</xdr:rowOff>
    </xdr:to>
    <xdr:sp macro="" textlink="">
      <xdr:nvSpPr>
        <xdr:cNvPr id="9" name="Text Box 12">
          <a:extLst>
            <a:ext uri="{FF2B5EF4-FFF2-40B4-BE49-F238E27FC236}">
              <a16:creationId xmlns:a16="http://schemas.microsoft.com/office/drawing/2014/main" id="{00000000-0008-0000-0300-000009000000}"/>
            </a:ext>
          </a:extLst>
        </xdr:cNvPr>
        <xdr:cNvSpPr txBox="1">
          <a:spLocks noChangeArrowheads="1"/>
        </xdr:cNvSpPr>
      </xdr:nvSpPr>
      <xdr:spPr bwMode="auto">
        <a:xfrm>
          <a:off x="6134100" y="190500"/>
          <a:ext cx="2371725" cy="2143125"/>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Fill in Budget Factors and Income Factors in the bright yellow cells as appropriate.  </a:t>
          </a:r>
          <a:r>
            <a:rPr lang="en-US" sz="1000" b="1" i="0" strike="noStrike">
              <a:solidFill>
                <a:srgbClr val="FF0000"/>
              </a:solidFill>
              <a:latin typeface="Arial"/>
              <a:cs typeface="Arial"/>
            </a:rPr>
            <a:t>Do not type in any other areas, or you may remove a formula.</a:t>
          </a:r>
          <a:r>
            <a:rPr lang="en-US" sz="1000" b="0" i="0" strike="noStrike">
              <a:solidFill>
                <a:srgbClr val="000000"/>
              </a:solidFill>
              <a:latin typeface="Arial"/>
              <a:cs typeface="Arial"/>
            </a:rPr>
            <a:t>  </a:t>
          </a:r>
          <a:r>
            <a:rPr lang="en-US" sz="1000" b="1" i="0" strike="noStrike">
              <a:solidFill>
                <a:srgbClr val="000000"/>
              </a:solidFill>
              <a:latin typeface="Arial"/>
              <a:cs typeface="Arial"/>
            </a:rPr>
            <a:t>Numbers that appear in parenthasis are negative numbers.  If the claimant is responsible for paying for their own home heating fuel, type "250" for a full benefit, or type a shared Fuel amount (e.g. "125.00") in the Fuel amount when expense is shared with room mate(s), otherwise type in "0".  The formula actions will calculate any spend-down situations.  </a:t>
          </a:r>
        </a:p>
      </xdr:txBody>
    </xdr:sp>
    <xdr:clientData/>
  </xdr:twoCellAnchor>
  <xdr:twoCellAnchor>
    <xdr:from>
      <xdr:col>4</xdr:col>
      <xdr:colOff>914400</xdr:colOff>
      <xdr:row>38</xdr:row>
      <xdr:rowOff>57150</xdr:rowOff>
    </xdr:from>
    <xdr:to>
      <xdr:col>4</xdr:col>
      <xdr:colOff>914400</xdr:colOff>
      <xdr:row>39</xdr:row>
      <xdr:rowOff>104775</xdr:rowOff>
    </xdr:to>
    <xdr:sp macro="" textlink="">
      <xdr:nvSpPr>
        <xdr:cNvPr id="10" name="Line 16">
          <a:extLst>
            <a:ext uri="{FF2B5EF4-FFF2-40B4-BE49-F238E27FC236}">
              <a16:creationId xmlns:a16="http://schemas.microsoft.com/office/drawing/2014/main" id="{00000000-0008-0000-0300-00000A000000}"/>
            </a:ext>
          </a:extLst>
        </xdr:cNvPr>
        <xdr:cNvSpPr>
          <a:spLocks noChangeShapeType="1"/>
        </xdr:cNvSpPr>
      </xdr:nvSpPr>
      <xdr:spPr bwMode="auto">
        <a:xfrm>
          <a:off x="6886575" y="7296150"/>
          <a:ext cx="0" cy="238125"/>
        </a:xfrm>
        <a:prstGeom prst="line">
          <a:avLst/>
        </a:prstGeom>
        <a:noFill/>
        <a:ln w="38100">
          <a:solidFill>
            <a:srgbClr val="008000"/>
          </a:solidFill>
          <a:round/>
          <a:headEnd/>
          <a:tailEnd/>
        </a:ln>
      </xdr:spPr>
    </xdr:sp>
    <xdr:clientData/>
  </xdr:twoCellAnchor>
  <xdr:oneCellAnchor>
    <xdr:from>
      <xdr:col>4</xdr:col>
      <xdr:colOff>38099</xdr:colOff>
      <xdr:row>12</xdr:row>
      <xdr:rowOff>0</xdr:rowOff>
    </xdr:from>
    <xdr:ext cx="3562351" cy="953466"/>
    <xdr:sp macro="" textlink="">
      <xdr:nvSpPr>
        <xdr:cNvPr id="11" name="TextBox 10">
          <a:extLst>
            <a:ext uri="{FF2B5EF4-FFF2-40B4-BE49-F238E27FC236}">
              <a16:creationId xmlns:a16="http://schemas.microsoft.com/office/drawing/2014/main" id="{00000000-0008-0000-0300-00000B000000}"/>
            </a:ext>
          </a:extLst>
        </xdr:cNvPr>
        <xdr:cNvSpPr txBox="1"/>
      </xdr:nvSpPr>
      <xdr:spPr>
        <a:xfrm>
          <a:off x="6010274" y="2286000"/>
          <a:ext cx="3562351" cy="95346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100" b="1">
              <a:solidFill>
                <a:srgbClr val="FF0000"/>
              </a:solidFill>
            </a:rPr>
            <a:t>Effective July 2010 New Max Budget Stipend</a:t>
          </a:r>
          <a:r>
            <a:rPr lang="en-US" sz="1100" b="1" baseline="0">
              <a:solidFill>
                <a:srgbClr val="FF0000"/>
              </a:solidFill>
            </a:rPr>
            <a:t> </a:t>
          </a:r>
        </a:p>
        <a:p>
          <a:r>
            <a:rPr lang="en-US" sz="1100" b="1" baseline="0">
              <a:solidFill>
                <a:srgbClr val="FF0000"/>
              </a:solidFill>
            </a:rPr>
            <a:t>Single $625.00 Couple $840.00 REBA $300.00</a:t>
          </a:r>
        </a:p>
        <a:p>
          <a:r>
            <a:rPr lang="en-US" sz="1100" b="1" baseline="0">
              <a:solidFill>
                <a:srgbClr val="FF0000"/>
              </a:solidFill>
            </a:rPr>
            <a:t>Heated Apt $560.00 Unheated $420.00  Fuel = $250.00</a:t>
          </a:r>
        </a:p>
        <a:p>
          <a:r>
            <a:rPr lang="en-US" sz="1100" b="1" baseline="0">
              <a:solidFill>
                <a:srgbClr val="FF0000"/>
              </a:solidFill>
            </a:rPr>
            <a:t>Children's Allowance $280.00 each for 1st two, $145.00 each  for additional children</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4</xdr:col>
      <xdr:colOff>114300</xdr:colOff>
      <xdr:row>0</xdr:row>
      <xdr:rowOff>142874</xdr:rowOff>
    </xdr:from>
    <xdr:to>
      <xdr:col>4</xdr:col>
      <xdr:colOff>2600325</xdr:colOff>
      <xdr:row>12</xdr:row>
      <xdr:rowOff>9525</xdr:rowOff>
    </xdr:to>
    <xdr:sp macro="" textlink="">
      <xdr:nvSpPr>
        <xdr:cNvPr id="12" name="Rectangle 13">
          <a:extLst>
            <a:ext uri="{FF2B5EF4-FFF2-40B4-BE49-F238E27FC236}">
              <a16:creationId xmlns:a16="http://schemas.microsoft.com/office/drawing/2014/main" id="{00000000-0008-0000-0400-00000C000000}"/>
            </a:ext>
          </a:extLst>
        </xdr:cNvPr>
        <xdr:cNvSpPr>
          <a:spLocks noChangeArrowheads="1"/>
        </xdr:cNvSpPr>
      </xdr:nvSpPr>
      <xdr:spPr bwMode="auto">
        <a:xfrm>
          <a:off x="6086475" y="142874"/>
          <a:ext cx="2486025" cy="2152651"/>
        </a:xfrm>
        <a:prstGeom prst="rect">
          <a:avLst/>
        </a:prstGeom>
        <a:solidFill>
          <a:srgbClr val="FFFFFF"/>
        </a:solidFill>
        <a:ln w="76200">
          <a:solidFill>
            <a:srgbClr val="FFFF00"/>
          </a:solidFill>
          <a:miter lim="800000"/>
          <a:headEnd/>
          <a:tailEnd/>
        </a:ln>
      </xdr:spPr>
    </xdr:sp>
    <xdr:clientData/>
  </xdr:twoCellAnchor>
  <xdr:twoCellAnchor editAs="oneCell">
    <xdr:from>
      <xdr:col>2</xdr:col>
      <xdr:colOff>428625</xdr:colOff>
      <xdr:row>20</xdr:row>
      <xdr:rowOff>133350</xdr:rowOff>
    </xdr:from>
    <xdr:to>
      <xdr:col>2</xdr:col>
      <xdr:colOff>609600</xdr:colOff>
      <xdr:row>21</xdr:row>
      <xdr:rowOff>85725</xdr:rowOff>
    </xdr:to>
    <xdr:sp macro="" textlink="">
      <xdr:nvSpPr>
        <xdr:cNvPr id="13" name="Text Box 1">
          <a:extLst>
            <a:ext uri="{FF2B5EF4-FFF2-40B4-BE49-F238E27FC236}">
              <a16:creationId xmlns:a16="http://schemas.microsoft.com/office/drawing/2014/main" id="{00000000-0008-0000-0400-00000D000000}"/>
            </a:ext>
          </a:extLst>
        </xdr:cNvPr>
        <xdr:cNvSpPr txBox="1">
          <a:spLocks noChangeArrowheads="1"/>
        </xdr:cNvSpPr>
      </xdr:nvSpPr>
      <xdr:spPr bwMode="auto">
        <a:xfrm>
          <a:off x="3838575" y="3943350"/>
          <a:ext cx="962025" cy="142875"/>
        </a:xfrm>
        <a:prstGeom prst="rect">
          <a:avLst/>
        </a:prstGeom>
        <a:noFill/>
        <a:ln w="9525">
          <a:noFill/>
          <a:miter lim="800000"/>
          <a:headEnd/>
          <a:tailEnd/>
        </a:ln>
      </xdr:spPr>
    </xdr:sp>
    <xdr:clientData/>
  </xdr:twoCellAnchor>
  <xdr:twoCellAnchor editAs="oneCell">
    <xdr:from>
      <xdr:col>0</xdr:col>
      <xdr:colOff>95249</xdr:colOff>
      <xdr:row>19</xdr:row>
      <xdr:rowOff>0</xdr:rowOff>
    </xdr:from>
    <xdr:to>
      <xdr:col>2</xdr:col>
      <xdr:colOff>1619249</xdr:colOff>
      <xdr:row>25</xdr:row>
      <xdr:rowOff>133350</xdr:rowOff>
    </xdr:to>
    <xdr:sp macro="" textlink="">
      <xdr:nvSpPr>
        <xdr:cNvPr id="14" name="Text Box 2">
          <a:extLst>
            <a:ext uri="{FF2B5EF4-FFF2-40B4-BE49-F238E27FC236}">
              <a16:creationId xmlns:a16="http://schemas.microsoft.com/office/drawing/2014/main" id="{00000000-0008-0000-0400-00000E000000}"/>
            </a:ext>
          </a:extLst>
        </xdr:cNvPr>
        <xdr:cNvSpPr txBox="1">
          <a:spLocks noChangeArrowheads="1"/>
        </xdr:cNvSpPr>
      </xdr:nvSpPr>
      <xdr:spPr bwMode="auto">
        <a:xfrm>
          <a:off x="95249" y="3619500"/>
          <a:ext cx="4931833" cy="1276350"/>
        </a:xfrm>
        <a:prstGeom prst="rect">
          <a:avLst/>
        </a:prstGeom>
        <a:solidFill>
          <a:srgbClr val="FFFFFF"/>
        </a:solidFill>
        <a:ln w="28575">
          <a:solidFill>
            <a:srgbClr val="0000FF"/>
          </a:solidFill>
          <a:miter lim="800000"/>
          <a:headEnd/>
          <a:tailEnd/>
        </a:ln>
      </xdr:spPr>
      <xdr:txBody>
        <a:bodyPr vertOverflow="clip" wrap="square" lIns="27432" tIns="22860" rIns="0" bIns="0" anchor="t" upright="1"/>
        <a:lstStyle/>
        <a:p>
          <a:pPr algn="l" rtl="0">
            <a:defRPr sz="1000"/>
          </a:pPr>
          <a:r>
            <a:rPr lang="en-US" sz="1000" b="1" i="0" strike="noStrike">
              <a:solidFill>
                <a:srgbClr val="FF0000"/>
              </a:solidFill>
              <a:latin typeface="Arial"/>
              <a:cs typeface="Arial"/>
            </a:rPr>
            <a:t>If Excess Income is a positive number, that amount must be withheld from any benefits that would otherwise be provided.  The remaining amount after subtracting the Excess Income from the otherwise allowable benefits would then be provided to the claimant.  If "Allowable Benefits" is a negative number, no benefits are allowed in Budgets 1 - 4, and you should use the Budget 5 Calculators below.  For Budget 5 calculations, if "Spenddown" is a negative number or zero, ignore "Total Allowable after deducting spenddown" figures.</a:t>
          </a:r>
        </a:p>
      </xdr:txBody>
    </xdr:sp>
    <xdr:clientData/>
  </xdr:twoCellAnchor>
  <xdr:twoCellAnchor>
    <xdr:from>
      <xdr:col>3</xdr:col>
      <xdr:colOff>47625</xdr:colOff>
      <xdr:row>29</xdr:row>
      <xdr:rowOff>114300</xdr:rowOff>
    </xdr:from>
    <xdr:to>
      <xdr:col>3</xdr:col>
      <xdr:colOff>285750</xdr:colOff>
      <xdr:row>29</xdr:row>
      <xdr:rowOff>114300</xdr:rowOff>
    </xdr:to>
    <xdr:sp macro="" textlink="">
      <xdr:nvSpPr>
        <xdr:cNvPr id="15" name="Line 7">
          <a:extLst>
            <a:ext uri="{FF2B5EF4-FFF2-40B4-BE49-F238E27FC236}">
              <a16:creationId xmlns:a16="http://schemas.microsoft.com/office/drawing/2014/main" id="{00000000-0008-0000-0400-00000F000000}"/>
            </a:ext>
          </a:extLst>
        </xdr:cNvPr>
        <xdr:cNvSpPr>
          <a:spLocks noChangeShapeType="1"/>
        </xdr:cNvSpPr>
      </xdr:nvSpPr>
      <xdr:spPr bwMode="auto">
        <a:xfrm>
          <a:off x="5124450" y="5667375"/>
          <a:ext cx="238125" cy="0"/>
        </a:xfrm>
        <a:prstGeom prst="line">
          <a:avLst/>
        </a:prstGeom>
        <a:noFill/>
        <a:ln w="28575">
          <a:solidFill>
            <a:srgbClr val="FF0000"/>
          </a:solidFill>
          <a:round/>
          <a:headEnd type="triangle" w="med" len="med"/>
          <a:tailEnd/>
        </a:ln>
      </xdr:spPr>
    </xdr:sp>
    <xdr:clientData/>
  </xdr:twoCellAnchor>
  <xdr:twoCellAnchor editAs="oneCell">
    <xdr:from>
      <xdr:col>4</xdr:col>
      <xdr:colOff>276225</xdr:colOff>
      <xdr:row>42</xdr:row>
      <xdr:rowOff>85725</xdr:rowOff>
    </xdr:from>
    <xdr:to>
      <xdr:col>4</xdr:col>
      <xdr:colOff>1123950</xdr:colOff>
      <xdr:row>50</xdr:row>
      <xdr:rowOff>19050</xdr:rowOff>
    </xdr:to>
    <xdr:sp macro="" textlink="">
      <xdr:nvSpPr>
        <xdr:cNvPr id="16" name="Text Box 9">
          <a:extLst>
            <a:ext uri="{FF2B5EF4-FFF2-40B4-BE49-F238E27FC236}">
              <a16:creationId xmlns:a16="http://schemas.microsoft.com/office/drawing/2014/main" id="{00000000-0008-0000-0400-000010000000}"/>
            </a:ext>
          </a:extLst>
        </xdr:cNvPr>
        <xdr:cNvSpPr txBox="1">
          <a:spLocks noChangeArrowheads="1"/>
        </xdr:cNvSpPr>
      </xdr:nvSpPr>
      <xdr:spPr bwMode="auto">
        <a:xfrm>
          <a:off x="6248400" y="8115300"/>
          <a:ext cx="2981325" cy="1457325"/>
        </a:xfrm>
        <a:prstGeom prst="rect">
          <a:avLst/>
        </a:prstGeom>
        <a:noFill/>
        <a:ln w="9525">
          <a:noFill/>
          <a:miter lim="800000"/>
          <a:headEnd/>
          <a:tailEnd/>
        </a:ln>
      </xdr:spPr>
    </xdr:sp>
    <xdr:clientData/>
  </xdr:twoCellAnchor>
  <xdr:twoCellAnchor editAs="oneCell">
    <xdr:from>
      <xdr:col>3</xdr:col>
      <xdr:colOff>285750</xdr:colOff>
      <xdr:row>19</xdr:row>
      <xdr:rowOff>19050</xdr:rowOff>
    </xdr:from>
    <xdr:to>
      <xdr:col>4</xdr:col>
      <xdr:colOff>2434167</xdr:colOff>
      <xdr:row>38</xdr:row>
      <xdr:rowOff>38100</xdr:rowOff>
    </xdr:to>
    <xdr:sp macro="" textlink="">
      <xdr:nvSpPr>
        <xdr:cNvPr id="17" name="Text Box 10">
          <a:extLst>
            <a:ext uri="{FF2B5EF4-FFF2-40B4-BE49-F238E27FC236}">
              <a16:creationId xmlns:a16="http://schemas.microsoft.com/office/drawing/2014/main" id="{00000000-0008-0000-0400-000011000000}"/>
            </a:ext>
          </a:extLst>
        </xdr:cNvPr>
        <xdr:cNvSpPr txBox="1">
          <a:spLocks noChangeArrowheads="1"/>
        </xdr:cNvSpPr>
      </xdr:nvSpPr>
      <xdr:spPr bwMode="auto">
        <a:xfrm>
          <a:off x="5365750" y="3638550"/>
          <a:ext cx="3048000" cy="3638550"/>
        </a:xfrm>
        <a:prstGeom prst="rect">
          <a:avLst/>
        </a:prstGeom>
        <a:solidFill>
          <a:srgbClr val="FFFFFF"/>
        </a:solidFill>
        <a:ln w="28575">
          <a:solidFill>
            <a:srgbClr val="FF0000"/>
          </a:solidFill>
          <a:miter lim="800000"/>
          <a:headEnd/>
          <a:tailEnd/>
        </a:ln>
      </xdr:spPr>
      <xdr:txBody>
        <a:bodyPr vertOverflow="clip" wrap="square" lIns="36576" tIns="27432" rIns="0" bIns="0" anchor="t" upright="1"/>
        <a:lstStyle/>
        <a:p>
          <a:pPr algn="l" rtl="0">
            <a:defRPr sz="1000"/>
          </a:pPr>
          <a:r>
            <a:rPr lang="en-US" sz="1200" b="1" i="0" strike="noStrike">
              <a:solidFill>
                <a:srgbClr val="000000"/>
              </a:solidFill>
              <a:latin typeface="Arial"/>
              <a:cs typeface="Arial"/>
            </a:rPr>
            <a:t>Type in the amounts for each type of "Allowable Medical claims", such as Doctor, Meds, Hospital, Dental, or Misc such as Med B Premium and/or Supplemental Insurance.</a:t>
          </a:r>
          <a:r>
            <a:rPr lang="en-US" sz="1200" b="1" i="0" strike="noStrike">
              <a:solidFill>
                <a:srgbClr val="008000"/>
              </a:solidFill>
              <a:latin typeface="Arial"/>
              <a:cs typeface="Arial"/>
            </a:rPr>
            <a:t> </a:t>
          </a:r>
          <a:r>
            <a:rPr lang="en-US" sz="1200" b="1" i="0" strike="noStrike">
              <a:solidFill>
                <a:srgbClr val="FF0000"/>
              </a:solidFill>
              <a:latin typeface="Arial"/>
              <a:cs typeface="Arial"/>
            </a:rPr>
            <a:t>If spendown is a positive number, that amount must be withheld from any benefits that would otherwise be provided.</a:t>
          </a:r>
          <a:r>
            <a:rPr lang="en-US" sz="1200" b="1" i="0" strike="noStrike">
              <a:solidFill>
                <a:srgbClr val="008000"/>
              </a:solidFill>
              <a:latin typeface="Arial"/>
              <a:cs typeface="Arial"/>
            </a:rPr>
            <a:t>  The remaining amount, after subtracting the spenddown from the reimburseable medical expenses, is the amount that would then be provided to the claimant.  You must withhold claiming a portion of otherwise allowable claims so that only the "Total Allowable" amount is claimed for payout.  For instance, if a couple would normally be allowed to claim $192.80 in Medicare part B Premium, but the "Total Allowable" showed $147.81, claim only the $147.81.</a:t>
          </a:r>
        </a:p>
      </xdr:txBody>
    </xdr:sp>
    <xdr:clientData/>
  </xdr:twoCellAnchor>
  <xdr:twoCellAnchor>
    <xdr:from>
      <xdr:col>2</xdr:col>
      <xdr:colOff>1619250</xdr:colOff>
      <xdr:row>39</xdr:row>
      <xdr:rowOff>95250</xdr:rowOff>
    </xdr:from>
    <xdr:to>
      <xdr:col>4</xdr:col>
      <xdr:colOff>904875</xdr:colOff>
      <xdr:row>39</xdr:row>
      <xdr:rowOff>95250</xdr:rowOff>
    </xdr:to>
    <xdr:sp macro="" textlink="">
      <xdr:nvSpPr>
        <xdr:cNvPr id="18" name="Line 11">
          <a:extLst>
            <a:ext uri="{FF2B5EF4-FFF2-40B4-BE49-F238E27FC236}">
              <a16:creationId xmlns:a16="http://schemas.microsoft.com/office/drawing/2014/main" id="{00000000-0008-0000-0400-000012000000}"/>
            </a:ext>
          </a:extLst>
        </xdr:cNvPr>
        <xdr:cNvSpPr>
          <a:spLocks noChangeShapeType="1"/>
        </xdr:cNvSpPr>
      </xdr:nvSpPr>
      <xdr:spPr bwMode="auto">
        <a:xfrm flipH="1">
          <a:off x="5029200" y="7553325"/>
          <a:ext cx="1847850" cy="0"/>
        </a:xfrm>
        <a:prstGeom prst="line">
          <a:avLst/>
        </a:prstGeom>
        <a:noFill/>
        <a:ln w="38100">
          <a:solidFill>
            <a:srgbClr val="008000"/>
          </a:solidFill>
          <a:round/>
          <a:headEnd/>
          <a:tailEnd type="triangle" w="med" len="med"/>
        </a:ln>
      </xdr:spPr>
    </xdr:sp>
    <xdr:clientData/>
  </xdr:twoCellAnchor>
  <xdr:twoCellAnchor editAs="oneCell">
    <xdr:from>
      <xdr:col>4</xdr:col>
      <xdr:colOff>161925</xdr:colOff>
      <xdr:row>1</xdr:row>
      <xdr:rowOff>0</xdr:rowOff>
    </xdr:from>
    <xdr:to>
      <xdr:col>4</xdr:col>
      <xdr:colOff>2533650</xdr:colOff>
      <xdr:row>12</xdr:row>
      <xdr:rowOff>47625</xdr:rowOff>
    </xdr:to>
    <xdr:sp macro="" textlink="">
      <xdr:nvSpPr>
        <xdr:cNvPr id="19" name="Text Box 12">
          <a:extLst>
            <a:ext uri="{FF2B5EF4-FFF2-40B4-BE49-F238E27FC236}">
              <a16:creationId xmlns:a16="http://schemas.microsoft.com/office/drawing/2014/main" id="{00000000-0008-0000-0400-000013000000}"/>
            </a:ext>
          </a:extLst>
        </xdr:cNvPr>
        <xdr:cNvSpPr txBox="1">
          <a:spLocks noChangeArrowheads="1"/>
        </xdr:cNvSpPr>
      </xdr:nvSpPr>
      <xdr:spPr bwMode="auto">
        <a:xfrm>
          <a:off x="6134100" y="190500"/>
          <a:ext cx="2371725" cy="2143125"/>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Fill in Budget Factors and Income Factors in the bright yellow cells as appropriate.  </a:t>
          </a:r>
          <a:r>
            <a:rPr lang="en-US" sz="1000" b="1" i="0" strike="noStrike">
              <a:solidFill>
                <a:srgbClr val="FF0000"/>
              </a:solidFill>
              <a:latin typeface="Arial"/>
              <a:cs typeface="Arial"/>
            </a:rPr>
            <a:t>Do not type in any other areas, or you may remove a formula.</a:t>
          </a:r>
          <a:r>
            <a:rPr lang="en-US" sz="1000" b="0" i="0" strike="noStrike">
              <a:solidFill>
                <a:srgbClr val="000000"/>
              </a:solidFill>
              <a:latin typeface="Arial"/>
              <a:cs typeface="Arial"/>
            </a:rPr>
            <a:t>  </a:t>
          </a:r>
          <a:r>
            <a:rPr lang="en-US" sz="1000" b="1" i="0" strike="noStrike">
              <a:solidFill>
                <a:srgbClr val="000000"/>
              </a:solidFill>
              <a:latin typeface="Arial"/>
              <a:cs typeface="Arial"/>
            </a:rPr>
            <a:t>Numbers that appear in parenthasis are negative numbers.  If the claimant is responsible for paying for their own home heating fuel, type "255" for a full benefit, or type a shared Fuel amount (e.g. "125.50") in the Fuel amount when expense is shared with room mate(s), otherwise type in "0".  The formula actions will calculate any spend-down situations.  </a:t>
          </a:r>
        </a:p>
      </xdr:txBody>
    </xdr:sp>
    <xdr:clientData/>
  </xdr:twoCellAnchor>
  <xdr:twoCellAnchor>
    <xdr:from>
      <xdr:col>4</xdr:col>
      <xdr:colOff>914400</xdr:colOff>
      <xdr:row>38</xdr:row>
      <xdr:rowOff>57150</xdr:rowOff>
    </xdr:from>
    <xdr:to>
      <xdr:col>4</xdr:col>
      <xdr:colOff>914400</xdr:colOff>
      <xdr:row>39</xdr:row>
      <xdr:rowOff>104775</xdr:rowOff>
    </xdr:to>
    <xdr:sp macro="" textlink="">
      <xdr:nvSpPr>
        <xdr:cNvPr id="20" name="Line 16">
          <a:extLst>
            <a:ext uri="{FF2B5EF4-FFF2-40B4-BE49-F238E27FC236}">
              <a16:creationId xmlns:a16="http://schemas.microsoft.com/office/drawing/2014/main" id="{00000000-0008-0000-0400-000014000000}"/>
            </a:ext>
          </a:extLst>
        </xdr:cNvPr>
        <xdr:cNvSpPr>
          <a:spLocks noChangeShapeType="1"/>
        </xdr:cNvSpPr>
      </xdr:nvSpPr>
      <xdr:spPr bwMode="auto">
        <a:xfrm>
          <a:off x="6886575" y="7324725"/>
          <a:ext cx="0" cy="238125"/>
        </a:xfrm>
        <a:prstGeom prst="line">
          <a:avLst/>
        </a:prstGeom>
        <a:noFill/>
        <a:ln w="38100">
          <a:solidFill>
            <a:srgbClr val="008000"/>
          </a:solidFill>
          <a:round/>
          <a:headEnd/>
          <a:tailEnd/>
        </a:ln>
      </xdr:spPr>
    </xdr:sp>
    <xdr:clientData/>
  </xdr:twoCellAnchor>
  <xdr:oneCellAnchor>
    <xdr:from>
      <xdr:col>4</xdr:col>
      <xdr:colOff>38099</xdr:colOff>
      <xdr:row>12</xdr:row>
      <xdr:rowOff>0</xdr:rowOff>
    </xdr:from>
    <xdr:ext cx="3562351" cy="1297919"/>
    <xdr:sp macro="" textlink="">
      <xdr:nvSpPr>
        <xdr:cNvPr id="21" name="TextBox 20">
          <a:extLst>
            <a:ext uri="{FF2B5EF4-FFF2-40B4-BE49-F238E27FC236}">
              <a16:creationId xmlns:a16="http://schemas.microsoft.com/office/drawing/2014/main" id="{00000000-0008-0000-0400-000015000000}"/>
            </a:ext>
          </a:extLst>
        </xdr:cNvPr>
        <xdr:cNvSpPr txBox="1"/>
      </xdr:nvSpPr>
      <xdr:spPr>
        <a:xfrm>
          <a:off x="6010274" y="2286000"/>
          <a:ext cx="3562351" cy="129791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100" b="1">
              <a:solidFill>
                <a:srgbClr val="FF0000"/>
              </a:solidFill>
            </a:rPr>
            <a:t>Effective July 2011 New Max Budget Stipend</a:t>
          </a:r>
          <a:r>
            <a:rPr lang="en-US" sz="1100" b="1" baseline="0">
              <a:solidFill>
                <a:srgbClr val="FF0000"/>
              </a:solidFill>
            </a:rPr>
            <a:t> </a:t>
          </a:r>
        </a:p>
        <a:p>
          <a:r>
            <a:rPr lang="en-US" sz="1100" b="1" baseline="0">
              <a:solidFill>
                <a:srgbClr val="FF0000"/>
              </a:solidFill>
            </a:rPr>
            <a:t>Single $630.00 Couple $850.00 REBA $305.00</a:t>
          </a:r>
        </a:p>
        <a:p>
          <a:r>
            <a:rPr lang="en-US" sz="1100" b="1" baseline="0">
              <a:solidFill>
                <a:srgbClr val="FF0000"/>
              </a:solidFill>
            </a:rPr>
            <a:t>Heated Apt $565.00 Unheated $425.00  Fuel = $255.00</a:t>
          </a:r>
        </a:p>
        <a:p>
          <a:r>
            <a:rPr lang="en-US" sz="1100" b="1" baseline="0">
              <a:solidFill>
                <a:srgbClr val="FF0000"/>
              </a:solidFill>
            </a:rPr>
            <a:t>Children's Allowance $285.00 each for 1st two, $150.00 each  for additional children</a:t>
          </a:r>
        </a:p>
        <a:p>
          <a:r>
            <a:rPr lang="en-US" sz="1100" b="1" baseline="0">
              <a:solidFill>
                <a:srgbClr val="FF0000"/>
              </a:solidFill>
            </a:rPr>
            <a:t>Use Temporary Benefit Allowance  (TBA) to restore lost OB due to intigrating COLA.</a:t>
          </a:r>
          <a:endParaRPr lang="en-US" sz="1100" b="1">
            <a:solidFill>
              <a:srgbClr val="FF0000"/>
            </a:solidFill>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4</xdr:col>
      <xdr:colOff>114300</xdr:colOff>
      <xdr:row>0</xdr:row>
      <xdr:rowOff>142874</xdr:rowOff>
    </xdr:from>
    <xdr:to>
      <xdr:col>4</xdr:col>
      <xdr:colOff>2600325</xdr:colOff>
      <xdr:row>12</xdr:row>
      <xdr:rowOff>9525</xdr:rowOff>
    </xdr:to>
    <xdr:sp macro="" textlink="">
      <xdr:nvSpPr>
        <xdr:cNvPr id="2" name="Rectangle 13">
          <a:extLst>
            <a:ext uri="{FF2B5EF4-FFF2-40B4-BE49-F238E27FC236}">
              <a16:creationId xmlns:a16="http://schemas.microsoft.com/office/drawing/2014/main" id="{00000000-0008-0000-0500-000002000000}"/>
            </a:ext>
          </a:extLst>
        </xdr:cNvPr>
        <xdr:cNvSpPr>
          <a:spLocks noChangeArrowheads="1"/>
        </xdr:cNvSpPr>
      </xdr:nvSpPr>
      <xdr:spPr bwMode="auto">
        <a:xfrm>
          <a:off x="6086475" y="142874"/>
          <a:ext cx="2486025" cy="2152651"/>
        </a:xfrm>
        <a:prstGeom prst="rect">
          <a:avLst/>
        </a:prstGeom>
        <a:solidFill>
          <a:srgbClr val="FFFFFF"/>
        </a:solidFill>
        <a:ln w="76200">
          <a:solidFill>
            <a:srgbClr val="FFFF00"/>
          </a:solidFill>
          <a:miter lim="800000"/>
          <a:headEnd/>
          <a:tailEnd/>
        </a:ln>
      </xdr:spPr>
    </xdr:sp>
    <xdr:clientData/>
  </xdr:twoCellAnchor>
  <xdr:twoCellAnchor editAs="oneCell">
    <xdr:from>
      <xdr:col>2</xdr:col>
      <xdr:colOff>428625</xdr:colOff>
      <xdr:row>20</xdr:row>
      <xdr:rowOff>133350</xdr:rowOff>
    </xdr:from>
    <xdr:to>
      <xdr:col>2</xdr:col>
      <xdr:colOff>609600</xdr:colOff>
      <xdr:row>21</xdr:row>
      <xdr:rowOff>85725</xdr:rowOff>
    </xdr:to>
    <xdr:sp macro="" textlink="">
      <xdr:nvSpPr>
        <xdr:cNvPr id="3" name="Text Box 1">
          <a:extLst>
            <a:ext uri="{FF2B5EF4-FFF2-40B4-BE49-F238E27FC236}">
              <a16:creationId xmlns:a16="http://schemas.microsoft.com/office/drawing/2014/main" id="{00000000-0008-0000-0500-000003000000}"/>
            </a:ext>
          </a:extLst>
        </xdr:cNvPr>
        <xdr:cNvSpPr txBox="1">
          <a:spLocks noChangeArrowheads="1"/>
        </xdr:cNvSpPr>
      </xdr:nvSpPr>
      <xdr:spPr bwMode="auto">
        <a:xfrm>
          <a:off x="3838575" y="3943350"/>
          <a:ext cx="180975" cy="142875"/>
        </a:xfrm>
        <a:prstGeom prst="rect">
          <a:avLst/>
        </a:prstGeom>
        <a:noFill/>
        <a:ln w="9525">
          <a:noFill/>
          <a:miter lim="800000"/>
          <a:headEnd/>
          <a:tailEnd/>
        </a:ln>
      </xdr:spPr>
    </xdr:sp>
    <xdr:clientData/>
  </xdr:twoCellAnchor>
  <xdr:twoCellAnchor editAs="oneCell">
    <xdr:from>
      <xdr:col>0</xdr:col>
      <xdr:colOff>95249</xdr:colOff>
      <xdr:row>19</xdr:row>
      <xdr:rowOff>0</xdr:rowOff>
    </xdr:from>
    <xdr:to>
      <xdr:col>2</xdr:col>
      <xdr:colOff>1628775</xdr:colOff>
      <xdr:row>25</xdr:row>
      <xdr:rowOff>104775</xdr:rowOff>
    </xdr:to>
    <xdr:sp macro="" textlink="">
      <xdr:nvSpPr>
        <xdr:cNvPr id="4" name="Text Box 2">
          <a:extLst>
            <a:ext uri="{FF2B5EF4-FFF2-40B4-BE49-F238E27FC236}">
              <a16:creationId xmlns:a16="http://schemas.microsoft.com/office/drawing/2014/main" id="{00000000-0008-0000-0500-000004000000}"/>
            </a:ext>
          </a:extLst>
        </xdr:cNvPr>
        <xdr:cNvSpPr txBox="1">
          <a:spLocks noChangeArrowheads="1"/>
        </xdr:cNvSpPr>
      </xdr:nvSpPr>
      <xdr:spPr bwMode="auto">
        <a:xfrm>
          <a:off x="95249" y="3619500"/>
          <a:ext cx="4943476" cy="1247775"/>
        </a:xfrm>
        <a:prstGeom prst="rect">
          <a:avLst/>
        </a:prstGeom>
        <a:solidFill>
          <a:srgbClr val="FFFFFF"/>
        </a:solidFill>
        <a:ln w="28575">
          <a:solidFill>
            <a:srgbClr val="0000FF"/>
          </a:solidFill>
          <a:miter lim="800000"/>
          <a:headEnd/>
          <a:tailEnd/>
        </a:ln>
      </xdr:spPr>
      <xdr:txBody>
        <a:bodyPr vertOverflow="clip" wrap="square" lIns="27432" tIns="22860" rIns="0" bIns="0" anchor="t" upright="1"/>
        <a:lstStyle/>
        <a:p>
          <a:pPr algn="l" rtl="0">
            <a:defRPr sz="1000"/>
          </a:pPr>
          <a:r>
            <a:rPr lang="en-US" sz="1000" b="1" i="0" strike="noStrike">
              <a:solidFill>
                <a:srgbClr val="FF0000"/>
              </a:solidFill>
              <a:latin typeface="Arial"/>
              <a:cs typeface="Arial"/>
            </a:rPr>
            <a:t>If Excess Income is a positive number, that amount must be withheld from any benefits that would otherwise be provided.  The remaining amount after subtracting the Excess Income from the otherwise allowable benefits would then be provided to the claimant.  If "Allowable Benefits" is a negative number, no benefits are allowed in Budgets 1 - 4, and you should use the Budget 5 Calculators below.  For Budget 5 calculations, if "Spenddown" is a negative number or zero, ignore "Total Allowable after deducting spenddown" figures.</a:t>
          </a:r>
        </a:p>
      </xdr:txBody>
    </xdr:sp>
    <xdr:clientData/>
  </xdr:twoCellAnchor>
  <xdr:twoCellAnchor>
    <xdr:from>
      <xdr:col>3</xdr:col>
      <xdr:colOff>47625</xdr:colOff>
      <xdr:row>29</xdr:row>
      <xdr:rowOff>114300</xdr:rowOff>
    </xdr:from>
    <xdr:to>
      <xdr:col>3</xdr:col>
      <xdr:colOff>285750</xdr:colOff>
      <xdr:row>29</xdr:row>
      <xdr:rowOff>114300</xdr:rowOff>
    </xdr:to>
    <xdr:sp macro="" textlink="">
      <xdr:nvSpPr>
        <xdr:cNvPr id="5" name="Line 7">
          <a:extLst>
            <a:ext uri="{FF2B5EF4-FFF2-40B4-BE49-F238E27FC236}">
              <a16:creationId xmlns:a16="http://schemas.microsoft.com/office/drawing/2014/main" id="{00000000-0008-0000-0500-000005000000}"/>
            </a:ext>
          </a:extLst>
        </xdr:cNvPr>
        <xdr:cNvSpPr>
          <a:spLocks noChangeShapeType="1"/>
        </xdr:cNvSpPr>
      </xdr:nvSpPr>
      <xdr:spPr bwMode="auto">
        <a:xfrm>
          <a:off x="5124450" y="5638800"/>
          <a:ext cx="238125" cy="0"/>
        </a:xfrm>
        <a:prstGeom prst="line">
          <a:avLst/>
        </a:prstGeom>
        <a:noFill/>
        <a:ln w="28575">
          <a:solidFill>
            <a:srgbClr val="FF0000"/>
          </a:solidFill>
          <a:round/>
          <a:headEnd type="triangle" w="med" len="med"/>
          <a:tailEnd/>
        </a:ln>
      </xdr:spPr>
    </xdr:sp>
    <xdr:clientData/>
  </xdr:twoCellAnchor>
  <xdr:twoCellAnchor editAs="oneCell">
    <xdr:from>
      <xdr:col>4</xdr:col>
      <xdr:colOff>276225</xdr:colOff>
      <xdr:row>42</xdr:row>
      <xdr:rowOff>85725</xdr:rowOff>
    </xdr:from>
    <xdr:to>
      <xdr:col>4</xdr:col>
      <xdr:colOff>609600</xdr:colOff>
      <xdr:row>48</xdr:row>
      <xdr:rowOff>171450</xdr:rowOff>
    </xdr:to>
    <xdr:sp macro="" textlink="">
      <xdr:nvSpPr>
        <xdr:cNvPr id="6" name="Text Box 9">
          <a:extLst>
            <a:ext uri="{FF2B5EF4-FFF2-40B4-BE49-F238E27FC236}">
              <a16:creationId xmlns:a16="http://schemas.microsoft.com/office/drawing/2014/main" id="{00000000-0008-0000-0500-000006000000}"/>
            </a:ext>
          </a:extLst>
        </xdr:cNvPr>
        <xdr:cNvSpPr txBox="1">
          <a:spLocks noChangeArrowheads="1"/>
        </xdr:cNvSpPr>
      </xdr:nvSpPr>
      <xdr:spPr bwMode="auto">
        <a:xfrm>
          <a:off x="6248400" y="8086725"/>
          <a:ext cx="847725" cy="1457325"/>
        </a:xfrm>
        <a:prstGeom prst="rect">
          <a:avLst/>
        </a:prstGeom>
        <a:noFill/>
        <a:ln w="9525">
          <a:noFill/>
          <a:miter lim="800000"/>
          <a:headEnd/>
          <a:tailEnd/>
        </a:ln>
      </xdr:spPr>
    </xdr:sp>
    <xdr:clientData/>
  </xdr:twoCellAnchor>
  <xdr:twoCellAnchor editAs="oneCell">
    <xdr:from>
      <xdr:col>3</xdr:col>
      <xdr:colOff>285750</xdr:colOff>
      <xdr:row>19</xdr:row>
      <xdr:rowOff>19050</xdr:rowOff>
    </xdr:from>
    <xdr:to>
      <xdr:col>4</xdr:col>
      <xdr:colOff>2714625</xdr:colOff>
      <xdr:row>38</xdr:row>
      <xdr:rowOff>9525</xdr:rowOff>
    </xdr:to>
    <xdr:sp macro="" textlink="">
      <xdr:nvSpPr>
        <xdr:cNvPr id="7" name="Text Box 10">
          <a:extLst>
            <a:ext uri="{FF2B5EF4-FFF2-40B4-BE49-F238E27FC236}">
              <a16:creationId xmlns:a16="http://schemas.microsoft.com/office/drawing/2014/main" id="{00000000-0008-0000-0500-000007000000}"/>
            </a:ext>
          </a:extLst>
        </xdr:cNvPr>
        <xdr:cNvSpPr txBox="1">
          <a:spLocks noChangeArrowheads="1"/>
        </xdr:cNvSpPr>
      </xdr:nvSpPr>
      <xdr:spPr bwMode="auto">
        <a:xfrm>
          <a:off x="5362575" y="3638550"/>
          <a:ext cx="3324225" cy="3609975"/>
        </a:xfrm>
        <a:prstGeom prst="rect">
          <a:avLst/>
        </a:prstGeom>
        <a:solidFill>
          <a:srgbClr val="FFFFFF"/>
        </a:solidFill>
        <a:ln w="28575">
          <a:solidFill>
            <a:srgbClr val="FF0000"/>
          </a:solidFill>
          <a:miter lim="800000"/>
          <a:headEnd/>
          <a:tailEnd/>
        </a:ln>
      </xdr:spPr>
      <xdr:txBody>
        <a:bodyPr vertOverflow="clip" wrap="square" lIns="36576" tIns="27432" rIns="0" bIns="0" anchor="t" upright="1"/>
        <a:lstStyle/>
        <a:p>
          <a:pPr algn="l" rtl="0">
            <a:defRPr sz="1000"/>
          </a:pPr>
          <a:r>
            <a:rPr lang="en-US" sz="1200" b="1" i="0" strike="noStrike">
              <a:solidFill>
                <a:srgbClr val="000000"/>
              </a:solidFill>
              <a:latin typeface="Arial"/>
              <a:cs typeface="Arial"/>
            </a:rPr>
            <a:t>Type in the amounts for each type of "Allowable Medical claims", such as Doctor, Meds, Hospital, Dental, or Misc such as Med B Premium and/or Supplemental Insurance.</a:t>
          </a:r>
          <a:r>
            <a:rPr lang="en-US" sz="1200" b="1" i="0" strike="noStrike">
              <a:solidFill>
                <a:srgbClr val="008000"/>
              </a:solidFill>
              <a:latin typeface="Arial"/>
              <a:cs typeface="Arial"/>
            </a:rPr>
            <a:t> </a:t>
          </a:r>
          <a:r>
            <a:rPr lang="en-US" sz="1200" b="1" i="0" strike="noStrike">
              <a:solidFill>
                <a:srgbClr val="FF0000"/>
              </a:solidFill>
              <a:latin typeface="Arial"/>
              <a:cs typeface="Arial"/>
            </a:rPr>
            <a:t>If spendown is a positive number, that amount must be withheld from any benefits that would otherwise be provided.</a:t>
          </a:r>
          <a:r>
            <a:rPr lang="en-US" sz="1200" b="1" i="0" strike="noStrike">
              <a:solidFill>
                <a:srgbClr val="008000"/>
              </a:solidFill>
              <a:latin typeface="Arial"/>
              <a:cs typeface="Arial"/>
            </a:rPr>
            <a:t>  The remaining amount, after subtracting the spenddown from the reimburseable medical expenses, is the amount that would then be provided to the claimant.  You must withhold claiming a portion of otherwise allowable claims so that only the "Total Allowable" amount is claimed for payout.  For instance, if a couple would normally be allowed to claim $192.80 in Medicare part B Premium, but the "Total Allowable" showed $147.81, claim only the $147.81.</a:t>
          </a:r>
        </a:p>
      </xdr:txBody>
    </xdr:sp>
    <xdr:clientData/>
  </xdr:twoCellAnchor>
  <xdr:twoCellAnchor>
    <xdr:from>
      <xdr:col>2</xdr:col>
      <xdr:colOff>1619250</xdr:colOff>
      <xdr:row>39</xdr:row>
      <xdr:rowOff>95250</xdr:rowOff>
    </xdr:from>
    <xdr:to>
      <xdr:col>4</xdr:col>
      <xdr:colOff>904875</xdr:colOff>
      <xdr:row>39</xdr:row>
      <xdr:rowOff>95250</xdr:rowOff>
    </xdr:to>
    <xdr:sp macro="" textlink="">
      <xdr:nvSpPr>
        <xdr:cNvPr id="8" name="Line 11">
          <a:extLst>
            <a:ext uri="{FF2B5EF4-FFF2-40B4-BE49-F238E27FC236}">
              <a16:creationId xmlns:a16="http://schemas.microsoft.com/office/drawing/2014/main" id="{00000000-0008-0000-0500-000008000000}"/>
            </a:ext>
          </a:extLst>
        </xdr:cNvPr>
        <xdr:cNvSpPr>
          <a:spLocks noChangeShapeType="1"/>
        </xdr:cNvSpPr>
      </xdr:nvSpPr>
      <xdr:spPr bwMode="auto">
        <a:xfrm flipH="1">
          <a:off x="5029200" y="7524750"/>
          <a:ext cx="1847850" cy="0"/>
        </a:xfrm>
        <a:prstGeom prst="line">
          <a:avLst/>
        </a:prstGeom>
        <a:noFill/>
        <a:ln w="38100">
          <a:solidFill>
            <a:srgbClr val="008000"/>
          </a:solidFill>
          <a:round/>
          <a:headEnd/>
          <a:tailEnd type="triangle" w="med" len="med"/>
        </a:ln>
      </xdr:spPr>
    </xdr:sp>
    <xdr:clientData/>
  </xdr:twoCellAnchor>
  <xdr:twoCellAnchor editAs="oneCell">
    <xdr:from>
      <xdr:col>4</xdr:col>
      <xdr:colOff>161925</xdr:colOff>
      <xdr:row>1</xdr:row>
      <xdr:rowOff>0</xdr:rowOff>
    </xdr:from>
    <xdr:to>
      <xdr:col>4</xdr:col>
      <xdr:colOff>2562225</xdr:colOff>
      <xdr:row>12</xdr:row>
      <xdr:rowOff>47625</xdr:rowOff>
    </xdr:to>
    <xdr:sp macro="" textlink="">
      <xdr:nvSpPr>
        <xdr:cNvPr id="9" name="Text Box 12">
          <a:extLst>
            <a:ext uri="{FF2B5EF4-FFF2-40B4-BE49-F238E27FC236}">
              <a16:creationId xmlns:a16="http://schemas.microsoft.com/office/drawing/2014/main" id="{00000000-0008-0000-0500-000009000000}"/>
            </a:ext>
          </a:extLst>
        </xdr:cNvPr>
        <xdr:cNvSpPr txBox="1">
          <a:spLocks noChangeArrowheads="1"/>
        </xdr:cNvSpPr>
      </xdr:nvSpPr>
      <xdr:spPr bwMode="auto">
        <a:xfrm>
          <a:off x="6134100" y="190500"/>
          <a:ext cx="2400300" cy="2143125"/>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Fill in Budget Factors and Income Factors in the bright yellow cells as appropriate.  </a:t>
          </a:r>
          <a:r>
            <a:rPr lang="en-US" sz="1000" b="1" i="0" strike="noStrike">
              <a:solidFill>
                <a:srgbClr val="FF0000"/>
              </a:solidFill>
              <a:latin typeface="Arial"/>
              <a:cs typeface="Arial"/>
            </a:rPr>
            <a:t>Do not type in any other areas, or you may remove a formula.</a:t>
          </a:r>
          <a:r>
            <a:rPr lang="en-US" sz="1000" b="0" i="0" strike="noStrike">
              <a:solidFill>
                <a:srgbClr val="000000"/>
              </a:solidFill>
              <a:latin typeface="Arial"/>
              <a:cs typeface="Arial"/>
            </a:rPr>
            <a:t>  </a:t>
          </a:r>
          <a:r>
            <a:rPr lang="en-US" sz="1000" b="1" i="0" strike="noStrike">
              <a:solidFill>
                <a:srgbClr val="000000"/>
              </a:solidFill>
              <a:latin typeface="Arial"/>
              <a:cs typeface="Arial"/>
            </a:rPr>
            <a:t>Numbers that appear in parenthasis are negative numbers.  If the claimant is responsible for paying for their own home heating fuel, type "265" for a full benefit, or type a shared Fuel amount (e.g. "132.50") in the Fuel amount when expense is shared with room mate(s), otherwise type in "0".  The formula actions will calculate any spend-down situations.  </a:t>
          </a:r>
        </a:p>
      </xdr:txBody>
    </xdr:sp>
    <xdr:clientData/>
  </xdr:twoCellAnchor>
  <xdr:twoCellAnchor>
    <xdr:from>
      <xdr:col>4</xdr:col>
      <xdr:colOff>914400</xdr:colOff>
      <xdr:row>38</xdr:row>
      <xdr:rowOff>57150</xdr:rowOff>
    </xdr:from>
    <xdr:to>
      <xdr:col>4</xdr:col>
      <xdr:colOff>914400</xdr:colOff>
      <xdr:row>39</xdr:row>
      <xdr:rowOff>104775</xdr:rowOff>
    </xdr:to>
    <xdr:sp macro="" textlink="">
      <xdr:nvSpPr>
        <xdr:cNvPr id="10" name="Line 16">
          <a:extLst>
            <a:ext uri="{FF2B5EF4-FFF2-40B4-BE49-F238E27FC236}">
              <a16:creationId xmlns:a16="http://schemas.microsoft.com/office/drawing/2014/main" id="{00000000-0008-0000-0500-00000A000000}"/>
            </a:ext>
          </a:extLst>
        </xdr:cNvPr>
        <xdr:cNvSpPr>
          <a:spLocks noChangeShapeType="1"/>
        </xdr:cNvSpPr>
      </xdr:nvSpPr>
      <xdr:spPr bwMode="auto">
        <a:xfrm>
          <a:off x="6886575" y="7296150"/>
          <a:ext cx="0" cy="238125"/>
        </a:xfrm>
        <a:prstGeom prst="line">
          <a:avLst/>
        </a:prstGeom>
        <a:noFill/>
        <a:ln w="38100">
          <a:solidFill>
            <a:srgbClr val="008000"/>
          </a:solidFill>
          <a:round/>
          <a:headEnd/>
          <a:tailEnd/>
        </a:ln>
      </xdr:spPr>
    </xdr:sp>
    <xdr:clientData/>
  </xdr:twoCellAnchor>
  <xdr:oneCellAnchor>
    <xdr:from>
      <xdr:col>4</xdr:col>
      <xdr:colOff>38099</xdr:colOff>
      <xdr:row>12</xdr:row>
      <xdr:rowOff>0</xdr:rowOff>
    </xdr:from>
    <xdr:ext cx="3562351" cy="1125693"/>
    <xdr:sp macro="" textlink="">
      <xdr:nvSpPr>
        <xdr:cNvPr id="11" name="TextBox 10">
          <a:extLst>
            <a:ext uri="{FF2B5EF4-FFF2-40B4-BE49-F238E27FC236}">
              <a16:creationId xmlns:a16="http://schemas.microsoft.com/office/drawing/2014/main" id="{00000000-0008-0000-0500-00000B000000}"/>
            </a:ext>
          </a:extLst>
        </xdr:cNvPr>
        <xdr:cNvSpPr txBox="1"/>
      </xdr:nvSpPr>
      <xdr:spPr>
        <a:xfrm>
          <a:off x="6010274" y="2286000"/>
          <a:ext cx="3562351" cy="112569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100" b="1">
              <a:solidFill>
                <a:srgbClr val="FF0000"/>
              </a:solidFill>
            </a:rPr>
            <a:t>Effective July 2012 New Max Budget Stipend</a:t>
          </a:r>
          <a:r>
            <a:rPr lang="en-US" sz="1100" b="1" baseline="0">
              <a:solidFill>
                <a:srgbClr val="FF0000"/>
              </a:solidFill>
            </a:rPr>
            <a:t> </a:t>
          </a:r>
        </a:p>
        <a:p>
          <a:r>
            <a:rPr lang="en-US" sz="1100" b="1" baseline="0">
              <a:solidFill>
                <a:srgbClr val="FF0000"/>
              </a:solidFill>
            </a:rPr>
            <a:t>Single $655.00 Couple $885.00 REBA $315.00</a:t>
          </a:r>
        </a:p>
        <a:p>
          <a:r>
            <a:rPr lang="en-US" sz="1100" b="1" baseline="0">
              <a:solidFill>
                <a:srgbClr val="FF0000"/>
              </a:solidFill>
            </a:rPr>
            <a:t>Heated Apt $590.00 Unheated $440.00  Fuel = $265.00</a:t>
          </a:r>
        </a:p>
        <a:p>
          <a:r>
            <a:rPr lang="en-US" sz="1100" b="1" baseline="0">
              <a:solidFill>
                <a:srgbClr val="FF0000"/>
              </a:solidFill>
            </a:rPr>
            <a:t>Children's Allowance $285.00 each for 1st two, $150.00 each  for additional children</a:t>
          </a:r>
        </a:p>
        <a:p>
          <a:r>
            <a:rPr lang="en-US" sz="1100" b="1" baseline="0">
              <a:solidFill>
                <a:srgbClr val="FF0000"/>
              </a:solidFill>
            </a:rPr>
            <a:t>Discontinue the Temporary Benefit Allowance  (TBA) .</a:t>
          </a:r>
          <a:endParaRPr lang="en-US" sz="1100" b="1">
            <a:solidFill>
              <a:srgbClr val="FF0000"/>
            </a:solidFill>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4</xdr:col>
      <xdr:colOff>114300</xdr:colOff>
      <xdr:row>0</xdr:row>
      <xdr:rowOff>142874</xdr:rowOff>
    </xdr:from>
    <xdr:to>
      <xdr:col>4</xdr:col>
      <xdr:colOff>2600325</xdr:colOff>
      <xdr:row>12</xdr:row>
      <xdr:rowOff>9525</xdr:rowOff>
    </xdr:to>
    <xdr:sp macro="" textlink="">
      <xdr:nvSpPr>
        <xdr:cNvPr id="2" name="Rectangle 13">
          <a:extLst>
            <a:ext uri="{FF2B5EF4-FFF2-40B4-BE49-F238E27FC236}">
              <a16:creationId xmlns:a16="http://schemas.microsoft.com/office/drawing/2014/main" id="{00000000-0008-0000-0600-000002000000}"/>
            </a:ext>
          </a:extLst>
        </xdr:cNvPr>
        <xdr:cNvSpPr>
          <a:spLocks noChangeArrowheads="1"/>
        </xdr:cNvSpPr>
      </xdr:nvSpPr>
      <xdr:spPr bwMode="auto">
        <a:xfrm>
          <a:off x="6086475" y="142874"/>
          <a:ext cx="2486025" cy="2152651"/>
        </a:xfrm>
        <a:prstGeom prst="rect">
          <a:avLst/>
        </a:prstGeom>
        <a:solidFill>
          <a:srgbClr val="FFFFFF"/>
        </a:solidFill>
        <a:ln w="76200">
          <a:solidFill>
            <a:srgbClr val="FFFF00"/>
          </a:solidFill>
          <a:miter lim="800000"/>
          <a:headEnd/>
          <a:tailEnd/>
        </a:ln>
      </xdr:spPr>
    </xdr:sp>
    <xdr:clientData/>
  </xdr:twoCellAnchor>
  <xdr:twoCellAnchor editAs="oneCell">
    <xdr:from>
      <xdr:col>2</xdr:col>
      <xdr:colOff>428625</xdr:colOff>
      <xdr:row>20</xdr:row>
      <xdr:rowOff>133350</xdr:rowOff>
    </xdr:from>
    <xdr:to>
      <xdr:col>2</xdr:col>
      <xdr:colOff>609600</xdr:colOff>
      <xdr:row>21</xdr:row>
      <xdr:rowOff>47625</xdr:rowOff>
    </xdr:to>
    <xdr:sp macro="" textlink="">
      <xdr:nvSpPr>
        <xdr:cNvPr id="3" name="Text Box 1">
          <a:extLst>
            <a:ext uri="{FF2B5EF4-FFF2-40B4-BE49-F238E27FC236}">
              <a16:creationId xmlns:a16="http://schemas.microsoft.com/office/drawing/2014/main" id="{00000000-0008-0000-0600-000003000000}"/>
            </a:ext>
          </a:extLst>
        </xdr:cNvPr>
        <xdr:cNvSpPr txBox="1">
          <a:spLocks noChangeArrowheads="1"/>
        </xdr:cNvSpPr>
      </xdr:nvSpPr>
      <xdr:spPr bwMode="auto">
        <a:xfrm>
          <a:off x="3838575" y="3943350"/>
          <a:ext cx="180975" cy="142875"/>
        </a:xfrm>
        <a:prstGeom prst="rect">
          <a:avLst/>
        </a:prstGeom>
        <a:noFill/>
        <a:ln w="9525">
          <a:noFill/>
          <a:miter lim="800000"/>
          <a:headEnd/>
          <a:tailEnd/>
        </a:ln>
      </xdr:spPr>
    </xdr:sp>
    <xdr:clientData/>
  </xdr:twoCellAnchor>
  <xdr:twoCellAnchor editAs="oneCell">
    <xdr:from>
      <xdr:col>3</xdr:col>
      <xdr:colOff>152399</xdr:colOff>
      <xdr:row>40</xdr:row>
      <xdr:rowOff>19050</xdr:rowOff>
    </xdr:from>
    <xdr:to>
      <xdr:col>6</xdr:col>
      <xdr:colOff>66675</xdr:colOff>
      <xdr:row>45</xdr:row>
      <xdr:rowOff>95250</xdr:rowOff>
    </xdr:to>
    <xdr:sp macro="" textlink="">
      <xdr:nvSpPr>
        <xdr:cNvPr id="4" name="Text Box 2">
          <a:extLst>
            <a:ext uri="{FF2B5EF4-FFF2-40B4-BE49-F238E27FC236}">
              <a16:creationId xmlns:a16="http://schemas.microsoft.com/office/drawing/2014/main" id="{00000000-0008-0000-0600-000004000000}"/>
            </a:ext>
          </a:extLst>
        </xdr:cNvPr>
        <xdr:cNvSpPr txBox="1">
          <a:spLocks noChangeArrowheads="1"/>
        </xdr:cNvSpPr>
      </xdr:nvSpPr>
      <xdr:spPr bwMode="auto">
        <a:xfrm>
          <a:off x="5229224" y="7905750"/>
          <a:ext cx="4933951" cy="1076325"/>
        </a:xfrm>
        <a:prstGeom prst="rect">
          <a:avLst/>
        </a:prstGeom>
        <a:solidFill>
          <a:srgbClr val="FFFFFF"/>
        </a:solidFill>
        <a:ln w="28575">
          <a:solidFill>
            <a:srgbClr val="0000FF"/>
          </a:solidFill>
          <a:miter lim="800000"/>
          <a:headEnd/>
          <a:tailEnd/>
        </a:ln>
      </xdr:spPr>
      <xdr:txBody>
        <a:bodyPr vertOverflow="clip" wrap="square" lIns="27432" tIns="22860" rIns="0" bIns="0" anchor="t" upright="1"/>
        <a:lstStyle/>
        <a:p>
          <a:pPr algn="l" rtl="0">
            <a:defRPr sz="1000"/>
          </a:pPr>
          <a:r>
            <a:rPr lang="en-US" sz="1000" b="1" i="0" strike="noStrike">
              <a:solidFill>
                <a:srgbClr val="FF0000"/>
              </a:solidFill>
              <a:latin typeface="Arial"/>
              <a:cs typeface="Arial"/>
            </a:rPr>
            <a:t>If Excess Income is a positive number, that amount must be withheld from any benefits that would otherwise be provided.  The remaining amount after subtracting the Excess Income from the otherwise allowable benefits would then be provided to the claimant.  If "Allowable Benefits" is a negative number, no benefits are allowed in Budgets 1 - 4, and you should use the Budget 5 Calculators below.  For Budget 5 calculations, if "Spenddown" is a negative number or zero, ignore "Total Allowable after deducting spenddown" figures.</a:t>
          </a:r>
        </a:p>
      </xdr:txBody>
    </xdr:sp>
    <xdr:clientData/>
  </xdr:twoCellAnchor>
  <xdr:twoCellAnchor>
    <xdr:from>
      <xdr:col>3</xdr:col>
      <xdr:colOff>47625</xdr:colOff>
      <xdr:row>29</xdr:row>
      <xdr:rowOff>114300</xdr:rowOff>
    </xdr:from>
    <xdr:to>
      <xdr:col>3</xdr:col>
      <xdr:colOff>285750</xdr:colOff>
      <xdr:row>29</xdr:row>
      <xdr:rowOff>114300</xdr:rowOff>
    </xdr:to>
    <xdr:sp macro="" textlink="">
      <xdr:nvSpPr>
        <xdr:cNvPr id="5" name="Line 7">
          <a:extLst>
            <a:ext uri="{FF2B5EF4-FFF2-40B4-BE49-F238E27FC236}">
              <a16:creationId xmlns:a16="http://schemas.microsoft.com/office/drawing/2014/main" id="{00000000-0008-0000-0600-000005000000}"/>
            </a:ext>
          </a:extLst>
        </xdr:cNvPr>
        <xdr:cNvSpPr>
          <a:spLocks noChangeShapeType="1"/>
        </xdr:cNvSpPr>
      </xdr:nvSpPr>
      <xdr:spPr bwMode="auto">
        <a:xfrm>
          <a:off x="5124450" y="5638800"/>
          <a:ext cx="238125" cy="0"/>
        </a:xfrm>
        <a:prstGeom prst="line">
          <a:avLst/>
        </a:prstGeom>
        <a:noFill/>
        <a:ln w="28575">
          <a:solidFill>
            <a:srgbClr val="FF0000"/>
          </a:solidFill>
          <a:round/>
          <a:headEnd type="triangle" w="med" len="med"/>
          <a:tailEnd/>
        </a:ln>
      </xdr:spPr>
    </xdr:sp>
    <xdr:clientData/>
  </xdr:twoCellAnchor>
  <xdr:twoCellAnchor editAs="oneCell">
    <xdr:from>
      <xdr:col>4</xdr:col>
      <xdr:colOff>276225</xdr:colOff>
      <xdr:row>42</xdr:row>
      <xdr:rowOff>85725</xdr:rowOff>
    </xdr:from>
    <xdr:to>
      <xdr:col>4</xdr:col>
      <xdr:colOff>609600</xdr:colOff>
      <xdr:row>47</xdr:row>
      <xdr:rowOff>133350</xdr:rowOff>
    </xdr:to>
    <xdr:sp macro="" textlink="">
      <xdr:nvSpPr>
        <xdr:cNvPr id="6" name="Text Box 9">
          <a:extLst>
            <a:ext uri="{FF2B5EF4-FFF2-40B4-BE49-F238E27FC236}">
              <a16:creationId xmlns:a16="http://schemas.microsoft.com/office/drawing/2014/main" id="{00000000-0008-0000-0600-000006000000}"/>
            </a:ext>
          </a:extLst>
        </xdr:cNvPr>
        <xdr:cNvSpPr txBox="1">
          <a:spLocks noChangeArrowheads="1"/>
        </xdr:cNvSpPr>
      </xdr:nvSpPr>
      <xdr:spPr bwMode="auto">
        <a:xfrm>
          <a:off x="6248400" y="8086725"/>
          <a:ext cx="333375" cy="1228725"/>
        </a:xfrm>
        <a:prstGeom prst="rect">
          <a:avLst/>
        </a:prstGeom>
        <a:noFill/>
        <a:ln w="9525">
          <a:noFill/>
          <a:miter lim="800000"/>
          <a:headEnd/>
          <a:tailEnd/>
        </a:ln>
      </xdr:spPr>
    </xdr:sp>
    <xdr:clientData/>
  </xdr:twoCellAnchor>
  <xdr:twoCellAnchor editAs="oneCell">
    <xdr:from>
      <xdr:col>3</xdr:col>
      <xdr:colOff>285750</xdr:colOff>
      <xdr:row>19</xdr:row>
      <xdr:rowOff>19050</xdr:rowOff>
    </xdr:from>
    <xdr:to>
      <xdr:col>4</xdr:col>
      <xdr:colOff>2667000</xdr:colOff>
      <xdr:row>38</xdr:row>
      <xdr:rowOff>28575</xdr:rowOff>
    </xdr:to>
    <xdr:sp macro="" textlink="">
      <xdr:nvSpPr>
        <xdr:cNvPr id="7" name="Text Box 10">
          <a:extLst>
            <a:ext uri="{FF2B5EF4-FFF2-40B4-BE49-F238E27FC236}">
              <a16:creationId xmlns:a16="http://schemas.microsoft.com/office/drawing/2014/main" id="{00000000-0008-0000-0600-000007000000}"/>
            </a:ext>
          </a:extLst>
        </xdr:cNvPr>
        <xdr:cNvSpPr txBox="1">
          <a:spLocks noChangeArrowheads="1"/>
        </xdr:cNvSpPr>
      </xdr:nvSpPr>
      <xdr:spPr bwMode="auto">
        <a:xfrm>
          <a:off x="5362575" y="3695700"/>
          <a:ext cx="3276600" cy="3810000"/>
        </a:xfrm>
        <a:prstGeom prst="rect">
          <a:avLst/>
        </a:prstGeom>
        <a:solidFill>
          <a:srgbClr val="FFFFFF"/>
        </a:solidFill>
        <a:ln w="28575">
          <a:solidFill>
            <a:srgbClr val="FF0000"/>
          </a:solidFill>
          <a:miter lim="800000"/>
          <a:headEnd/>
          <a:tailEnd/>
        </a:ln>
      </xdr:spPr>
      <xdr:txBody>
        <a:bodyPr vertOverflow="clip" wrap="square" lIns="36576" tIns="27432" rIns="0" bIns="0" anchor="t" upright="1"/>
        <a:lstStyle/>
        <a:p>
          <a:pPr algn="l" rtl="0">
            <a:defRPr sz="1000"/>
          </a:pPr>
          <a:r>
            <a:rPr lang="en-US" sz="1200" b="1" i="0" strike="noStrike">
              <a:solidFill>
                <a:srgbClr val="000000"/>
              </a:solidFill>
              <a:latin typeface="Arial"/>
              <a:cs typeface="Arial"/>
            </a:rPr>
            <a:t>Type in the amounts for each type of "Allowable Medical claims", such as Doctor, Meds, Hospital, Dental, or Misc such as Med B Premium and/or Supplemental Insurance.</a:t>
          </a:r>
          <a:r>
            <a:rPr lang="en-US" sz="1200" b="1" i="0" strike="noStrike">
              <a:solidFill>
                <a:srgbClr val="008000"/>
              </a:solidFill>
              <a:latin typeface="Arial"/>
              <a:cs typeface="Arial"/>
            </a:rPr>
            <a:t> </a:t>
          </a:r>
          <a:r>
            <a:rPr lang="en-US" sz="1200" b="1" i="0" strike="noStrike">
              <a:solidFill>
                <a:srgbClr val="FF0000"/>
              </a:solidFill>
              <a:latin typeface="Arial"/>
              <a:cs typeface="Arial"/>
            </a:rPr>
            <a:t>If spendown is a positive number, that amount must be withheld from any benefits that would otherwise be provided.</a:t>
          </a:r>
          <a:r>
            <a:rPr lang="en-US" sz="1200" b="1" i="0" strike="noStrike">
              <a:solidFill>
                <a:srgbClr val="008000"/>
              </a:solidFill>
              <a:latin typeface="Arial"/>
              <a:cs typeface="Arial"/>
            </a:rPr>
            <a:t>  The remaining amount, after subtracting the spenddown from the reimburseable medical expenses, is the amount that would then be provided to the claimant.  You must withhold claiming a portion of otherwise allowable claims so that only the "Total Allowable" amount is claimed for payout.  For instance, if a couple would normally be allowed to claim $192.80 in Medicare part B Premium, but the "Total Allowable" showed $147.81, claim only the $147.81.</a:t>
          </a:r>
        </a:p>
      </xdr:txBody>
    </xdr:sp>
    <xdr:clientData/>
  </xdr:twoCellAnchor>
  <xdr:twoCellAnchor>
    <xdr:from>
      <xdr:col>2</xdr:col>
      <xdr:colOff>1619250</xdr:colOff>
      <xdr:row>39</xdr:row>
      <xdr:rowOff>95250</xdr:rowOff>
    </xdr:from>
    <xdr:to>
      <xdr:col>4</xdr:col>
      <xdr:colOff>904875</xdr:colOff>
      <xdr:row>39</xdr:row>
      <xdr:rowOff>95250</xdr:rowOff>
    </xdr:to>
    <xdr:sp macro="" textlink="">
      <xdr:nvSpPr>
        <xdr:cNvPr id="8" name="Line 11">
          <a:extLst>
            <a:ext uri="{FF2B5EF4-FFF2-40B4-BE49-F238E27FC236}">
              <a16:creationId xmlns:a16="http://schemas.microsoft.com/office/drawing/2014/main" id="{00000000-0008-0000-0600-000008000000}"/>
            </a:ext>
          </a:extLst>
        </xdr:cNvPr>
        <xdr:cNvSpPr>
          <a:spLocks noChangeShapeType="1"/>
        </xdr:cNvSpPr>
      </xdr:nvSpPr>
      <xdr:spPr bwMode="auto">
        <a:xfrm flipH="1">
          <a:off x="5029200" y="7524750"/>
          <a:ext cx="1847850" cy="0"/>
        </a:xfrm>
        <a:prstGeom prst="line">
          <a:avLst/>
        </a:prstGeom>
        <a:noFill/>
        <a:ln w="38100">
          <a:solidFill>
            <a:srgbClr val="008000"/>
          </a:solidFill>
          <a:round/>
          <a:headEnd/>
          <a:tailEnd type="triangle" w="med" len="med"/>
        </a:ln>
      </xdr:spPr>
    </xdr:sp>
    <xdr:clientData/>
  </xdr:twoCellAnchor>
  <xdr:twoCellAnchor editAs="oneCell">
    <xdr:from>
      <xdr:col>4</xdr:col>
      <xdr:colOff>161925</xdr:colOff>
      <xdr:row>1</xdr:row>
      <xdr:rowOff>0</xdr:rowOff>
    </xdr:from>
    <xdr:to>
      <xdr:col>4</xdr:col>
      <xdr:colOff>2533650</xdr:colOff>
      <xdr:row>12</xdr:row>
      <xdr:rowOff>47625</xdr:rowOff>
    </xdr:to>
    <xdr:sp macro="" textlink="">
      <xdr:nvSpPr>
        <xdr:cNvPr id="9" name="Text Box 12">
          <a:extLst>
            <a:ext uri="{FF2B5EF4-FFF2-40B4-BE49-F238E27FC236}">
              <a16:creationId xmlns:a16="http://schemas.microsoft.com/office/drawing/2014/main" id="{00000000-0008-0000-0600-000009000000}"/>
            </a:ext>
          </a:extLst>
        </xdr:cNvPr>
        <xdr:cNvSpPr txBox="1">
          <a:spLocks noChangeArrowheads="1"/>
        </xdr:cNvSpPr>
      </xdr:nvSpPr>
      <xdr:spPr bwMode="auto">
        <a:xfrm>
          <a:off x="6134100" y="190500"/>
          <a:ext cx="2371725" cy="2143125"/>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Fill in Budget Factors and Income Factors in the bright yellow cells as appropriate.  </a:t>
          </a:r>
          <a:r>
            <a:rPr lang="en-US" sz="1000" b="1" i="0" strike="noStrike">
              <a:solidFill>
                <a:srgbClr val="FF0000"/>
              </a:solidFill>
              <a:latin typeface="Arial"/>
              <a:cs typeface="Arial"/>
            </a:rPr>
            <a:t>Do not type in any other areas, or you may remove a formula.</a:t>
          </a:r>
          <a:r>
            <a:rPr lang="en-US" sz="1000" b="0" i="0" strike="noStrike">
              <a:solidFill>
                <a:srgbClr val="000000"/>
              </a:solidFill>
              <a:latin typeface="Arial"/>
              <a:cs typeface="Arial"/>
            </a:rPr>
            <a:t>  </a:t>
          </a:r>
          <a:r>
            <a:rPr lang="en-US" sz="1000" b="1" i="0" strike="noStrike">
              <a:solidFill>
                <a:srgbClr val="000000"/>
              </a:solidFill>
              <a:latin typeface="Arial"/>
              <a:cs typeface="Arial"/>
            </a:rPr>
            <a:t>Numbers that appear in parenthasis are negative numbers.  If the claimant is responsible for paying for their own home heating fuel, type "272.00" for a full benefit, or type a shared Fuel amount (e.g. "136.00") in the Fuel amount when expense is shared with room mate(s), otherwise type in "0".  The formula actions will calculate any spend-down situations.  </a:t>
          </a:r>
        </a:p>
      </xdr:txBody>
    </xdr:sp>
    <xdr:clientData/>
  </xdr:twoCellAnchor>
  <xdr:twoCellAnchor>
    <xdr:from>
      <xdr:col>4</xdr:col>
      <xdr:colOff>914400</xdr:colOff>
      <xdr:row>38</xdr:row>
      <xdr:rowOff>57150</xdr:rowOff>
    </xdr:from>
    <xdr:to>
      <xdr:col>4</xdr:col>
      <xdr:colOff>914400</xdr:colOff>
      <xdr:row>39</xdr:row>
      <xdr:rowOff>104775</xdr:rowOff>
    </xdr:to>
    <xdr:sp macro="" textlink="">
      <xdr:nvSpPr>
        <xdr:cNvPr id="10" name="Line 16">
          <a:extLst>
            <a:ext uri="{FF2B5EF4-FFF2-40B4-BE49-F238E27FC236}">
              <a16:creationId xmlns:a16="http://schemas.microsoft.com/office/drawing/2014/main" id="{00000000-0008-0000-0600-00000A000000}"/>
            </a:ext>
          </a:extLst>
        </xdr:cNvPr>
        <xdr:cNvSpPr>
          <a:spLocks noChangeShapeType="1"/>
        </xdr:cNvSpPr>
      </xdr:nvSpPr>
      <xdr:spPr bwMode="auto">
        <a:xfrm>
          <a:off x="6886575" y="7296150"/>
          <a:ext cx="0" cy="238125"/>
        </a:xfrm>
        <a:prstGeom prst="line">
          <a:avLst/>
        </a:prstGeom>
        <a:noFill/>
        <a:ln w="38100">
          <a:solidFill>
            <a:srgbClr val="008000"/>
          </a:solidFill>
          <a:round/>
          <a:headEnd/>
          <a:tailEnd/>
        </a:ln>
      </xdr:spPr>
    </xdr:sp>
    <xdr:clientData/>
  </xdr:twoCellAnchor>
  <xdr:oneCellAnchor>
    <xdr:from>
      <xdr:col>4</xdr:col>
      <xdr:colOff>38099</xdr:colOff>
      <xdr:row>12</xdr:row>
      <xdr:rowOff>0</xdr:rowOff>
    </xdr:from>
    <xdr:ext cx="3562351" cy="953466"/>
    <xdr:sp macro="" textlink="">
      <xdr:nvSpPr>
        <xdr:cNvPr id="11" name="TextBox 10">
          <a:extLst>
            <a:ext uri="{FF2B5EF4-FFF2-40B4-BE49-F238E27FC236}">
              <a16:creationId xmlns:a16="http://schemas.microsoft.com/office/drawing/2014/main" id="{00000000-0008-0000-0600-00000B000000}"/>
            </a:ext>
          </a:extLst>
        </xdr:cNvPr>
        <xdr:cNvSpPr txBox="1"/>
      </xdr:nvSpPr>
      <xdr:spPr>
        <a:xfrm>
          <a:off x="6010274" y="2286000"/>
          <a:ext cx="3562351" cy="95346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100" b="1">
              <a:solidFill>
                <a:srgbClr val="FF0000"/>
              </a:solidFill>
            </a:rPr>
            <a:t>Effective July 2013 New Max Budget Stipend</a:t>
          </a:r>
          <a:r>
            <a:rPr lang="en-US" sz="1100" b="1" baseline="0">
              <a:solidFill>
                <a:srgbClr val="FF0000"/>
              </a:solidFill>
            </a:rPr>
            <a:t> </a:t>
          </a:r>
        </a:p>
        <a:p>
          <a:r>
            <a:rPr lang="en-US" sz="1100" b="1" baseline="0">
              <a:solidFill>
                <a:srgbClr val="FF0000"/>
              </a:solidFill>
            </a:rPr>
            <a:t>Single $673.00 Couple $910.00 REBA $320.00</a:t>
          </a:r>
        </a:p>
        <a:p>
          <a:r>
            <a:rPr lang="en-US" sz="1100" b="1" baseline="0">
              <a:solidFill>
                <a:srgbClr val="FF0000"/>
              </a:solidFill>
            </a:rPr>
            <a:t>Heated Apt $605.00 Unheated $450.00  Fuel = $272.00</a:t>
          </a:r>
        </a:p>
        <a:p>
          <a:r>
            <a:rPr lang="en-US" sz="1100" b="1" baseline="0">
              <a:solidFill>
                <a:srgbClr val="FF0000"/>
              </a:solidFill>
            </a:rPr>
            <a:t>Children's Allowance $285.00 each for 1st two, $150.00 each  for additional children.</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4</xdr:col>
      <xdr:colOff>114300</xdr:colOff>
      <xdr:row>0</xdr:row>
      <xdr:rowOff>142874</xdr:rowOff>
    </xdr:from>
    <xdr:to>
      <xdr:col>4</xdr:col>
      <xdr:colOff>2600325</xdr:colOff>
      <xdr:row>12</xdr:row>
      <xdr:rowOff>9525</xdr:rowOff>
    </xdr:to>
    <xdr:sp macro="" textlink="">
      <xdr:nvSpPr>
        <xdr:cNvPr id="2" name="Rectangle 13">
          <a:extLst>
            <a:ext uri="{FF2B5EF4-FFF2-40B4-BE49-F238E27FC236}">
              <a16:creationId xmlns:a16="http://schemas.microsoft.com/office/drawing/2014/main" id="{00000000-0008-0000-0700-000002000000}"/>
            </a:ext>
          </a:extLst>
        </xdr:cNvPr>
        <xdr:cNvSpPr>
          <a:spLocks noChangeArrowheads="1"/>
        </xdr:cNvSpPr>
      </xdr:nvSpPr>
      <xdr:spPr bwMode="auto">
        <a:xfrm>
          <a:off x="6086475" y="142874"/>
          <a:ext cx="2486025" cy="2152651"/>
        </a:xfrm>
        <a:prstGeom prst="rect">
          <a:avLst/>
        </a:prstGeom>
        <a:solidFill>
          <a:srgbClr val="FFFFFF"/>
        </a:solidFill>
        <a:ln w="76200">
          <a:solidFill>
            <a:srgbClr val="FFFF00"/>
          </a:solidFill>
          <a:miter lim="800000"/>
          <a:headEnd/>
          <a:tailEnd/>
        </a:ln>
      </xdr:spPr>
    </xdr:sp>
    <xdr:clientData/>
  </xdr:twoCellAnchor>
  <xdr:twoCellAnchor editAs="oneCell">
    <xdr:from>
      <xdr:col>2</xdr:col>
      <xdr:colOff>428625</xdr:colOff>
      <xdr:row>20</xdr:row>
      <xdr:rowOff>133350</xdr:rowOff>
    </xdr:from>
    <xdr:to>
      <xdr:col>2</xdr:col>
      <xdr:colOff>609600</xdr:colOff>
      <xdr:row>21</xdr:row>
      <xdr:rowOff>9525</xdr:rowOff>
    </xdr:to>
    <xdr:sp macro="" textlink="">
      <xdr:nvSpPr>
        <xdr:cNvPr id="3" name="Text Box 1">
          <a:extLst>
            <a:ext uri="{FF2B5EF4-FFF2-40B4-BE49-F238E27FC236}">
              <a16:creationId xmlns:a16="http://schemas.microsoft.com/office/drawing/2014/main" id="{00000000-0008-0000-0700-000003000000}"/>
            </a:ext>
          </a:extLst>
        </xdr:cNvPr>
        <xdr:cNvSpPr txBox="1">
          <a:spLocks noChangeArrowheads="1"/>
        </xdr:cNvSpPr>
      </xdr:nvSpPr>
      <xdr:spPr bwMode="auto">
        <a:xfrm>
          <a:off x="3838575" y="4000500"/>
          <a:ext cx="180975" cy="114300"/>
        </a:xfrm>
        <a:prstGeom prst="rect">
          <a:avLst/>
        </a:prstGeom>
        <a:noFill/>
        <a:ln w="9525">
          <a:noFill/>
          <a:miter lim="800000"/>
          <a:headEnd/>
          <a:tailEnd/>
        </a:ln>
      </xdr:spPr>
    </xdr:sp>
    <xdr:clientData/>
  </xdr:twoCellAnchor>
  <xdr:twoCellAnchor editAs="oneCell">
    <xdr:from>
      <xdr:col>3</xdr:col>
      <xdr:colOff>180974</xdr:colOff>
      <xdr:row>40</xdr:row>
      <xdr:rowOff>38100</xdr:rowOff>
    </xdr:from>
    <xdr:to>
      <xdr:col>6</xdr:col>
      <xdr:colOff>447675</xdr:colOff>
      <xdr:row>46</xdr:row>
      <xdr:rowOff>28575</xdr:rowOff>
    </xdr:to>
    <xdr:sp macro="" textlink="">
      <xdr:nvSpPr>
        <xdr:cNvPr id="4" name="Text Box 2">
          <a:extLst>
            <a:ext uri="{FF2B5EF4-FFF2-40B4-BE49-F238E27FC236}">
              <a16:creationId xmlns:a16="http://schemas.microsoft.com/office/drawing/2014/main" id="{00000000-0008-0000-0700-000004000000}"/>
            </a:ext>
          </a:extLst>
        </xdr:cNvPr>
        <xdr:cNvSpPr txBox="1">
          <a:spLocks noChangeArrowheads="1"/>
        </xdr:cNvSpPr>
      </xdr:nvSpPr>
      <xdr:spPr bwMode="auto">
        <a:xfrm>
          <a:off x="5257799" y="7924800"/>
          <a:ext cx="5286376" cy="1190625"/>
        </a:xfrm>
        <a:prstGeom prst="rect">
          <a:avLst/>
        </a:prstGeom>
        <a:solidFill>
          <a:srgbClr val="FFFFFF"/>
        </a:solidFill>
        <a:ln w="28575">
          <a:solidFill>
            <a:srgbClr val="0000FF"/>
          </a:solidFill>
          <a:miter lim="800000"/>
          <a:headEnd/>
          <a:tailEnd/>
        </a:ln>
      </xdr:spPr>
      <xdr:txBody>
        <a:bodyPr vertOverflow="clip" wrap="square" lIns="27432" tIns="22860" rIns="0" bIns="0" anchor="t" upright="1"/>
        <a:lstStyle/>
        <a:p>
          <a:pPr algn="l" rtl="0">
            <a:defRPr sz="1000"/>
          </a:pPr>
          <a:r>
            <a:rPr lang="en-US" sz="1000" b="1" i="0" strike="noStrike">
              <a:solidFill>
                <a:srgbClr val="FF0000"/>
              </a:solidFill>
              <a:latin typeface="Arial"/>
              <a:cs typeface="Arial"/>
            </a:rPr>
            <a:t>If Excess Income is a positive number, that amount must be withheld from any benefits that would otherwise be provided.  The remaining amount after subtracting the Excess Income from the otherwise allowable benefits would then be provided to the claimant.  If "Allowable Benefits" is a negative number, no benefits are allowed in Budgets 1 - 4, and you should use the Budget 5 Calculators below.  For Budget 5 calculations, if "Spenddown" is a negative number or zero, ignore "Total Allowable after deducting spenddown" figures.</a:t>
          </a:r>
        </a:p>
      </xdr:txBody>
    </xdr:sp>
    <xdr:clientData/>
  </xdr:twoCellAnchor>
  <xdr:twoCellAnchor>
    <xdr:from>
      <xdr:col>3</xdr:col>
      <xdr:colOff>47625</xdr:colOff>
      <xdr:row>29</xdr:row>
      <xdr:rowOff>114300</xdr:rowOff>
    </xdr:from>
    <xdr:to>
      <xdr:col>3</xdr:col>
      <xdr:colOff>285750</xdr:colOff>
      <xdr:row>29</xdr:row>
      <xdr:rowOff>114300</xdr:rowOff>
    </xdr:to>
    <xdr:sp macro="" textlink="">
      <xdr:nvSpPr>
        <xdr:cNvPr id="5" name="Line 7">
          <a:extLst>
            <a:ext uri="{FF2B5EF4-FFF2-40B4-BE49-F238E27FC236}">
              <a16:creationId xmlns:a16="http://schemas.microsoft.com/office/drawing/2014/main" id="{00000000-0008-0000-0700-000005000000}"/>
            </a:ext>
          </a:extLst>
        </xdr:cNvPr>
        <xdr:cNvSpPr>
          <a:spLocks noChangeShapeType="1"/>
        </xdr:cNvSpPr>
      </xdr:nvSpPr>
      <xdr:spPr bwMode="auto">
        <a:xfrm>
          <a:off x="5124450" y="5791200"/>
          <a:ext cx="238125" cy="0"/>
        </a:xfrm>
        <a:prstGeom prst="line">
          <a:avLst/>
        </a:prstGeom>
        <a:noFill/>
        <a:ln w="28575">
          <a:solidFill>
            <a:srgbClr val="FF0000"/>
          </a:solidFill>
          <a:round/>
          <a:headEnd type="triangle" w="med" len="med"/>
          <a:tailEnd/>
        </a:ln>
      </xdr:spPr>
    </xdr:sp>
    <xdr:clientData/>
  </xdr:twoCellAnchor>
  <xdr:twoCellAnchor editAs="oneCell">
    <xdr:from>
      <xdr:col>4</xdr:col>
      <xdr:colOff>276225</xdr:colOff>
      <xdr:row>42</xdr:row>
      <xdr:rowOff>85725</xdr:rowOff>
    </xdr:from>
    <xdr:to>
      <xdr:col>4</xdr:col>
      <xdr:colOff>609600</xdr:colOff>
      <xdr:row>46</xdr:row>
      <xdr:rowOff>142875</xdr:rowOff>
    </xdr:to>
    <xdr:sp macro="" textlink="">
      <xdr:nvSpPr>
        <xdr:cNvPr id="6" name="Text Box 9">
          <a:extLst>
            <a:ext uri="{FF2B5EF4-FFF2-40B4-BE49-F238E27FC236}">
              <a16:creationId xmlns:a16="http://schemas.microsoft.com/office/drawing/2014/main" id="{00000000-0008-0000-0700-000006000000}"/>
            </a:ext>
          </a:extLst>
        </xdr:cNvPr>
        <xdr:cNvSpPr txBox="1">
          <a:spLocks noChangeArrowheads="1"/>
        </xdr:cNvSpPr>
      </xdr:nvSpPr>
      <xdr:spPr bwMode="auto">
        <a:xfrm>
          <a:off x="6248400" y="8372475"/>
          <a:ext cx="333375" cy="1047750"/>
        </a:xfrm>
        <a:prstGeom prst="rect">
          <a:avLst/>
        </a:prstGeom>
        <a:noFill/>
        <a:ln w="9525">
          <a:noFill/>
          <a:miter lim="800000"/>
          <a:headEnd/>
          <a:tailEnd/>
        </a:ln>
      </xdr:spPr>
    </xdr:sp>
    <xdr:clientData/>
  </xdr:twoCellAnchor>
  <xdr:twoCellAnchor editAs="oneCell">
    <xdr:from>
      <xdr:col>3</xdr:col>
      <xdr:colOff>295274</xdr:colOff>
      <xdr:row>22</xdr:row>
      <xdr:rowOff>57150</xdr:rowOff>
    </xdr:from>
    <xdr:to>
      <xdr:col>4</xdr:col>
      <xdr:colOff>2686049</xdr:colOff>
      <xdr:row>38</xdr:row>
      <xdr:rowOff>28575</xdr:rowOff>
    </xdr:to>
    <xdr:sp macro="" textlink="">
      <xdr:nvSpPr>
        <xdr:cNvPr id="7" name="Text Box 10">
          <a:extLst>
            <a:ext uri="{FF2B5EF4-FFF2-40B4-BE49-F238E27FC236}">
              <a16:creationId xmlns:a16="http://schemas.microsoft.com/office/drawing/2014/main" id="{00000000-0008-0000-0700-000007000000}"/>
            </a:ext>
          </a:extLst>
        </xdr:cNvPr>
        <xdr:cNvSpPr txBox="1">
          <a:spLocks noChangeArrowheads="1"/>
        </xdr:cNvSpPr>
      </xdr:nvSpPr>
      <xdr:spPr bwMode="auto">
        <a:xfrm>
          <a:off x="5372099" y="4324350"/>
          <a:ext cx="3286125" cy="3181350"/>
        </a:xfrm>
        <a:prstGeom prst="rect">
          <a:avLst/>
        </a:prstGeom>
        <a:solidFill>
          <a:srgbClr val="FFFFFF"/>
        </a:solidFill>
        <a:ln w="28575">
          <a:solidFill>
            <a:srgbClr val="FF0000"/>
          </a:solidFill>
          <a:miter lim="800000"/>
          <a:headEnd/>
          <a:tailEnd/>
        </a:ln>
      </xdr:spPr>
      <xdr:txBody>
        <a:bodyPr vertOverflow="clip" wrap="square" lIns="36576" tIns="27432" rIns="0" bIns="0" anchor="t" upright="1"/>
        <a:lstStyle/>
        <a:p>
          <a:pPr algn="l" rtl="0">
            <a:defRPr sz="1000"/>
          </a:pPr>
          <a:r>
            <a:rPr lang="en-US" sz="1200" b="1" i="0" strike="noStrike">
              <a:solidFill>
                <a:srgbClr val="000000"/>
              </a:solidFill>
              <a:latin typeface="Arial"/>
              <a:cs typeface="Arial"/>
            </a:rPr>
            <a:t>Type in the amounts for each type of "Allowable Medical claims", such as Doctor, Meds, Hospital, Dental, or Misc such as Med B Premium and/or Supplemental Insurance.</a:t>
          </a:r>
          <a:r>
            <a:rPr lang="en-US" sz="1200" b="1" i="0" strike="noStrike">
              <a:solidFill>
                <a:srgbClr val="008000"/>
              </a:solidFill>
              <a:latin typeface="Arial"/>
              <a:cs typeface="Arial"/>
            </a:rPr>
            <a:t> </a:t>
          </a:r>
          <a:r>
            <a:rPr lang="en-US" sz="1200" b="1" i="0" strike="noStrike">
              <a:solidFill>
                <a:srgbClr val="FF0000"/>
              </a:solidFill>
              <a:latin typeface="Arial"/>
              <a:cs typeface="Arial"/>
            </a:rPr>
            <a:t>If spendown is a positive number, that amount must be withheld from any benefits that would otherwise be provided.</a:t>
          </a:r>
          <a:r>
            <a:rPr lang="en-US" sz="1200" b="1" i="0" strike="noStrike">
              <a:solidFill>
                <a:srgbClr val="008000"/>
              </a:solidFill>
              <a:latin typeface="Arial"/>
              <a:cs typeface="Arial"/>
            </a:rPr>
            <a:t>  The remaining amount, after subtracting the spenddown from the reimburseable medical expenses, is the amount that would then be provided to the claimant.  You must withhold claiming a portion of otherwise allowable claims so that only the "Total Allowable" amount is claimed for payout.  For instance, if a couple would normally be allowed to claim $192.80 in Medicare part B Premium, but the "Total Allowable" showed $147.81, claim only the $147.81.</a:t>
          </a:r>
        </a:p>
      </xdr:txBody>
    </xdr:sp>
    <xdr:clientData/>
  </xdr:twoCellAnchor>
  <xdr:twoCellAnchor>
    <xdr:from>
      <xdr:col>2</xdr:col>
      <xdr:colOff>1619250</xdr:colOff>
      <xdr:row>39</xdr:row>
      <xdr:rowOff>95250</xdr:rowOff>
    </xdr:from>
    <xdr:to>
      <xdr:col>4</xdr:col>
      <xdr:colOff>904875</xdr:colOff>
      <xdr:row>39</xdr:row>
      <xdr:rowOff>95250</xdr:rowOff>
    </xdr:to>
    <xdr:sp macro="" textlink="">
      <xdr:nvSpPr>
        <xdr:cNvPr id="8" name="Line 11">
          <a:extLst>
            <a:ext uri="{FF2B5EF4-FFF2-40B4-BE49-F238E27FC236}">
              <a16:creationId xmlns:a16="http://schemas.microsoft.com/office/drawing/2014/main" id="{00000000-0008-0000-0700-000008000000}"/>
            </a:ext>
          </a:extLst>
        </xdr:cNvPr>
        <xdr:cNvSpPr>
          <a:spLocks noChangeShapeType="1"/>
        </xdr:cNvSpPr>
      </xdr:nvSpPr>
      <xdr:spPr bwMode="auto">
        <a:xfrm flipH="1">
          <a:off x="5029200" y="7772400"/>
          <a:ext cx="1847850" cy="0"/>
        </a:xfrm>
        <a:prstGeom prst="line">
          <a:avLst/>
        </a:prstGeom>
        <a:noFill/>
        <a:ln w="38100">
          <a:solidFill>
            <a:srgbClr val="008000"/>
          </a:solidFill>
          <a:round/>
          <a:headEnd/>
          <a:tailEnd type="triangle" w="med" len="med"/>
        </a:ln>
      </xdr:spPr>
    </xdr:sp>
    <xdr:clientData/>
  </xdr:twoCellAnchor>
  <xdr:twoCellAnchor editAs="oneCell">
    <xdr:from>
      <xdr:col>4</xdr:col>
      <xdr:colOff>161926</xdr:colOff>
      <xdr:row>1</xdr:row>
      <xdr:rowOff>0</xdr:rowOff>
    </xdr:from>
    <xdr:to>
      <xdr:col>4</xdr:col>
      <xdr:colOff>2524126</xdr:colOff>
      <xdr:row>12</xdr:row>
      <xdr:rowOff>47625</xdr:rowOff>
    </xdr:to>
    <xdr:sp macro="" textlink="">
      <xdr:nvSpPr>
        <xdr:cNvPr id="9" name="Text Box 12">
          <a:extLst>
            <a:ext uri="{FF2B5EF4-FFF2-40B4-BE49-F238E27FC236}">
              <a16:creationId xmlns:a16="http://schemas.microsoft.com/office/drawing/2014/main" id="{00000000-0008-0000-0700-000009000000}"/>
            </a:ext>
          </a:extLst>
        </xdr:cNvPr>
        <xdr:cNvSpPr txBox="1">
          <a:spLocks noChangeArrowheads="1"/>
        </xdr:cNvSpPr>
      </xdr:nvSpPr>
      <xdr:spPr bwMode="auto">
        <a:xfrm>
          <a:off x="6134101" y="190500"/>
          <a:ext cx="2362200" cy="2143125"/>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Fill in Budget Factors and Income Factors in the bright yellow cells as appropriate.  </a:t>
          </a:r>
          <a:r>
            <a:rPr lang="en-US" sz="1000" b="1" i="0" strike="noStrike">
              <a:solidFill>
                <a:srgbClr val="FF0000"/>
              </a:solidFill>
              <a:latin typeface="Arial"/>
              <a:cs typeface="Arial"/>
            </a:rPr>
            <a:t>Do not type in any other areas, or you may remove a formula.</a:t>
          </a:r>
          <a:r>
            <a:rPr lang="en-US" sz="1000" b="0" i="0" strike="noStrike">
              <a:solidFill>
                <a:srgbClr val="000000"/>
              </a:solidFill>
              <a:latin typeface="Arial"/>
              <a:cs typeface="Arial"/>
            </a:rPr>
            <a:t>  </a:t>
          </a:r>
          <a:r>
            <a:rPr lang="en-US" sz="1000" b="1" i="0" strike="noStrike">
              <a:solidFill>
                <a:srgbClr val="000000"/>
              </a:solidFill>
              <a:latin typeface="Arial"/>
              <a:cs typeface="Arial"/>
            </a:rPr>
            <a:t>Numbers that appear in parenthasis are negative numbers.  If the claimant is responsible for paying for their own home heating fuel, type "272.00" for a full benefit, or type a shared Fuel amount (e.g. "136.00") in the Fuel amount when expense is shared with room mate(s), otherwise type in "0".  The formula actions will calculate any spend-down situations.  </a:t>
          </a:r>
        </a:p>
      </xdr:txBody>
    </xdr:sp>
    <xdr:clientData/>
  </xdr:twoCellAnchor>
  <xdr:twoCellAnchor>
    <xdr:from>
      <xdr:col>4</xdr:col>
      <xdr:colOff>914400</xdr:colOff>
      <xdr:row>38</xdr:row>
      <xdr:rowOff>57150</xdr:rowOff>
    </xdr:from>
    <xdr:to>
      <xdr:col>4</xdr:col>
      <xdr:colOff>914400</xdr:colOff>
      <xdr:row>39</xdr:row>
      <xdr:rowOff>104775</xdr:rowOff>
    </xdr:to>
    <xdr:sp macro="" textlink="">
      <xdr:nvSpPr>
        <xdr:cNvPr id="10" name="Line 16">
          <a:extLst>
            <a:ext uri="{FF2B5EF4-FFF2-40B4-BE49-F238E27FC236}">
              <a16:creationId xmlns:a16="http://schemas.microsoft.com/office/drawing/2014/main" id="{00000000-0008-0000-0700-00000A000000}"/>
            </a:ext>
          </a:extLst>
        </xdr:cNvPr>
        <xdr:cNvSpPr>
          <a:spLocks noChangeShapeType="1"/>
        </xdr:cNvSpPr>
      </xdr:nvSpPr>
      <xdr:spPr bwMode="auto">
        <a:xfrm>
          <a:off x="6886575" y="7534275"/>
          <a:ext cx="0" cy="247650"/>
        </a:xfrm>
        <a:prstGeom prst="line">
          <a:avLst/>
        </a:prstGeom>
        <a:noFill/>
        <a:ln w="38100">
          <a:solidFill>
            <a:srgbClr val="008000"/>
          </a:solidFill>
          <a:round/>
          <a:headEnd/>
          <a:tailEnd/>
        </a:ln>
      </xdr:spPr>
    </xdr:sp>
    <xdr:clientData/>
  </xdr:twoCellAnchor>
  <xdr:oneCellAnchor>
    <xdr:from>
      <xdr:col>4</xdr:col>
      <xdr:colOff>38099</xdr:colOff>
      <xdr:row>12</xdr:row>
      <xdr:rowOff>0</xdr:rowOff>
    </xdr:from>
    <xdr:ext cx="3562351" cy="953466"/>
    <xdr:sp macro="" textlink="">
      <xdr:nvSpPr>
        <xdr:cNvPr id="11" name="TextBox 10">
          <a:extLst>
            <a:ext uri="{FF2B5EF4-FFF2-40B4-BE49-F238E27FC236}">
              <a16:creationId xmlns:a16="http://schemas.microsoft.com/office/drawing/2014/main" id="{00000000-0008-0000-0700-00000B000000}"/>
            </a:ext>
          </a:extLst>
        </xdr:cNvPr>
        <xdr:cNvSpPr txBox="1"/>
      </xdr:nvSpPr>
      <xdr:spPr>
        <a:xfrm>
          <a:off x="6010274" y="2286000"/>
          <a:ext cx="3562351" cy="95346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100" b="1">
              <a:solidFill>
                <a:srgbClr val="FF0000"/>
              </a:solidFill>
            </a:rPr>
            <a:t>Effective July 2013 New Max Budget Stipend</a:t>
          </a:r>
          <a:r>
            <a:rPr lang="en-US" sz="1100" b="1" baseline="0">
              <a:solidFill>
                <a:srgbClr val="FF0000"/>
              </a:solidFill>
            </a:rPr>
            <a:t> </a:t>
          </a:r>
        </a:p>
        <a:p>
          <a:r>
            <a:rPr lang="en-US" sz="1100" b="1" baseline="0">
              <a:solidFill>
                <a:srgbClr val="FF0000"/>
              </a:solidFill>
            </a:rPr>
            <a:t>Single $673.00 Couple $910.00 REBA $320.00</a:t>
          </a:r>
        </a:p>
        <a:p>
          <a:r>
            <a:rPr lang="en-US" sz="1100" b="1" baseline="0">
              <a:solidFill>
                <a:srgbClr val="FF0000"/>
              </a:solidFill>
            </a:rPr>
            <a:t>Heated Apt $605.00 Unheated $450.00  Fuel = $272.00</a:t>
          </a:r>
        </a:p>
        <a:p>
          <a:r>
            <a:rPr lang="en-US" sz="1100" b="1" baseline="0">
              <a:solidFill>
                <a:srgbClr val="FF0000"/>
              </a:solidFill>
            </a:rPr>
            <a:t>Children's Allowance $285.00 each for 1st two, $150.00 each  for additional children.</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4</xdr:col>
      <xdr:colOff>114300</xdr:colOff>
      <xdr:row>0</xdr:row>
      <xdr:rowOff>142874</xdr:rowOff>
    </xdr:from>
    <xdr:to>
      <xdr:col>4</xdr:col>
      <xdr:colOff>2600325</xdr:colOff>
      <xdr:row>12</xdr:row>
      <xdr:rowOff>9525</xdr:rowOff>
    </xdr:to>
    <xdr:sp macro="" textlink="">
      <xdr:nvSpPr>
        <xdr:cNvPr id="2" name="Rectangle 13">
          <a:extLst>
            <a:ext uri="{FF2B5EF4-FFF2-40B4-BE49-F238E27FC236}">
              <a16:creationId xmlns:a16="http://schemas.microsoft.com/office/drawing/2014/main" id="{00000000-0008-0000-0800-000002000000}"/>
            </a:ext>
          </a:extLst>
        </xdr:cNvPr>
        <xdr:cNvSpPr>
          <a:spLocks noChangeArrowheads="1"/>
        </xdr:cNvSpPr>
      </xdr:nvSpPr>
      <xdr:spPr bwMode="auto">
        <a:xfrm>
          <a:off x="6086475" y="142874"/>
          <a:ext cx="2486025" cy="2152651"/>
        </a:xfrm>
        <a:prstGeom prst="rect">
          <a:avLst/>
        </a:prstGeom>
        <a:solidFill>
          <a:srgbClr val="FFFFFF"/>
        </a:solidFill>
        <a:ln w="76200">
          <a:solidFill>
            <a:srgbClr val="FFFF00"/>
          </a:solidFill>
          <a:miter lim="800000"/>
          <a:headEnd/>
          <a:tailEnd/>
        </a:ln>
      </xdr:spPr>
    </xdr:sp>
    <xdr:clientData/>
  </xdr:twoCellAnchor>
  <xdr:twoCellAnchor editAs="oneCell">
    <xdr:from>
      <xdr:col>2</xdr:col>
      <xdr:colOff>428625</xdr:colOff>
      <xdr:row>20</xdr:row>
      <xdr:rowOff>133350</xdr:rowOff>
    </xdr:from>
    <xdr:to>
      <xdr:col>2</xdr:col>
      <xdr:colOff>609600</xdr:colOff>
      <xdr:row>20</xdr:row>
      <xdr:rowOff>171450</xdr:rowOff>
    </xdr:to>
    <xdr:sp macro="" textlink="">
      <xdr:nvSpPr>
        <xdr:cNvPr id="3" name="Text Box 1">
          <a:extLst>
            <a:ext uri="{FF2B5EF4-FFF2-40B4-BE49-F238E27FC236}">
              <a16:creationId xmlns:a16="http://schemas.microsoft.com/office/drawing/2014/main" id="{00000000-0008-0000-0800-000003000000}"/>
            </a:ext>
          </a:extLst>
        </xdr:cNvPr>
        <xdr:cNvSpPr txBox="1">
          <a:spLocks noChangeArrowheads="1"/>
        </xdr:cNvSpPr>
      </xdr:nvSpPr>
      <xdr:spPr bwMode="auto">
        <a:xfrm>
          <a:off x="3838575" y="4000500"/>
          <a:ext cx="180975" cy="76200"/>
        </a:xfrm>
        <a:prstGeom prst="rect">
          <a:avLst/>
        </a:prstGeom>
        <a:noFill/>
        <a:ln w="9525">
          <a:noFill/>
          <a:miter lim="800000"/>
          <a:headEnd/>
          <a:tailEnd/>
        </a:ln>
      </xdr:spPr>
    </xdr:sp>
    <xdr:clientData/>
  </xdr:twoCellAnchor>
  <xdr:twoCellAnchor editAs="oneCell">
    <xdr:from>
      <xdr:col>3</xdr:col>
      <xdr:colOff>180974</xdr:colOff>
      <xdr:row>40</xdr:row>
      <xdr:rowOff>38100</xdr:rowOff>
    </xdr:from>
    <xdr:to>
      <xdr:col>4</xdr:col>
      <xdr:colOff>1381125</xdr:colOff>
      <xdr:row>45</xdr:row>
      <xdr:rowOff>0</xdr:rowOff>
    </xdr:to>
    <xdr:sp macro="" textlink="">
      <xdr:nvSpPr>
        <xdr:cNvPr id="4" name="Text Box 2">
          <a:extLst>
            <a:ext uri="{FF2B5EF4-FFF2-40B4-BE49-F238E27FC236}">
              <a16:creationId xmlns:a16="http://schemas.microsoft.com/office/drawing/2014/main" id="{00000000-0008-0000-0800-000004000000}"/>
            </a:ext>
          </a:extLst>
        </xdr:cNvPr>
        <xdr:cNvSpPr txBox="1">
          <a:spLocks noChangeArrowheads="1"/>
        </xdr:cNvSpPr>
      </xdr:nvSpPr>
      <xdr:spPr bwMode="auto">
        <a:xfrm>
          <a:off x="5257799" y="7924800"/>
          <a:ext cx="5286376" cy="1190625"/>
        </a:xfrm>
        <a:prstGeom prst="rect">
          <a:avLst/>
        </a:prstGeom>
        <a:solidFill>
          <a:srgbClr val="FFFFFF"/>
        </a:solidFill>
        <a:ln w="28575">
          <a:solidFill>
            <a:srgbClr val="0000FF"/>
          </a:solidFill>
          <a:miter lim="800000"/>
          <a:headEnd/>
          <a:tailEnd/>
        </a:ln>
      </xdr:spPr>
      <xdr:txBody>
        <a:bodyPr vertOverflow="clip" wrap="square" lIns="27432" tIns="22860" rIns="0" bIns="0" anchor="t" upright="1"/>
        <a:lstStyle/>
        <a:p>
          <a:pPr algn="l" rtl="0">
            <a:defRPr sz="1000"/>
          </a:pPr>
          <a:r>
            <a:rPr lang="en-US" sz="1000" b="1" i="0" strike="noStrike">
              <a:solidFill>
                <a:srgbClr val="FF0000"/>
              </a:solidFill>
              <a:latin typeface="Arial"/>
              <a:cs typeface="Arial"/>
            </a:rPr>
            <a:t>If Excess Income is a positive number, that amount must be withheld from any benefits that would otherwise be provided.  The remaining amount after subtracting the Excess Income from the otherwise allowable benefits would then be provided to the claimant.  If "Allowable Benefits" is a negative number, no benefits are allowed in Budgets 1 - 4, and you should use the Budget 5 Calculators below.  For Budget 5 calculations, if "Spenddown" is a negative number or zero, ignore "Total Allowable after deducting spenddown" figures.</a:t>
          </a:r>
        </a:p>
      </xdr:txBody>
    </xdr:sp>
    <xdr:clientData/>
  </xdr:twoCellAnchor>
  <xdr:twoCellAnchor>
    <xdr:from>
      <xdr:col>3</xdr:col>
      <xdr:colOff>47625</xdr:colOff>
      <xdr:row>29</xdr:row>
      <xdr:rowOff>114300</xdr:rowOff>
    </xdr:from>
    <xdr:to>
      <xdr:col>3</xdr:col>
      <xdr:colOff>285750</xdr:colOff>
      <xdr:row>29</xdr:row>
      <xdr:rowOff>114300</xdr:rowOff>
    </xdr:to>
    <xdr:sp macro="" textlink="">
      <xdr:nvSpPr>
        <xdr:cNvPr id="5" name="Line 7">
          <a:extLst>
            <a:ext uri="{FF2B5EF4-FFF2-40B4-BE49-F238E27FC236}">
              <a16:creationId xmlns:a16="http://schemas.microsoft.com/office/drawing/2014/main" id="{00000000-0008-0000-0800-000005000000}"/>
            </a:ext>
          </a:extLst>
        </xdr:cNvPr>
        <xdr:cNvSpPr>
          <a:spLocks noChangeShapeType="1"/>
        </xdr:cNvSpPr>
      </xdr:nvSpPr>
      <xdr:spPr bwMode="auto">
        <a:xfrm>
          <a:off x="5124450" y="5791200"/>
          <a:ext cx="238125" cy="0"/>
        </a:xfrm>
        <a:prstGeom prst="line">
          <a:avLst/>
        </a:prstGeom>
        <a:noFill/>
        <a:ln w="28575">
          <a:solidFill>
            <a:srgbClr val="FF0000"/>
          </a:solidFill>
          <a:round/>
          <a:headEnd type="triangle" w="med" len="med"/>
          <a:tailEnd/>
        </a:ln>
      </xdr:spPr>
    </xdr:sp>
    <xdr:clientData/>
  </xdr:twoCellAnchor>
  <xdr:twoCellAnchor editAs="oneCell">
    <xdr:from>
      <xdr:col>4</xdr:col>
      <xdr:colOff>276225</xdr:colOff>
      <xdr:row>42</xdr:row>
      <xdr:rowOff>85725</xdr:rowOff>
    </xdr:from>
    <xdr:to>
      <xdr:col>4</xdr:col>
      <xdr:colOff>609600</xdr:colOff>
      <xdr:row>45</xdr:row>
      <xdr:rowOff>190500</xdr:rowOff>
    </xdr:to>
    <xdr:sp macro="" textlink="">
      <xdr:nvSpPr>
        <xdr:cNvPr id="6" name="Text Box 9">
          <a:extLst>
            <a:ext uri="{FF2B5EF4-FFF2-40B4-BE49-F238E27FC236}">
              <a16:creationId xmlns:a16="http://schemas.microsoft.com/office/drawing/2014/main" id="{00000000-0008-0000-0800-000006000000}"/>
            </a:ext>
          </a:extLst>
        </xdr:cNvPr>
        <xdr:cNvSpPr txBox="1">
          <a:spLocks noChangeArrowheads="1"/>
        </xdr:cNvSpPr>
      </xdr:nvSpPr>
      <xdr:spPr bwMode="auto">
        <a:xfrm>
          <a:off x="6248400" y="8372475"/>
          <a:ext cx="333375" cy="857250"/>
        </a:xfrm>
        <a:prstGeom prst="rect">
          <a:avLst/>
        </a:prstGeom>
        <a:noFill/>
        <a:ln w="9525">
          <a:noFill/>
          <a:miter lim="800000"/>
          <a:headEnd/>
          <a:tailEnd/>
        </a:ln>
      </xdr:spPr>
    </xdr:sp>
    <xdr:clientData/>
  </xdr:twoCellAnchor>
  <xdr:twoCellAnchor editAs="oneCell">
    <xdr:from>
      <xdr:col>3</xdr:col>
      <xdr:colOff>295274</xdr:colOff>
      <xdr:row>21</xdr:row>
      <xdr:rowOff>47625</xdr:rowOff>
    </xdr:from>
    <xdr:to>
      <xdr:col>4</xdr:col>
      <xdr:colOff>2686050</xdr:colOff>
      <xdr:row>38</xdr:row>
      <xdr:rowOff>28575</xdr:rowOff>
    </xdr:to>
    <xdr:sp macro="" textlink="">
      <xdr:nvSpPr>
        <xdr:cNvPr id="7" name="Text Box 10">
          <a:extLst>
            <a:ext uri="{FF2B5EF4-FFF2-40B4-BE49-F238E27FC236}">
              <a16:creationId xmlns:a16="http://schemas.microsoft.com/office/drawing/2014/main" id="{00000000-0008-0000-0800-000007000000}"/>
            </a:ext>
          </a:extLst>
        </xdr:cNvPr>
        <xdr:cNvSpPr txBox="1">
          <a:spLocks noChangeArrowheads="1"/>
        </xdr:cNvSpPr>
      </xdr:nvSpPr>
      <xdr:spPr bwMode="auto">
        <a:xfrm>
          <a:off x="5372099" y="4114800"/>
          <a:ext cx="3286126" cy="3390900"/>
        </a:xfrm>
        <a:prstGeom prst="rect">
          <a:avLst/>
        </a:prstGeom>
        <a:solidFill>
          <a:srgbClr val="FFFFFF"/>
        </a:solidFill>
        <a:ln w="28575">
          <a:solidFill>
            <a:srgbClr val="FF0000"/>
          </a:solidFill>
          <a:miter lim="800000"/>
          <a:headEnd/>
          <a:tailEnd/>
        </a:ln>
      </xdr:spPr>
      <xdr:txBody>
        <a:bodyPr vertOverflow="clip" wrap="square" lIns="36576" tIns="27432" rIns="0" bIns="0" anchor="t" upright="1"/>
        <a:lstStyle/>
        <a:p>
          <a:pPr algn="l" rtl="0">
            <a:defRPr sz="1000"/>
          </a:pPr>
          <a:r>
            <a:rPr lang="en-US" sz="1200" b="1" i="0" strike="noStrike">
              <a:solidFill>
                <a:srgbClr val="000000"/>
              </a:solidFill>
              <a:latin typeface="Arial"/>
              <a:cs typeface="Arial"/>
            </a:rPr>
            <a:t>Type in the amounts for each type of "Allowable Medical claims", such as Doctor, Meds, Hospital, Dental, or Misc such as Med B Premium and/or Supplemental Insurance.</a:t>
          </a:r>
          <a:r>
            <a:rPr lang="en-US" sz="1200" b="1" i="0" strike="noStrike">
              <a:solidFill>
                <a:srgbClr val="008000"/>
              </a:solidFill>
              <a:latin typeface="Arial"/>
              <a:cs typeface="Arial"/>
            </a:rPr>
            <a:t> </a:t>
          </a:r>
          <a:r>
            <a:rPr lang="en-US" sz="1200" b="1" i="0" strike="noStrike">
              <a:solidFill>
                <a:srgbClr val="FF0000"/>
              </a:solidFill>
              <a:latin typeface="Arial"/>
              <a:cs typeface="Arial"/>
            </a:rPr>
            <a:t>If spendown is a positive number, that amount must be withheld from any benefits that would otherwise be provided.</a:t>
          </a:r>
          <a:r>
            <a:rPr lang="en-US" sz="1200" b="1" i="0" strike="noStrike">
              <a:solidFill>
                <a:srgbClr val="008000"/>
              </a:solidFill>
              <a:latin typeface="Arial"/>
              <a:cs typeface="Arial"/>
            </a:rPr>
            <a:t>  The remaining amount, after subtracting the spenddown from the reimburseable medical expenses, is the amount that would then be provided to the claimant.  You must withhold claiming a portion of otherwise allowable claims so that only the "Total Allowable" amount is claimed for payout.  For instance, if a couple would normally be allowed to claim $192.80 in Medicare part B Premium, but the "Total Allowable" showed $147.81, claim only the $147.81.</a:t>
          </a:r>
        </a:p>
      </xdr:txBody>
    </xdr:sp>
    <xdr:clientData/>
  </xdr:twoCellAnchor>
  <xdr:twoCellAnchor>
    <xdr:from>
      <xdr:col>2</xdr:col>
      <xdr:colOff>1619250</xdr:colOff>
      <xdr:row>39</xdr:row>
      <xdr:rowOff>95250</xdr:rowOff>
    </xdr:from>
    <xdr:to>
      <xdr:col>4</xdr:col>
      <xdr:colOff>904875</xdr:colOff>
      <xdr:row>39</xdr:row>
      <xdr:rowOff>95250</xdr:rowOff>
    </xdr:to>
    <xdr:sp macro="" textlink="">
      <xdr:nvSpPr>
        <xdr:cNvPr id="8" name="Line 11">
          <a:extLst>
            <a:ext uri="{FF2B5EF4-FFF2-40B4-BE49-F238E27FC236}">
              <a16:creationId xmlns:a16="http://schemas.microsoft.com/office/drawing/2014/main" id="{00000000-0008-0000-0800-000008000000}"/>
            </a:ext>
          </a:extLst>
        </xdr:cNvPr>
        <xdr:cNvSpPr>
          <a:spLocks noChangeShapeType="1"/>
        </xdr:cNvSpPr>
      </xdr:nvSpPr>
      <xdr:spPr bwMode="auto">
        <a:xfrm flipH="1">
          <a:off x="5029200" y="7772400"/>
          <a:ext cx="1847850" cy="0"/>
        </a:xfrm>
        <a:prstGeom prst="line">
          <a:avLst/>
        </a:prstGeom>
        <a:noFill/>
        <a:ln w="38100">
          <a:solidFill>
            <a:srgbClr val="008000"/>
          </a:solidFill>
          <a:round/>
          <a:headEnd/>
          <a:tailEnd type="triangle" w="med" len="med"/>
        </a:ln>
      </xdr:spPr>
    </xdr:sp>
    <xdr:clientData/>
  </xdr:twoCellAnchor>
  <xdr:twoCellAnchor editAs="oneCell">
    <xdr:from>
      <xdr:col>4</xdr:col>
      <xdr:colOff>161926</xdr:colOff>
      <xdr:row>1</xdr:row>
      <xdr:rowOff>0</xdr:rowOff>
    </xdr:from>
    <xdr:to>
      <xdr:col>4</xdr:col>
      <xdr:colOff>2562225</xdr:colOff>
      <xdr:row>12</xdr:row>
      <xdr:rowOff>47625</xdr:rowOff>
    </xdr:to>
    <xdr:sp macro="" textlink="">
      <xdr:nvSpPr>
        <xdr:cNvPr id="9" name="Text Box 12">
          <a:extLst>
            <a:ext uri="{FF2B5EF4-FFF2-40B4-BE49-F238E27FC236}">
              <a16:creationId xmlns:a16="http://schemas.microsoft.com/office/drawing/2014/main" id="{00000000-0008-0000-0800-000009000000}"/>
            </a:ext>
          </a:extLst>
        </xdr:cNvPr>
        <xdr:cNvSpPr txBox="1">
          <a:spLocks noChangeArrowheads="1"/>
        </xdr:cNvSpPr>
      </xdr:nvSpPr>
      <xdr:spPr bwMode="auto">
        <a:xfrm>
          <a:off x="6134101" y="190500"/>
          <a:ext cx="2400299" cy="2143125"/>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Fill in Budget Factors and Income Factors in the bright yellow cells as appropriate.  </a:t>
          </a:r>
          <a:r>
            <a:rPr lang="en-US" sz="1000" b="1" i="0" strike="noStrike">
              <a:solidFill>
                <a:srgbClr val="FF0000"/>
              </a:solidFill>
              <a:latin typeface="Arial"/>
              <a:cs typeface="Arial"/>
            </a:rPr>
            <a:t>Do not type in any other areas, or you may remove a formula.</a:t>
          </a:r>
          <a:r>
            <a:rPr lang="en-US" sz="1000" b="0" i="0" strike="noStrike">
              <a:solidFill>
                <a:srgbClr val="000000"/>
              </a:solidFill>
              <a:latin typeface="Arial"/>
              <a:cs typeface="Arial"/>
            </a:rPr>
            <a:t>  </a:t>
          </a:r>
          <a:r>
            <a:rPr lang="en-US" sz="1000" b="1" i="0" strike="noStrike">
              <a:solidFill>
                <a:srgbClr val="000000"/>
              </a:solidFill>
              <a:latin typeface="Arial"/>
              <a:cs typeface="Arial"/>
            </a:rPr>
            <a:t>Numbers that appear in parenthasis are negative numbers.  If the claimant is responsible for paying for their own home heating fuel, type "279.00" for a full benefit, or type a shared Fuel amount (e.g. "139.50") in the Fuel amount when expense is shared with room mate(s), otherwise type in "0".  The formula actions will calculate any spend-down situations.  </a:t>
          </a:r>
        </a:p>
      </xdr:txBody>
    </xdr:sp>
    <xdr:clientData/>
  </xdr:twoCellAnchor>
  <xdr:twoCellAnchor>
    <xdr:from>
      <xdr:col>4</xdr:col>
      <xdr:colOff>914400</xdr:colOff>
      <xdr:row>38</xdr:row>
      <xdr:rowOff>57150</xdr:rowOff>
    </xdr:from>
    <xdr:to>
      <xdr:col>4</xdr:col>
      <xdr:colOff>914400</xdr:colOff>
      <xdr:row>39</xdr:row>
      <xdr:rowOff>104775</xdr:rowOff>
    </xdr:to>
    <xdr:sp macro="" textlink="">
      <xdr:nvSpPr>
        <xdr:cNvPr id="10" name="Line 16">
          <a:extLst>
            <a:ext uri="{FF2B5EF4-FFF2-40B4-BE49-F238E27FC236}">
              <a16:creationId xmlns:a16="http://schemas.microsoft.com/office/drawing/2014/main" id="{00000000-0008-0000-0800-00000A000000}"/>
            </a:ext>
          </a:extLst>
        </xdr:cNvPr>
        <xdr:cNvSpPr>
          <a:spLocks noChangeShapeType="1"/>
        </xdr:cNvSpPr>
      </xdr:nvSpPr>
      <xdr:spPr bwMode="auto">
        <a:xfrm>
          <a:off x="6886575" y="7534275"/>
          <a:ext cx="0" cy="247650"/>
        </a:xfrm>
        <a:prstGeom prst="line">
          <a:avLst/>
        </a:prstGeom>
        <a:noFill/>
        <a:ln w="38100">
          <a:solidFill>
            <a:srgbClr val="008000"/>
          </a:solidFill>
          <a:round/>
          <a:headEnd/>
          <a:tailEnd/>
        </a:ln>
      </xdr:spPr>
    </xdr:sp>
    <xdr:clientData/>
  </xdr:twoCellAnchor>
  <xdr:oneCellAnchor>
    <xdr:from>
      <xdr:col>4</xdr:col>
      <xdr:colOff>38099</xdr:colOff>
      <xdr:row>12</xdr:row>
      <xdr:rowOff>0</xdr:rowOff>
    </xdr:from>
    <xdr:ext cx="3562351" cy="953466"/>
    <xdr:sp macro="" textlink="">
      <xdr:nvSpPr>
        <xdr:cNvPr id="11" name="TextBox 10">
          <a:extLst>
            <a:ext uri="{FF2B5EF4-FFF2-40B4-BE49-F238E27FC236}">
              <a16:creationId xmlns:a16="http://schemas.microsoft.com/office/drawing/2014/main" id="{00000000-0008-0000-0800-00000B000000}"/>
            </a:ext>
          </a:extLst>
        </xdr:cNvPr>
        <xdr:cNvSpPr txBox="1"/>
      </xdr:nvSpPr>
      <xdr:spPr>
        <a:xfrm>
          <a:off x="6010274" y="2286000"/>
          <a:ext cx="3562351" cy="95346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100" b="1">
              <a:solidFill>
                <a:srgbClr val="FF0000"/>
              </a:solidFill>
            </a:rPr>
            <a:t>Effective </a:t>
          </a:r>
          <a:r>
            <a:rPr lang="en-US" sz="1100" b="1">
              <a:solidFill>
                <a:srgbClr val="0000FF"/>
              </a:solidFill>
            </a:rPr>
            <a:t>July 2014 </a:t>
          </a:r>
          <a:r>
            <a:rPr lang="en-US" sz="1100" b="1">
              <a:solidFill>
                <a:srgbClr val="FF0000"/>
              </a:solidFill>
            </a:rPr>
            <a:t>New Max Budget Stipend</a:t>
          </a:r>
          <a:r>
            <a:rPr lang="en-US" sz="1100" b="1" baseline="0">
              <a:solidFill>
                <a:srgbClr val="FF0000"/>
              </a:solidFill>
            </a:rPr>
            <a:t> </a:t>
          </a:r>
        </a:p>
        <a:p>
          <a:r>
            <a:rPr lang="en-US" sz="1100" b="1" baseline="0">
              <a:solidFill>
                <a:srgbClr val="FF0000"/>
              </a:solidFill>
            </a:rPr>
            <a:t>Single </a:t>
          </a:r>
          <a:r>
            <a:rPr lang="en-US" sz="1100" b="1" baseline="0">
              <a:solidFill>
                <a:srgbClr val="0000FF"/>
              </a:solidFill>
            </a:rPr>
            <a:t>$690.00 </a:t>
          </a:r>
          <a:r>
            <a:rPr lang="en-US" sz="1100" b="1" baseline="0">
              <a:solidFill>
                <a:srgbClr val="FF0000"/>
              </a:solidFill>
            </a:rPr>
            <a:t>Couple </a:t>
          </a:r>
          <a:r>
            <a:rPr lang="en-US" sz="1100" b="1" baseline="0">
              <a:solidFill>
                <a:srgbClr val="0000FF"/>
              </a:solidFill>
            </a:rPr>
            <a:t>$933.00 </a:t>
          </a:r>
          <a:r>
            <a:rPr lang="en-US" sz="1100" b="1" baseline="0">
              <a:solidFill>
                <a:srgbClr val="FF0000"/>
              </a:solidFill>
            </a:rPr>
            <a:t>REBA $320.00</a:t>
          </a:r>
        </a:p>
        <a:p>
          <a:r>
            <a:rPr lang="en-US" sz="1100" b="1" baseline="0">
              <a:solidFill>
                <a:srgbClr val="FF0000"/>
              </a:solidFill>
            </a:rPr>
            <a:t>Heated Apt </a:t>
          </a:r>
          <a:r>
            <a:rPr lang="en-US" sz="1100" b="1" baseline="0">
              <a:solidFill>
                <a:srgbClr val="0000FF"/>
              </a:solidFill>
            </a:rPr>
            <a:t>$620.00 </a:t>
          </a:r>
          <a:r>
            <a:rPr lang="en-US" sz="1100" b="1" baseline="0">
              <a:solidFill>
                <a:srgbClr val="FF0000"/>
              </a:solidFill>
            </a:rPr>
            <a:t>Unheated </a:t>
          </a:r>
          <a:r>
            <a:rPr lang="en-US" sz="1100" b="1" baseline="0">
              <a:solidFill>
                <a:srgbClr val="0000FF"/>
              </a:solidFill>
            </a:rPr>
            <a:t>$461.00  </a:t>
          </a:r>
          <a:r>
            <a:rPr lang="en-US" sz="1100" b="1" baseline="0">
              <a:solidFill>
                <a:srgbClr val="FF0000"/>
              </a:solidFill>
            </a:rPr>
            <a:t>Fuel = </a:t>
          </a:r>
          <a:r>
            <a:rPr lang="en-US" sz="1100" b="1" baseline="0">
              <a:solidFill>
                <a:srgbClr val="0000FF"/>
              </a:solidFill>
            </a:rPr>
            <a:t>$279.00</a:t>
          </a:r>
        </a:p>
        <a:p>
          <a:r>
            <a:rPr lang="en-US" sz="1100" b="1" baseline="0">
              <a:solidFill>
                <a:srgbClr val="FF0000"/>
              </a:solidFill>
            </a:rPr>
            <a:t>Children's Allowance </a:t>
          </a:r>
          <a:r>
            <a:rPr lang="en-US" sz="1100" b="1" baseline="0">
              <a:solidFill>
                <a:srgbClr val="0000FF"/>
              </a:solidFill>
            </a:rPr>
            <a:t>$285.00 </a:t>
          </a:r>
          <a:r>
            <a:rPr lang="en-US" sz="1100" b="1" baseline="0">
              <a:solidFill>
                <a:srgbClr val="FF0000"/>
              </a:solidFill>
            </a:rPr>
            <a:t>each for 1st two, </a:t>
          </a:r>
          <a:r>
            <a:rPr lang="en-US" sz="1100" b="1" baseline="0">
              <a:solidFill>
                <a:srgbClr val="0000FF"/>
              </a:solidFill>
            </a:rPr>
            <a:t>$150.00 </a:t>
          </a:r>
          <a:r>
            <a:rPr lang="en-US" sz="1100" b="1" baseline="0">
              <a:solidFill>
                <a:srgbClr val="FF0000"/>
              </a:solidFill>
            </a:rPr>
            <a:t>each  for additional children.</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H40"/>
  <sheetViews>
    <sheetView workbookViewId="0">
      <selection activeCell="B4" sqref="B4"/>
    </sheetView>
  </sheetViews>
  <sheetFormatPr defaultRowHeight="15" customHeight="1" x14ac:dyDescent="0.25"/>
  <cols>
    <col min="1" max="1" width="28.28515625" style="1" bestFit="1" customWidth="1"/>
    <col min="2" max="2" width="22.85546875" style="4" customWidth="1"/>
    <col min="3" max="3" width="25" style="7" customWidth="1"/>
    <col min="4" max="4" width="13.42578125" style="1" customWidth="1"/>
    <col min="5" max="5" width="41.140625" style="4" customWidth="1"/>
    <col min="6" max="6" width="20.7109375" customWidth="1"/>
    <col min="7" max="9" width="15.7109375" customWidth="1"/>
  </cols>
  <sheetData>
    <row r="1" spans="1:8" ht="15" customHeight="1" x14ac:dyDescent="0.25">
      <c r="A1" s="16" t="s">
        <v>36</v>
      </c>
      <c r="B1" s="98" t="s">
        <v>83</v>
      </c>
      <c r="C1" s="100" t="s">
        <v>90</v>
      </c>
      <c r="D1" s="99"/>
    </row>
    <row r="2" spans="1:8" ht="15" customHeight="1" x14ac:dyDescent="0.25">
      <c r="A2" s="2" t="s">
        <v>0</v>
      </c>
      <c r="B2" s="20"/>
      <c r="C2" s="3" t="s">
        <v>1</v>
      </c>
      <c r="D2" s="14"/>
    </row>
    <row r="3" spans="1:8" ht="15" customHeight="1" x14ac:dyDescent="0.25">
      <c r="A3" s="1" t="s">
        <v>2</v>
      </c>
      <c r="B3" s="51">
        <v>575</v>
      </c>
      <c r="C3" s="1" t="s">
        <v>73</v>
      </c>
      <c r="D3" s="51"/>
    </row>
    <row r="4" spans="1:8" ht="15" customHeight="1" x14ac:dyDescent="0.25">
      <c r="A4" s="1" t="s">
        <v>3</v>
      </c>
      <c r="B4" s="51">
        <v>192</v>
      </c>
      <c r="C4" s="1" t="s">
        <v>74</v>
      </c>
      <c r="D4" s="51"/>
    </row>
    <row r="5" spans="1:8" ht="15" customHeight="1" x14ac:dyDescent="0.25">
      <c r="A5" s="1" t="s">
        <v>4</v>
      </c>
      <c r="B5" s="51"/>
      <c r="C5" s="1" t="s">
        <v>8</v>
      </c>
      <c r="D5" s="51"/>
      <c r="G5" s="1"/>
      <c r="H5" s="4"/>
    </row>
    <row r="6" spans="1:8" ht="15" customHeight="1" x14ac:dyDescent="0.25">
      <c r="A6" s="1" t="s">
        <v>5</v>
      </c>
      <c r="B6" s="51">
        <v>281</v>
      </c>
      <c r="C6" s="1" t="s">
        <v>9</v>
      </c>
      <c r="D6" s="51"/>
      <c r="G6" s="1"/>
      <c r="H6" s="4"/>
    </row>
    <row r="7" spans="1:8" ht="15" customHeight="1" thickBot="1" x14ac:dyDescent="0.3">
      <c r="A7" s="1" t="s">
        <v>6</v>
      </c>
      <c r="B7" s="51"/>
      <c r="C7" s="1" t="s">
        <v>10</v>
      </c>
      <c r="D7" s="51">
        <v>741</v>
      </c>
      <c r="G7" s="1"/>
      <c r="H7" s="4"/>
    </row>
    <row r="8" spans="1:8" ht="15" customHeight="1" thickBot="1" x14ac:dyDescent="0.3">
      <c r="A8" s="1" t="s">
        <v>7</v>
      </c>
      <c r="B8" s="72">
        <f>SUM(B3:B7)</f>
        <v>1048</v>
      </c>
      <c r="C8" s="1" t="s">
        <v>11</v>
      </c>
      <c r="D8" s="51"/>
      <c r="G8" s="1"/>
      <c r="H8" s="4"/>
    </row>
    <row r="9" spans="1:8" ht="15" customHeight="1" x14ac:dyDescent="0.25">
      <c r="A9" s="1" t="s">
        <v>81</v>
      </c>
      <c r="B9" s="51"/>
      <c r="C9" s="1" t="s">
        <v>12</v>
      </c>
      <c r="D9" s="51"/>
      <c r="G9" s="1"/>
      <c r="H9" s="4"/>
    </row>
    <row r="10" spans="1:8" ht="15" customHeight="1" thickBot="1" x14ac:dyDescent="0.3">
      <c r="A10" s="91"/>
      <c r="B10" s="92"/>
      <c r="C10" s="1" t="s">
        <v>13</v>
      </c>
      <c r="D10" s="51"/>
      <c r="G10" s="1"/>
      <c r="H10" s="4"/>
    </row>
    <row r="11" spans="1:8" ht="15" customHeight="1" thickBot="1" x14ac:dyDescent="0.3">
      <c r="A11" s="1" t="s">
        <v>23</v>
      </c>
      <c r="B11" s="72">
        <f>SUM(B8)</f>
        <v>1048</v>
      </c>
      <c r="C11" s="1" t="s">
        <v>15</v>
      </c>
      <c r="D11" s="51"/>
      <c r="G11" s="1"/>
      <c r="H11" s="4"/>
    </row>
    <row r="12" spans="1:8" ht="15" customHeight="1" thickBot="1" x14ac:dyDescent="0.3">
      <c r="A12" s="1" t="s">
        <v>22</v>
      </c>
      <c r="B12" s="73">
        <f>$D$19</f>
        <v>741</v>
      </c>
      <c r="C12" s="1" t="s">
        <v>16</v>
      </c>
      <c r="D12" s="51"/>
      <c r="G12" s="1"/>
      <c r="H12" s="4"/>
    </row>
    <row r="13" spans="1:8" ht="15" customHeight="1" thickBot="1" x14ac:dyDescent="0.3">
      <c r="A13" s="1" t="s">
        <v>38</v>
      </c>
      <c r="B13" s="74">
        <f>SUM(B11-B12)</f>
        <v>307</v>
      </c>
      <c r="C13" s="1" t="s">
        <v>14</v>
      </c>
      <c r="D13" s="51"/>
    </row>
    <row r="14" spans="1:8" ht="15" customHeight="1" thickBot="1" x14ac:dyDescent="0.3">
      <c r="A14" s="1" t="s">
        <v>37</v>
      </c>
      <c r="B14" s="75">
        <f>SUM(B9)</f>
        <v>0</v>
      </c>
      <c r="C14" s="1" t="s">
        <v>17</v>
      </c>
      <c r="D14" s="51"/>
    </row>
    <row r="15" spans="1:8" ht="15" customHeight="1" thickBot="1" x14ac:dyDescent="0.3">
      <c r="A15" s="1" t="s">
        <v>24</v>
      </c>
      <c r="B15" s="76">
        <f>SUM(B12-B11)</f>
        <v>-307</v>
      </c>
      <c r="C15" s="1" t="s">
        <v>18</v>
      </c>
      <c r="D15" s="51"/>
    </row>
    <row r="16" spans="1:8" ht="15" customHeight="1" thickBot="1" x14ac:dyDescent="0.3">
      <c r="A16" s="1" t="s">
        <v>39</v>
      </c>
      <c r="B16" s="77">
        <f>IF(B18&gt;B14,B14,B18)</f>
        <v>0</v>
      </c>
      <c r="C16" s="1" t="s">
        <v>19</v>
      </c>
      <c r="D16" s="51"/>
    </row>
    <row r="17" spans="1:5" ht="15" customHeight="1" thickBot="1" x14ac:dyDescent="0.3">
      <c r="A17" s="1" t="s">
        <v>29</v>
      </c>
      <c r="B17" s="78">
        <f>SUM(B13+B14)</f>
        <v>307</v>
      </c>
      <c r="C17" s="1" t="s">
        <v>20</v>
      </c>
      <c r="D17" s="51"/>
    </row>
    <row r="18" spans="1:5" ht="15" customHeight="1" thickBot="1" x14ac:dyDescent="0.3">
      <c r="A18" s="90"/>
      <c r="B18" s="89">
        <f>SUM(265-B15)</f>
        <v>572</v>
      </c>
      <c r="C18" s="1" t="s">
        <v>21</v>
      </c>
      <c r="D18" s="51"/>
    </row>
    <row r="19" spans="1:5" ht="15" customHeight="1" thickBot="1" x14ac:dyDescent="0.3">
      <c r="C19" s="1" t="s">
        <v>22</v>
      </c>
      <c r="D19" s="73">
        <f>SUM(D3:D18)</f>
        <v>741</v>
      </c>
    </row>
    <row r="21" spans="1:5" ht="15" customHeight="1" x14ac:dyDescent="0.25">
      <c r="C21" s="9"/>
    </row>
    <row r="22" spans="1:5" ht="15" customHeight="1" x14ac:dyDescent="0.25">
      <c r="C22" s="8"/>
    </row>
    <row r="23" spans="1:5" ht="15" customHeight="1" x14ac:dyDescent="0.25">
      <c r="C23" s="8"/>
    </row>
    <row r="24" spans="1:5" ht="15" customHeight="1" x14ac:dyDescent="0.25">
      <c r="C24" s="8"/>
    </row>
    <row r="25" spans="1:5" ht="15" customHeight="1" x14ac:dyDescent="0.25">
      <c r="C25" s="8"/>
    </row>
    <row r="26" spans="1:5" ht="15" customHeight="1" thickBot="1" x14ac:dyDescent="0.3"/>
    <row r="27" spans="1:5" ht="15" customHeight="1" x14ac:dyDescent="0.25">
      <c r="A27" s="17" t="s">
        <v>35</v>
      </c>
      <c r="B27" s="87" t="s">
        <v>30</v>
      </c>
      <c r="C27" s="79" t="s">
        <v>31</v>
      </c>
    </row>
    <row r="28" spans="1:5" ht="15" customHeight="1" x14ac:dyDescent="0.25">
      <c r="A28" s="10" t="s">
        <v>22</v>
      </c>
      <c r="B28" s="80">
        <f>SUM(D19)</f>
        <v>741</v>
      </c>
      <c r="C28" s="80">
        <f>SUM(D19)</f>
        <v>741</v>
      </c>
      <c r="D28" s="4"/>
      <c r="E28"/>
    </row>
    <row r="29" spans="1:5" ht="15" customHeight="1" x14ac:dyDescent="0.25">
      <c r="A29" s="10" t="s">
        <v>32</v>
      </c>
      <c r="B29" s="81">
        <v>1805</v>
      </c>
      <c r="C29" s="81">
        <v>2428</v>
      </c>
      <c r="D29" s="4"/>
      <c r="E29"/>
    </row>
    <row r="30" spans="1:5" ht="15" customHeight="1" x14ac:dyDescent="0.25">
      <c r="A30" s="101" t="s">
        <v>33</v>
      </c>
      <c r="B30" s="102">
        <f>SUM(B28-B29)</f>
        <v>-1064</v>
      </c>
      <c r="C30" s="103">
        <f>SUM(C28-C29)</f>
        <v>-1687</v>
      </c>
      <c r="D30" s="18"/>
      <c r="E30" s="19"/>
    </row>
    <row r="31" spans="1:5" ht="15" customHeight="1" x14ac:dyDescent="0.25">
      <c r="A31" s="1" t="s">
        <v>25</v>
      </c>
      <c r="B31" s="82"/>
      <c r="C31" s="82"/>
      <c r="D31" s="18"/>
      <c r="E31" s="19"/>
    </row>
    <row r="32" spans="1:5" ht="15" customHeight="1" x14ac:dyDescent="0.25">
      <c r="A32" s="1" t="s">
        <v>25</v>
      </c>
      <c r="B32" s="82">
        <v>0</v>
      </c>
      <c r="C32" s="82"/>
      <c r="D32" s="18"/>
      <c r="E32" s="19"/>
    </row>
    <row r="33" spans="1:5" ht="15" customHeight="1" x14ac:dyDescent="0.25">
      <c r="A33" s="1" t="s">
        <v>25</v>
      </c>
      <c r="B33" s="82"/>
      <c r="C33" s="82"/>
      <c r="D33" s="18"/>
      <c r="E33" s="19"/>
    </row>
    <row r="34" spans="1:5" ht="15" customHeight="1" x14ac:dyDescent="0.25">
      <c r="A34" s="1" t="s">
        <v>25</v>
      </c>
      <c r="B34" s="82"/>
      <c r="C34" s="82"/>
      <c r="D34" s="18"/>
      <c r="E34" s="19"/>
    </row>
    <row r="35" spans="1:5" ht="15" customHeight="1" x14ac:dyDescent="0.25">
      <c r="A35" s="1" t="s">
        <v>25</v>
      </c>
      <c r="B35" s="82"/>
      <c r="C35" s="82"/>
      <c r="D35" s="18"/>
      <c r="E35" s="19"/>
    </row>
    <row r="36" spans="1:5" ht="15" customHeight="1" x14ac:dyDescent="0.25">
      <c r="A36" s="1" t="s">
        <v>25</v>
      </c>
      <c r="B36" s="82"/>
      <c r="C36" s="82"/>
      <c r="D36" s="18"/>
      <c r="E36" s="19"/>
    </row>
    <row r="37" spans="1:5" ht="15" customHeight="1" x14ac:dyDescent="0.25">
      <c r="A37" s="11" t="s">
        <v>26</v>
      </c>
      <c r="B37" s="88"/>
      <c r="C37" s="83"/>
      <c r="D37" s="18"/>
      <c r="E37" s="19"/>
    </row>
    <row r="38" spans="1:5" ht="15" customHeight="1" x14ac:dyDescent="0.25">
      <c r="A38" s="12" t="s">
        <v>34</v>
      </c>
      <c r="B38" s="84">
        <f>SUM(B31:B36)</f>
        <v>0</v>
      </c>
      <c r="C38" s="84">
        <f>SUM(C31:C36)</f>
        <v>0</v>
      </c>
      <c r="D38" s="18"/>
      <c r="E38" s="19"/>
    </row>
    <row r="39" spans="1:5" ht="15" customHeight="1" x14ac:dyDescent="0.25">
      <c r="A39" s="6" t="s">
        <v>27</v>
      </c>
      <c r="B39" s="88"/>
      <c r="C39" s="85"/>
      <c r="D39" s="15"/>
      <c r="E39"/>
    </row>
    <row r="40" spans="1:5" ht="15" customHeight="1" thickBot="1" x14ac:dyDescent="0.3">
      <c r="A40" s="6" t="s">
        <v>28</v>
      </c>
      <c r="B40" s="86">
        <f>SUM(B38-B30)</f>
        <v>1064</v>
      </c>
      <c r="C40" s="86">
        <f>SUM(C38-C30)</f>
        <v>1687</v>
      </c>
      <c r="D40" s="15"/>
      <c r="E40"/>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tabColor indexed="12"/>
  </sheetPr>
  <dimension ref="A1:O24"/>
  <sheetViews>
    <sheetView workbookViewId="0">
      <selection activeCell="Q9" sqref="Q9"/>
    </sheetView>
  </sheetViews>
  <sheetFormatPr defaultRowHeight="15" customHeight="1" x14ac:dyDescent="0.25"/>
  <cols>
    <col min="1" max="1" width="13.7109375" style="1" customWidth="1"/>
    <col min="2" max="2" width="13.7109375" style="4" customWidth="1"/>
    <col min="3" max="3" width="13.7109375" style="1" customWidth="1"/>
    <col min="4" max="4" width="13.7109375" style="4" customWidth="1"/>
    <col min="5" max="6" width="13.7109375" customWidth="1"/>
    <col min="7" max="8" width="15.5703125" bestFit="1" customWidth="1"/>
    <col min="13" max="13" width="10.28515625" bestFit="1" customWidth="1"/>
  </cols>
  <sheetData>
    <row r="1" spans="1:15" ht="132.75" customHeight="1" x14ac:dyDescent="0.2">
      <c r="A1" s="24"/>
      <c r="B1" s="24"/>
      <c r="C1" s="24"/>
      <c r="D1" s="24"/>
      <c r="E1" s="24"/>
      <c r="F1" s="24"/>
      <c r="G1" s="24"/>
      <c r="H1" s="24"/>
    </row>
    <row r="2" spans="1:15" ht="15" customHeight="1" x14ac:dyDescent="0.2">
      <c r="A2" s="25" t="s">
        <v>40</v>
      </c>
      <c r="B2" s="26" t="s">
        <v>41</v>
      </c>
      <c r="C2" s="108" t="s">
        <v>93</v>
      </c>
      <c r="D2" s="109" t="s">
        <v>94</v>
      </c>
      <c r="E2" s="27" t="s">
        <v>42</v>
      </c>
      <c r="F2" s="127" t="s">
        <v>117</v>
      </c>
      <c r="G2" s="28" t="s">
        <v>43</v>
      </c>
      <c r="H2" s="28" t="s">
        <v>44</v>
      </c>
      <c r="L2" s="26" t="s">
        <v>41</v>
      </c>
      <c r="M2" s="108" t="s">
        <v>93</v>
      </c>
      <c r="N2" s="109" t="s">
        <v>94</v>
      </c>
      <c r="O2" s="27" t="s">
        <v>42</v>
      </c>
    </row>
    <row r="3" spans="1:15" ht="15" customHeight="1" x14ac:dyDescent="0.25">
      <c r="A3" s="110">
        <v>375.7</v>
      </c>
      <c r="B3" s="110">
        <v>28.72</v>
      </c>
      <c r="C3" s="110">
        <v>28.74</v>
      </c>
      <c r="D3" s="110"/>
      <c r="E3" s="110">
        <v>17.98</v>
      </c>
      <c r="F3" s="110"/>
      <c r="G3" s="111">
        <f>SUM(B3:F3)</f>
        <v>75.44</v>
      </c>
      <c r="H3" s="112">
        <f>SUM(A3)-(G3)</f>
        <v>300.26</v>
      </c>
    </row>
    <row r="4" spans="1:15" ht="15" customHeight="1" x14ac:dyDescent="0.25">
      <c r="A4" s="110"/>
      <c r="B4" s="110"/>
      <c r="C4" s="110"/>
      <c r="D4" s="110"/>
      <c r="E4" s="110"/>
      <c r="F4" s="110"/>
      <c r="G4" s="111">
        <f>SUM(B4:F4)</f>
        <v>0</v>
      </c>
      <c r="H4" s="112">
        <f>SUM(A4)-(G4)</f>
        <v>0</v>
      </c>
    </row>
    <row r="5" spans="1:15" ht="15" customHeight="1" x14ac:dyDescent="0.25">
      <c r="A5" s="110">
        <v>378.5</v>
      </c>
      <c r="B5" s="110">
        <v>29</v>
      </c>
      <c r="C5" s="110">
        <v>28.96</v>
      </c>
      <c r="D5" s="110"/>
      <c r="E5" s="110">
        <v>18.11</v>
      </c>
      <c r="F5" s="110"/>
      <c r="G5" s="111">
        <f>SUM(B5:F5)</f>
        <v>76.069999999999993</v>
      </c>
      <c r="H5" s="112">
        <f>SUM(A5)-(G5)</f>
        <v>302.43</v>
      </c>
    </row>
    <row r="6" spans="1:15" ht="15" customHeight="1" thickBot="1" x14ac:dyDescent="0.3">
      <c r="A6" s="110"/>
      <c r="B6" s="110"/>
      <c r="C6" s="110"/>
      <c r="D6" s="110"/>
      <c r="E6" s="110"/>
      <c r="F6" s="110"/>
      <c r="G6" s="111">
        <f>SUM(B6:F6)</f>
        <v>0</v>
      </c>
      <c r="H6" s="112">
        <f>SUM(A6)-(G6)</f>
        <v>0</v>
      </c>
    </row>
    <row r="7" spans="1:15" ht="15" customHeight="1" x14ac:dyDescent="0.25">
      <c r="A7" s="120" t="s">
        <v>80</v>
      </c>
      <c r="B7" s="128" t="s">
        <v>95</v>
      </c>
      <c r="C7" s="129" t="s">
        <v>77</v>
      </c>
      <c r="D7" s="104" t="s">
        <v>118</v>
      </c>
      <c r="E7" s="140" t="s">
        <v>78</v>
      </c>
      <c r="F7" s="29"/>
      <c r="G7" s="30" t="s">
        <v>45</v>
      </c>
      <c r="H7" s="112">
        <f>SUM(H3:H6)</f>
        <v>602.69000000000005</v>
      </c>
      <c r="M7" s="143" t="s">
        <v>124</v>
      </c>
    </row>
    <row r="8" spans="1:15" ht="15" customHeight="1" thickBot="1" x14ac:dyDescent="0.3">
      <c r="A8" s="121" t="s">
        <v>79</v>
      </c>
      <c r="B8" s="131" t="s">
        <v>112</v>
      </c>
      <c r="C8" s="132" t="s">
        <v>79</v>
      </c>
      <c r="D8" s="105" t="s">
        <v>119</v>
      </c>
      <c r="E8" s="141" t="s">
        <v>79</v>
      </c>
      <c r="F8" s="24"/>
      <c r="G8" s="31" t="s">
        <v>46</v>
      </c>
      <c r="H8" s="112">
        <f>SUM(H7)/4</f>
        <v>150.67250000000001</v>
      </c>
      <c r="M8" s="144" t="s">
        <v>125</v>
      </c>
    </row>
    <row r="9" spans="1:15" ht="16.5" thickBot="1" x14ac:dyDescent="0.3">
      <c r="A9" s="122">
        <f>IF(E9&gt;0,280, 280 +E9)</f>
        <v>-171.69192500000008</v>
      </c>
      <c r="B9" s="134">
        <f>SUM((H11+D9)-2010)</f>
        <v>-80.308074999999917</v>
      </c>
      <c r="C9" s="115">
        <v>1478</v>
      </c>
      <c r="D9" s="116">
        <v>1477.28</v>
      </c>
      <c r="E9" s="117">
        <f>SUM(C9)-(H10+D9)</f>
        <v>-451.69192500000008</v>
      </c>
      <c r="F9" s="24"/>
      <c r="G9" s="32" t="s">
        <v>47</v>
      </c>
      <c r="H9" s="118">
        <f>SUM(H8)*(4.33)</f>
        <v>652.41192500000011</v>
      </c>
      <c r="M9" s="145">
        <f>SUM(H11+D9)</f>
        <v>1929.6919250000001</v>
      </c>
    </row>
    <row r="10" spans="1:15" ht="18.75" thickBot="1" x14ac:dyDescent="0.3">
      <c r="A10" s="59" t="s">
        <v>71</v>
      </c>
      <c r="B10" s="136"/>
      <c r="C10" s="60"/>
      <c r="D10" s="60"/>
      <c r="E10" s="61"/>
      <c r="F10" s="24"/>
      <c r="G10" s="24" t="s">
        <v>48</v>
      </c>
      <c r="H10" s="119">
        <f>SUM(H9-200)</f>
        <v>452.41192500000011</v>
      </c>
    </row>
    <row r="11" spans="1:15" ht="15" customHeight="1" thickBot="1" x14ac:dyDescent="0.3">
      <c r="A11" s="157" t="s">
        <v>133</v>
      </c>
      <c r="B11" s="158"/>
      <c r="C11" s="159"/>
      <c r="D11" s="158"/>
      <c r="E11" s="160"/>
      <c r="F11" s="160"/>
      <c r="G11" s="160"/>
      <c r="H11" s="161">
        <f>IF(H10&lt;=0,0,H10)</f>
        <v>452.41192500000011</v>
      </c>
    </row>
    <row r="12" spans="1:15" ht="15" customHeight="1" x14ac:dyDescent="0.25">
      <c r="A12" s="22"/>
      <c r="B12" s="8"/>
      <c r="C12" s="22"/>
      <c r="D12" s="8"/>
      <c r="E12" s="23"/>
      <c r="F12" s="23"/>
    </row>
    <row r="13" spans="1:15" ht="15" customHeight="1" x14ac:dyDescent="0.2">
      <c r="A13"/>
      <c r="B13"/>
      <c r="C13"/>
      <c r="D13"/>
    </row>
    <row r="14" spans="1:15" ht="15" customHeight="1" x14ac:dyDescent="0.2">
      <c r="A14"/>
      <c r="B14"/>
      <c r="C14"/>
      <c r="D14"/>
    </row>
    <row r="15" spans="1:15" ht="15" customHeight="1" x14ac:dyDescent="0.2">
      <c r="A15"/>
      <c r="B15"/>
      <c r="C15"/>
      <c r="D15"/>
    </row>
    <row r="16" spans="1:15" ht="15" customHeight="1" x14ac:dyDescent="0.2">
      <c r="A16"/>
      <c r="B16"/>
      <c r="C16"/>
      <c r="D16"/>
    </row>
    <row r="17" spans="1:4" ht="15" customHeight="1" x14ac:dyDescent="0.2">
      <c r="A17"/>
      <c r="B17"/>
      <c r="C17"/>
      <c r="D17"/>
    </row>
    <row r="18" spans="1:4" ht="15" customHeight="1" x14ac:dyDescent="0.2">
      <c r="A18"/>
      <c r="B18"/>
      <c r="C18"/>
      <c r="D18"/>
    </row>
    <row r="19" spans="1:4" ht="15" customHeight="1" x14ac:dyDescent="0.2">
      <c r="A19"/>
      <c r="B19"/>
      <c r="C19"/>
      <c r="D19"/>
    </row>
    <row r="20" spans="1:4" ht="15" customHeight="1" x14ac:dyDescent="0.2">
      <c r="A20"/>
      <c r="B20"/>
      <c r="C20"/>
      <c r="D20"/>
    </row>
    <row r="21" spans="1:4" ht="15" customHeight="1" x14ac:dyDescent="0.2">
      <c r="A21"/>
      <c r="B21"/>
      <c r="C21"/>
      <c r="D21"/>
    </row>
    <row r="22" spans="1:4" ht="15" customHeight="1" x14ac:dyDescent="0.2">
      <c r="A22"/>
      <c r="B22"/>
      <c r="C22"/>
      <c r="D22"/>
    </row>
    <row r="23" spans="1:4" ht="15" customHeight="1" x14ac:dyDescent="0.2">
      <c r="A23"/>
      <c r="B23"/>
      <c r="C23"/>
      <c r="D23"/>
    </row>
    <row r="24" spans="1:4" ht="15" customHeight="1" x14ac:dyDescent="0.2">
      <c r="A24"/>
      <c r="B24"/>
      <c r="C24"/>
      <c r="D24"/>
    </row>
  </sheetData>
  <phoneticPr fontId="2" type="noConversion"/>
  <pageMargins left="0.75" right="0.75" top="1" bottom="1" header="0.5" footer="0.5"/>
  <pageSetup orientation="landscape" horizontalDpi="200" verticalDpi="2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H14"/>
  <sheetViews>
    <sheetView workbookViewId="0">
      <selection activeCell="H11" sqref="A11:H11"/>
    </sheetView>
  </sheetViews>
  <sheetFormatPr defaultRowHeight="15" customHeight="1" x14ac:dyDescent="0.25"/>
  <cols>
    <col min="1" max="1" width="13.7109375" style="1" customWidth="1"/>
    <col min="2" max="2" width="13.7109375" style="4" customWidth="1"/>
    <col min="3" max="3" width="13.7109375" style="1" customWidth="1"/>
    <col min="4" max="4" width="13.7109375" style="4" customWidth="1"/>
    <col min="5" max="6" width="13.7109375" customWidth="1"/>
    <col min="7" max="8" width="15.5703125" bestFit="1" customWidth="1"/>
  </cols>
  <sheetData>
    <row r="1" spans="1:8" ht="132.75" customHeight="1" x14ac:dyDescent="0.2">
      <c r="A1" s="24"/>
      <c r="B1" s="24"/>
      <c r="C1" s="24"/>
      <c r="D1" s="24"/>
      <c r="E1" s="24"/>
      <c r="F1" s="24"/>
      <c r="G1" s="24"/>
      <c r="H1" s="24"/>
    </row>
    <row r="2" spans="1:8" ht="15" customHeight="1" x14ac:dyDescent="0.2">
      <c r="A2" s="25" t="s">
        <v>40</v>
      </c>
      <c r="B2" s="26" t="s">
        <v>41</v>
      </c>
      <c r="C2" s="127" t="s">
        <v>109</v>
      </c>
      <c r="D2" s="108" t="s">
        <v>110</v>
      </c>
      <c r="E2" s="27" t="s">
        <v>42</v>
      </c>
      <c r="F2" s="109" t="s">
        <v>94</v>
      </c>
      <c r="G2" s="28" t="s">
        <v>43</v>
      </c>
      <c r="H2" s="28" t="s">
        <v>44</v>
      </c>
    </row>
    <row r="3" spans="1:8" ht="15" customHeight="1" x14ac:dyDescent="0.25">
      <c r="A3" s="110">
        <v>473.28</v>
      </c>
      <c r="B3" s="110">
        <v>31.61</v>
      </c>
      <c r="C3" s="110">
        <v>5.9</v>
      </c>
      <c r="D3" s="110">
        <v>25.22</v>
      </c>
      <c r="E3" s="110">
        <v>11.18</v>
      </c>
      <c r="F3" s="110">
        <v>56.44</v>
      </c>
      <c r="G3" s="111">
        <f>SUM(B3:F3)</f>
        <v>130.35</v>
      </c>
      <c r="H3" s="112">
        <f>SUM(A3)-(G3)</f>
        <v>342.92999999999995</v>
      </c>
    </row>
    <row r="4" spans="1:8" ht="15" customHeight="1" x14ac:dyDescent="0.25">
      <c r="A4" s="110">
        <v>481.31</v>
      </c>
      <c r="B4" s="110">
        <v>32.78</v>
      </c>
      <c r="C4" s="110">
        <v>6.02</v>
      </c>
      <c r="D4" s="110">
        <v>25.72</v>
      </c>
      <c r="E4" s="110">
        <v>11.55</v>
      </c>
      <c r="F4" s="110">
        <v>56.44</v>
      </c>
      <c r="G4" s="111">
        <f>SUM(B4:F4)</f>
        <v>132.51</v>
      </c>
      <c r="H4" s="112">
        <f>SUM(A4)-(G4)</f>
        <v>348.8</v>
      </c>
    </row>
    <row r="5" spans="1:8" ht="15" customHeight="1" x14ac:dyDescent="0.25">
      <c r="A5" s="110">
        <v>534.86</v>
      </c>
      <c r="B5" s="110">
        <v>40.57</v>
      </c>
      <c r="C5" s="110">
        <v>6.79</v>
      </c>
      <c r="D5" s="110">
        <v>29.05</v>
      </c>
      <c r="E5" s="110">
        <v>13.99</v>
      </c>
      <c r="F5" s="110">
        <v>56.44</v>
      </c>
      <c r="G5" s="111">
        <f>SUM(B5:F5)</f>
        <v>146.83999999999997</v>
      </c>
      <c r="H5" s="112">
        <f>SUM(A5)-(G5)</f>
        <v>388.02000000000004</v>
      </c>
    </row>
    <row r="6" spans="1:8" ht="15" customHeight="1" thickBot="1" x14ac:dyDescent="0.3">
      <c r="A6" s="110">
        <v>595.41999999999996</v>
      </c>
      <c r="B6" s="110">
        <v>49.38</v>
      </c>
      <c r="C6" s="110">
        <v>7.67</v>
      </c>
      <c r="D6" s="110">
        <v>32.79</v>
      </c>
      <c r="E6" s="110">
        <v>16.75</v>
      </c>
      <c r="F6" s="110">
        <v>56.44</v>
      </c>
      <c r="G6" s="111">
        <f>SUM(B6:F6)</f>
        <v>163.03</v>
      </c>
      <c r="H6" s="112">
        <f>SUM(A6)-(G6)</f>
        <v>432.39</v>
      </c>
    </row>
    <row r="7" spans="1:8" ht="15" customHeight="1" x14ac:dyDescent="0.25">
      <c r="A7" s="120"/>
      <c r="B7" s="128" t="s">
        <v>95</v>
      </c>
      <c r="C7" s="129" t="s">
        <v>77</v>
      </c>
      <c r="D7" s="104" t="s">
        <v>94</v>
      </c>
      <c r="E7" s="113" t="s">
        <v>78</v>
      </c>
      <c r="F7" s="130" t="s">
        <v>111</v>
      </c>
      <c r="G7" s="30" t="s">
        <v>45</v>
      </c>
      <c r="H7" s="112">
        <f>SUM(H3:H6)</f>
        <v>1512.1399999999999</v>
      </c>
    </row>
    <row r="8" spans="1:8" ht="15" customHeight="1" x14ac:dyDescent="0.25">
      <c r="A8" s="121"/>
      <c r="B8" s="131" t="s">
        <v>112</v>
      </c>
      <c r="C8" s="132" t="s">
        <v>79</v>
      </c>
      <c r="D8" s="105" t="s">
        <v>113</v>
      </c>
      <c r="E8" s="114" t="s">
        <v>79</v>
      </c>
      <c r="F8" s="133" t="s">
        <v>94</v>
      </c>
      <c r="G8" s="31" t="s">
        <v>46</v>
      </c>
      <c r="H8" s="112">
        <f>SUM(H7)/4</f>
        <v>378.03499999999997</v>
      </c>
    </row>
    <row r="9" spans="1:8" ht="16.5" thickBot="1" x14ac:dyDescent="0.3">
      <c r="A9" s="122"/>
      <c r="B9" s="134">
        <f>SUM((H11-2010))</f>
        <v>-573.10845000000018</v>
      </c>
      <c r="C9" s="115">
        <v>1193</v>
      </c>
      <c r="D9" s="116">
        <f>AVERAGE(F3:F6)*( 4.33)</f>
        <v>244.3852</v>
      </c>
      <c r="E9" s="117">
        <f>SUM(C9)-(H11)</f>
        <v>-243.89154999999982</v>
      </c>
      <c r="F9" s="135">
        <f>IF(B9&gt;0,D9-B9,D9)</f>
        <v>244.3852</v>
      </c>
      <c r="G9" s="32" t="s">
        <v>47</v>
      </c>
      <c r="H9" s="118">
        <f>SUM(H8)*(4.33)</f>
        <v>1636.8915499999998</v>
      </c>
    </row>
    <row r="10" spans="1:8" ht="18.75" thickBot="1" x14ac:dyDescent="0.3">
      <c r="A10" s="152" t="s">
        <v>71</v>
      </c>
      <c r="B10" s="153"/>
      <c r="C10" s="154"/>
      <c r="D10" s="154"/>
      <c r="E10" s="155"/>
      <c r="F10" s="137"/>
      <c r="G10" s="24" t="s">
        <v>48</v>
      </c>
      <c r="H10" s="156">
        <f>SUM(H9)-(200)</f>
        <v>1436.8915499999998</v>
      </c>
    </row>
    <row r="11" spans="1:8" ht="15" customHeight="1" thickBot="1" x14ac:dyDescent="0.3">
      <c r="A11" s="157" t="s">
        <v>133</v>
      </c>
      <c r="B11" s="158"/>
      <c r="C11" s="159"/>
      <c r="D11" s="158"/>
      <c r="E11" s="160"/>
      <c r="F11" s="160"/>
      <c r="G11" s="160"/>
      <c r="H11" s="161">
        <f>IF(H10&lt;=0,0,H10)</f>
        <v>1436.8915499999998</v>
      </c>
    </row>
    <row r="12" spans="1:8" ht="15" customHeight="1" x14ac:dyDescent="0.25">
      <c r="A12" s="22"/>
      <c r="B12" s="8"/>
      <c r="C12" s="22"/>
      <c r="D12" s="8"/>
      <c r="E12" s="23"/>
      <c r="F12" s="23"/>
    </row>
    <row r="13" spans="1:8" ht="15" customHeight="1" x14ac:dyDescent="0.25">
      <c r="A13" s="22"/>
      <c r="B13" s="8"/>
      <c r="C13" s="22"/>
      <c r="D13" s="8"/>
      <c r="E13" s="23"/>
      <c r="F13" s="23"/>
    </row>
    <row r="14" spans="1:8" ht="15" customHeight="1" x14ac:dyDescent="0.25">
      <c r="A14" s="22"/>
      <c r="B14" s="8"/>
      <c r="C14" s="22"/>
      <c r="D14" s="8"/>
      <c r="E14" s="23"/>
      <c r="F14" s="23"/>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H54"/>
  <sheetViews>
    <sheetView zoomScale="90" zoomScaleNormal="90" workbookViewId="0">
      <selection activeCell="C1" sqref="C1"/>
    </sheetView>
  </sheetViews>
  <sheetFormatPr defaultRowHeight="15" customHeight="1" x14ac:dyDescent="0.25"/>
  <cols>
    <col min="1" max="1" width="28.28515625" style="1" bestFit="1" customWidth="1"/>
    <col min="2" max="2" width="22.85546875" style="4" customWidth="1"/>
    <col min="3" max="3" width="25" style="7" customWidth="1"/>
    <col min="4" max="4" width="13.42578125" style="1" customWidth="1"/>
    <col min="5" max="5" width="41.140625" style="4" customWidth="1"/>
    <col min="6" max="6" width="20.7109375" customWidth="1"/>
    <col min="7" max="9" width="15.7109375" customWidth="1"/>
  </cols>
  <sheetData>
    <row r="1" spans="1:8" ht="15" customHeight="1" x14ac:dyDescent="0.25">
      <c r="A1" s="16" t="s">
        <v>36</v>
      </c>
      <c r="B1" s="98" t="s">
        <v>108</v>
      </c>
      <c r="C1" s="100" t="s">
        <v>114</v>
      </c>
      <c r="D1" s="99"/>
    </row>
    <row r="2" spans="1:8" ht="15" customHeight="1" x14ac:dyDescent="0.25">
      <c r="A2" s="2" t="s">
        <v>0</v>
      </c>
      <c r="B2" s="20"/>
      <c r="C2" s="3" t="s">
        <v>1</v>
      </c>
      <c r="D2" s="14"/>
    </row>
    <row r="3" spans="1:8" ht="15" customHeight="1" x14ac:dyDescent="0.25">
      <c r="A3" s="1" t="s">
        <v>105</v>
      </c>
      <c r="B3" s="51">
        <v>690</v>
      </c>
      <c r="C3" s="1" t="s">
        <v>73</v>
      </c>
      <c r="D3" s="51">
        <v>1124.0899999999999</v>
      </c>
    </row>
    <row r="4" spans="1:8" ht="15" customHeight="1" x14ac:dyDescent="0.25">
      <c r="A4" s="1" t="s">
        <v>96</v>
      </c>
      <c r="B4" s="51">
        <v>250</v>
      </c>
      <c r="C4" s="1" t="s">
        <v>74</v>
      </c>
      <c r="D4" s="51"/>
    </row>
    <row r="5" spans="1:8" ht="15" customHeight="1" x14ac:dyDescent="0.25">
      <c r="A5" s="1" t="s">
        <v>97</v>
      </c>
      <c r="B5" s="123">
        <f>SUM(B22)</f>
        <v>250</v>
      </c>
      <c r="C5" s="1" t="s">
        <v>8</v>
      </c>
      <c r="D5" s="51">
        <v>1002.9</v>
      </c>
      <c r="G5" s="1"/>
      <c r="H5" s="4"/>
    </row>
    <row r="6" spans="1:8" ht="15" customHeight="1" x14ac:dyDescent="0.25">
      <c r="A6" s="1" t="s">
        <v>98</v>
      </c>
      <c r="B6" s="51"/>
      <c r="C6" s="1" t="s">
        <v>9</v>
      </c>
      <c r="D6" s="51"/>
      <c r="G6" s="1"/>
      <c r="H6" s="4"/>
    </row>
    <row r="7" spans="1:8" ht="15" customHeight="1" x14ac:dyDescent="0.25">
      <c r="A7" s="1" t="s">
        <v>99</v>
      </c>
      <c r="B7" s="51">
        <v>320</v>
      </c>
      <c r="C7" s="1" t="s">
        <v>10</v>
      </c>
      <c r="D7" s="51"/>
      <c r="G7" s="1"/>
      <c r="H7" s="4"/>
    </row>
    <row r="8" spans="1:8" ht="15" customHeight="1" thickBot="1" x14ac:dyDescent="0.3">
      <c r="A8" s="1" t="s">
        <v>6</v>
      </c>
      <c r="B8" s="51"/>
      <c r="C8" s="1" t="s">
        <v>11</v>
      </c>
      <c r="D8" s="51"/>
      <c r="G8" s="1"/>
      <c r="H8" s="4"/>
    </row>
    <row r="9" spans="1:8" ht="15" customHeight="1" thickBot="1" x14ac:dyDescent="0.3">
      <c r="A9" s="1" t="s">
        <v>7</v>
      </c>
      <c r="B9" s="72">
        <f>SUM(B3:B8)-(B4)</f>
        <v>1260</v>
      </c>
      <c r="C9" s="1" t="s">
        <v>12</v>
      </c>
      <c r="D9" s="51"/>
      <c r="G9" s="1"/>
      <c r="H9" s="4"/>
    </row>
    <row r="10" spans="1:8" ht="15" customHeight="1" x14ac:dyDescent="0.25">
      <c r="A10" s="1" t="s">
        <v>104</v>
      </c>
      <c r="B10" s="51">
        <v>139.5</v>
      </c>
      <c r="C10" s="1" t="s">
        <v>13</v>
      </c>
      <c r="D10" s="51"/>
      <c r="G10" s="1"/>
      <c r="H10" s="4"/>
    </row>
    <row r="11" spans="1:8" ht="15" customHeight="1" thickBot="1" x14ac:dyDescent="0.3">
      <c r="A11" s="91"/>
      <c r="B11" s="92"/>
      <c r="C11" s="1" t="s">
        <v>15</v>
      </c>
      <c r="D11" s="51"/>
      <c r="G11" s="1"/>
      <c r="H11" s="4"/>
    </row>
    <row r="12" spans="1:8" ht="15" customHeight="1" thickBot="1" x14ac:dyDescent="0.3">
      <c r="A12" s="1" t="s">
        <v>23</v>
      </c>
      <c r="B12" s="72">
        <f>SUM(B9)</f>
        <v>1260</v>
      </c>
      <c r="C12" s="1" t="s">
        <v>16</v>
      </c>
      <c r="D12" s="51"/>
      <c r="G12" s="1"/>
      <c r="H12" s="4"/>
    </row>
    <row r="13" spans="1:8" ht="15" customHeight="1" thickBot="1" x14ac:dyDescent="0.3">
      <c r="A13" s="1" t="s">
        <v>22</v>
      </c>
      <c r="B13" s="73">
        <f>$D$19</f>
        <v>2126.9899999999998</v>
      </c>
      <c r="C13" s="1" t="s">
        <v>14</v>
      </c>
      <c r="D13" s="51"/>
    </row>
    <row r="14" spans="1:8" ht="15" customHeight="1" thickBot="1" x14ac:dyDescent="0.3">
      <c r="A14" s="1" t="s">
        <v>38</v>
      </c>
      <c r="B14" s="74">
        <f>SUM(B12-B13)</f>
        <v>-866.98999999999978</v>
      </c>
      <c r="C14" s="1" t="s">
        <v>17</v>
      </c>
      <c r="D14" s="51"/>
    </row>
    <row r="15" spans="1:8" ht="15" customHeight="1" thickBot="1" x14ac:dyDescent="0.3">
      <c r="A15" s="1" t="s">
        <v>37</v>
      </c>
      <c r="B15" s="75">
        <f>SUM(B10)</f>
        <v>139.5</v>
      </c>
      <c r="C15" s="1" t="s">
        <v>18</v>
      </c>
      <c r="D15" s="51"/>
    </row>
    <row r="16" spans="1:8" ht="15" customHeight="1" thickBot="1" x14ac:dyDescent="0.3">
      <c r="A16" s="1" t="s">
        <v>24</v>
      </c>
      <c r="B16" s="76">
        <f>SUM(B13-B12)</f>
        <v>866.98999999999978</v>
      </c>
      <c r="C16" s="1" t="s">
        <v>19</v>
      </c>
      <c r="D16" s="51"/>
    </row>
    <row r="17" spans="1:5" ht="16.5" thickBot="1" x14ac:dyDescent="0.3">
      <c r="A17" s="1" t="s">
        <v>39</v>
      </c>
      <c r="B17" s="77">
        <f>IF(B19&gt;B15,B15,B19)</f>
        <v>-727.48999999999978</v>
      </c>
      <c r="C17" s="1" t="s">
        <v>20</v>
      </c>
      <c r="D17" s="51"/>
    </row>
    <row r="18" spans="1:5" ht="16.5" thickBot="1" x14ac:dyDescent="0.3">
      <c r="A18" s="1" t="s">
        <v>29</v>
      </c>
      <c r="B18" s="78">
        <f>SUM(B14+B15)</f>
        <v>-727.48999999999978</v>
      </c>
      <c r="C18" s="1" t="s">
        <v>21</v>
      </c>
      <c r="D18" s="51"/>
    </row>
    <row r="19" spans="1:5" ht="16.5" thickBot="1" x14ac:dyDescent="0.3">
      <c r="A19" s="90"/>
      <c r="B19" s="89">
        <f>SUM(B10-B16)</f>
        <v>-727.48999999999978</v>
      </c>
      <c r="C19" s="1" t="s">
        <v>22</v>
      </c>
      <c r="D19" s="73">
        <f>SUM(D3:D18)</f>
        <v>2126.9899999999998</v>
      </c>
    </row>
    <row r="21" spans="1:5" ht="15.75" x14ac:dyDescent="0.25">
      <c r="C21" s="9"/>
    </row>
    <row r="22" spans="1:5" ht="15.75" x14ac:dyDescent="0.25">
      <c r="B22" s="124">
        <f>IF(B10&lt;=0,C22,C23)</f>
        <v>250</v>
      </c>
      <c r="C22" s="125">
        <f>IF(B4&gt;620,620,B4)</f>
        <v>250</v>
      </c>
    </row>
    <row r="23" spans="1:5" ht="15.75" x14ac:dyDescent="0.25">
      <c r="B23" s="124"/>
      <c r="C23" s="126">
        <f>IF(B4&gt;461,461,B4)</f>
        <v>250</v>
      </c>
    </row>
    <row r="24" spans="1:5" ht="15.75" x14ac:dyDescent="0.25">
      <c r="C24" s="8"/>
    </row>
    <row r="25" spans="1:5" ht="15.75" x14ac:dyDescent="0.25">
      <c r="C25" s="8"/>
    </row>
    <row r="26" spans="1:5" ht="16.5" thickBot="1" x14ac:dyDescent="0.3"/>
    <row r="27" spans="1:5" ht="15.75" x14ac:dyDescent="0.25">
      <c r="A27" s="17" t="s">
        <v>35</v>
      </c>
      <c r="B27" s="87" t="s">
        <v>30</v>
      </c>
      <c r="C27" s="79" t="s">
        <v>31</v>
      </c>
    </row>
    <row r="28" spans="1:5" ht="15.75" x14ac:dyDescent="0.25">
      <c r="A28" s="10" t="s">
        <v>22</v>
      </c>
      <c r="B28" s="80">
        <f>SUM(D19)</f>
        <v>2126.9899999999998</v>
      </c>
      <c r="C28" s="80">
        <f>SUM(D19)</f>
        <v>2126.9899999999998</v>
      </c>
      <c r="D28" s="4"/>
      <c r="E28"/>
    </row>
    <row r="29" spans="1:5" ht="15.75" x14ac:dyDescent="0.25">
      <c r="A29" s="10" t="s">
        <v>32</v>
      </c>
      <c r="B29" s="81">
        <v>1962</v>
      </c>
      <c r="C29" s="81">
        <v>2655</v>
      </c>
      <c r="D29" s="4"/>
      <c r="E29"/>
    </row>
    <row r="30" spans="1:5" ht="15.75" x14ac:dyDescent="0.25">
      <c r="A30" s="101" t="s">
        <v>33</v>
      </c>
      <c r="B30" s="102">
        <f>SUM(B28-B29)</f>
        <v>164.98999999999978</v>
      </c>
      <c r="C30" s="103">
        <f>SUM(C28-C29)</f>
        <v>-528.01000000000022</v>
      </c>
      <c r="D30" s="18"/>
      <c r="E30" s="19"/>
    </row>
    <row r="31" spans="1:5" ht="15.75" x14ac:dyDescent="0.25">
      <c r="A31" s="1" t="s">
        <v>25</v>
      </c>
      <c r="B31" s="82"/>
      <c r="C31" s="82"/>
      <c r="D31" s="18"/>
      <c r="E31" s="19"/>
    </row>
    <row r="32" spans="1:5" ht="15.75" x14ac:dyDescent="0.25">
      <c r="A32" s="1" t="s">
        <v>25</v>
      </c>
      <c r="B32" s="82">
        <v>0</v>
      </c>
      <c r="C32" s="82"/>
      <c r="D32" s="18"/>
      <c r="E32" s="19"/>
    </row>
    <row r="33" spans="1:5" ht="15.75" x14ac:dyDescent="0.25">
      <c r="A33" s="1" t="s">
        <v>25</v>
      </c>
      <c r="B33" s="82"/>
      <c r="C33" s="82"/>
      <c r="D33" s="18"/>
      <c r="E33" s="19"/>
    </row>
    <row r="34" spans="1:5" ht="15.75" x14ac:dyDescent="0.25">
      <c r="A34" s="1" t="s">
        <v>25</v>
      </c>
      <c r="B34" s="82"/>
      <c r="C34" s="82"/>
      <c r="D34" s="18"/>
      <c r="E34" s="19"/>
    </row>
    <row r="35" spans="1:5" ht="15.75" x14ac:dyDescent="0.25">
      <c r="A35" s="1" t="s">
        <v>25</v>
      </c>
      <c r="B35" s="82"/>
      <c r="C35" s="82"/>
      <c r="D35" s="18"/>
      <c r="E35" s="19"/>
    </row>
    <row r="36" spans="1:5" ht="15.75" x14ac:dyDescent="0.25">
      <c r="A36" s="1" t="s">
        <v>25</v>
      </c>
      <c r="B36" s="82"/>
      <c r="C36" s="82"/>
      <c r="D36" s="18"/>
      <c r="E36" s="19"/>
    </row>
    <row r="37" spans="1:5" ht="15.75" x14ac:dyDescent="0.25">
      <c r="A37" s="11" t="s">
        <v>26</v>
      </c>
      <c r="B37" s="88"/>
      <c r="C37" s="83"/>
      <c r="D37" s="18"/>
      <c r="E37" s="19"/>
    </row>
    <row r="38" spans="1:5" ht="15.75" x14ac:dyDescent="0.25">
      <c r="A38" s="12" t="s">
        <v>34</v>
      </c>
      <c r="B38" s="84">
        <f>SUM(B31:B36)</f>
        <v>0</v>
      </c>
      <c r="C38" s="84">
        <f>SUM(C31:C36)</f>
        <v>0</v>
      </c>
      <c r="D38" s="18"/>
      <c r="E38" s="19"/>
    </row>
    <row r="39" spans="1:5" ht="15.75" x14ac:dyDescent="0.25">
      <c r="A39" s="6" t="s">
        <v>27</v>
      </c>
      <c r="B39" s="88"/>
      <c r="C39" s="85"/>
      <c r="D39" s="15"/>
      <c r="E39"/>
    </row>
    <row r="40" spans="1:5" ht="16.5" thickBot="1" x14ac:dyDescent="0.3">
      <c r="A40" s="6" t="s">
        <v>28</v>
      </c>
      <c r="B40" s="86">
        <f>SUM(B38-B30)</f>
        <v>-164.98999999999978</v>
      </c>
      <c r="C40" s="86">
        <f>SUM(C38-C30)</f>
        <v>528.01000000000022</v>
      </c>
      <c r="D40" s="15"/>
      <c r="E40"/>
    </row>
    <row r="41" spans="1:5" ht="15.75" x14ac:dyDescent="0.25">
      <c r="A41" s="17" t="s">
        <v>35</v>
      </c>
      <c r="B41" s="87" t="s">
        <v>86</v>
      </c>
      <c r="C41" s="79" t="s">
        <v>87</v>
      </c>
    </row>
    <row r="42" spans="1:5" ht="15.75" x14ac:dyDescent="0.25">
      <c r="A42" s="10" t="s">
        <v>22</v>
      </c>
      <c r="B42" s="80">
        <f>SUM(D19)</f>
        <v>2126.9899999999998</v>
      </c>
      <c r="C42" s="80">
        <f>SUM(D19)</f>
        <v>2126.9899999999998</v>
      </c>
    </row>
    <row r="43" spans="1:5" ht="15.75" x14ac:dyDescent="0.25">
      <c r="A43" s="10" t="s">
        <v>32</v>
      </c>
      <c r="B43" s="81">
        <v>3348</v>
      </c>
      <c r="C43" s="81">
        <v>4042</v>
      </c>
    </row>
    <row r="44" spans="1:5" ht="15.75" x14ac:dyDescent="0.25">
      <c r="A44" s="101" t="s">
        <v>33</v>
      </c>
      <c r="B44" s="102">
        <f>SUM(B42-B43)</f>
        <v>-1221.0100000000002</v>
      </c>
      <c r="C44" s="103">
        <f>SUM(C42-C43)</f>
        <v>-1915.0100000000002</v>
      </c>
    </row>
    <row r="45" spans="1:5" ht="15.75" x14ac:dyDescent="0.25">
      <c r="A45" s="1" t="s">
        <v>25</v>
      </c>
      <c r="B45" s="82"/>
      <c r="C45" s="82"/>
    </row>
    <row r="46" spans="1:5" ht="15.75" x14ac:dyDescent="0.25">
      <c r="A46" s="1" t="s">
        <v>25</v>
      </c>
      <c r="B46" s="82">
        <v>0</v>
      </c>
      <c r="C46" s="82"/>
    </row>
    <row r="47" spans="1:5" ht="15.75" x14ac:dyDescent="0.25">
      <c r="A47" s="1" t="s">
        <v>25</v>
      </c>
      <c r="B47" s="82"/>
      <c r="C47" s="82"/>
    </row>
    <row r="48" spans="1:5" ht="15.75" x14ac:dyDescent="0.25">
      <c r="A48" s="1" t="s">
        <v>25</v>
      </c>
      <c r="B48" s="82"/>
      <c r="C48" s="82"/>
    </row>
    <row r="49" spans="1:3" customFormat="1" ht="15.75" x14ac:dyDescent="0.25">
      <c r="A49" s="1" t="s">
        <v>25</v>
      </c>
      <c r="B49" s="82"/>
      <c r="C49" s="82"/>
    </row>
    <row r="50" spans="1:3" customFormat="1" ht="15.75" x14ac:dyDescent="0.25">
      <c r="A50" s="1" t="s">
        <v>25</v>
      </c>
      <c r="B50" s="82"/>
      <c r="C50" s="82"/>
    </row>
    <row r="51" spans="1:3" customFormat="1" ht="15.75" x14ac:dyDescent="0.25">
      <c r="A51" s="11" t="s">
        <v>26</v>
      </c>
      <c r="B51" s="88"/>
      <c r="C51" s="83"/>
    </row>
    <row r="52" spans="1:3" customFormat="1" ht="15.75" x14ac:dyDescent="0.25">
      <c r="A52" s="12" t="s">
        <v>34</v>
      </c>
      <c r="B52" s="84">
        <f>SUM(B45:B50)</f>
        <v>0</v>
      </c>
      <c r="C52" s="84">
        <f>SUM(C45:C50)</f>
        <v>0</v>
      </c>
    </row>
    <row r="53" spans="1:3" customFormat="1" ht="15.75" x14ac:dyDescent="0.25">
      <c r="A53" s="6" t="s">
        <v>27</v>
      </c>
      <c r="B53" s="88"/>
      <c r="C53" s="85"/>
    </row>
    <row r="54" spans="1:3" customFormat="1" ht="16.5" thickBot="1" x14ac:dyDescent="0.3">
      <c r="A54" s="6" t="s">
        <v>28</v>
      </c>
      <c r="B54" s="86">
        <f>SUM(B52-B44)</f>
        <v>1221.0100000000002</v>
      </c>
      <c r="C54" s="86">
        <f>SUM(C52-C44)</f>
        <v>1915.0100000000002</v>
      </c>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H54"/>
  <sheetViews>
    <sheetView topLeftCell="A13" workbookViewId="0">
      <selection activeCell="B3" sqref="B3:B18"/>
    </sheetView>
  </sheetViews>
  <sheetFormatPr defaultRowHeight="15" customHeight="1" x14ac:dyDescent="0.25"/>
  <cols>
    <col min="1" max="1" width="28.28515625" style="1" bestFit="1" customWidth="1"/>
    <col min="2" max="2" width="22.85546875" style="4" customWidth="1"/>
    <col min="3" max="3" width="25" style="7" customWidth="1"/>
    <col min="4" max="4" width="13.42578125" style="1" customWidth="1"/>
    <col min="5" max="5" width="41.140625" style="4" customWidth="1"/>
    <col min="6" max="6" width="20.7109375" customWidth="1"/>
    <col min="7" max="9" width="15.7109375" customWidth="1"/>
  </cols>
  <sheetData>
    <row r="1" spans="1:8" ht="15" customHeight="1" x14ac:dyDescent="0.25">
      <c r="A1" s="16" t="s">
        <v>36</v>
      </c>
      <c r="B1" s="98" t="s">
        <v>116</v>
      </c>
      <c r="C1" s="100" t="s">
        <v>158</v>
      </c>
      <c r="D1" s="99"/>
    </row>
    <row r="2" spans="1:8" ht="15" customHeight="1" x14ac:dyDescent="0.25">
      <c r="A2" s="2" t="s">
        <v>0</v>
      </c>
      <c r="B2" s="20"/>
      <c r="C2" s="3" t="s">
        <v>1</v>
      </c>
      <c r="D2" s="14"/>
    </row>
    <row r="3" spans="1:8" ht="15" customHeight="1" x14ac:dyDescent="0.25">
      <c r="A3" s="1" t="s">
        <v>105</v>
      </c>
      <c r="B3" s="51">
        <v>690</v>
      </c>
      <c r="C3" s="1" t="s">
        <v>73</v>
      </c>
      <c r="D3" s="51">
        <v>1124.0899999999999</v>
      </c>
    </row>
    <row r="4" spans="1:8" ht="15" customHeight="1" x14ac:dyDescent="0.25">
      <c r="A4" s="1" t="s">
        <v>96</v>
      </c>
      <c r="B4" s="51">
        <v>250</v>
      </c>
      <c r="C4" s="1" t="s">
        <v>74</v>
      </c>
      <c r="D4" s="51"/>
    </row>
    <row r="5" spans="1:8" ht="15" customHeight="1" x14ac:dyDescent="0.25">
      <c r="A5" s="1" t="s">
        <v>97</v>
      </c>
      <c r="B5" s="123">
        <f>SUM(B22)</f>
        <v>250</v>
      </c>
      <c r="C5" s="1" t="s">
        <v>8</v>
      </c>
      <c r="D5" s="51">
        <v>1002.9</v>
      </c>
      <c r="G5" s="1"/>
      <c r="H5" s="4"/>
    </row>
    <row r="6" spans="1:8" ht="15" customHeight="1" x14ac:dyDescent="0.25">
      <c r="A6" s="1" t="s">
        <v>98</v>
      </c>
      <c r="B6" s="51"/>
      <c r="C6" s="1" t="s">
        <v>9</v>
      </c>
      <c r="D6" s="51"/>
      <c r="G6" s="1"/>
      <c r="H6" s="4"/>
    </row>
    <row r="7" spans="1:8" ht="15" customHeight="1" x14ac:dyDescent="0.25">
      <c r="A7" s="1" t="s">
        <v>99</v>
      </c>
      <c r="B7" s="51">
        <v>320</v>
      </c>
      <c r="C7" s="1" t="s">
        <v>10</v>
      </c>
      <c r="D7" s="51"/>
      <c r="G7" s="1"/>
      <c r="H7" s="4"/>
    </row>
    <row r="8" spans="1:8" ht="15" customHeight="1" thickBot="1" x14ac:dyDescent="0.3">
      <c r="A8" s="1" t="s">
        <v>6</v>
      </c>
      <c r="B8" s="51"/>
      <c r="C8" s="1" t="s">
        <v>11</v>
      </c>
      <c r="D8" s="51"/>
      <c r="G8" s="1"/>
      <c r="H8" s="4"/>
    </row>
    <row r="9" spans="1:8" ht="15" customHeight="1" thickBot="1" x14ac:dyDescent="0.3">
      <c r="A9" s="1" t="s">
        <v>7</v>
      </c>
      <c r="B9" s="72">
        <f>SUM(B3:B8)-(B4)</f>
        <v>1260</v>
      </c>
      <c r="C9" s="1" t="s">
        <v>12</v>
      </c>
      <c r="D9" s="51"/>
      <c r="G9" s="1"/>
      <c r="H9" s="4"/>
    </row>
    <row r="10" spans="1:8" ht="15" customHeight="1" x14ac:dyDescent="0.25">
      <c r="A10" s="1" t="s">
        <v>104</v>
      </c>
      <c r="B10" s="51">
        <v>139.5</v>
      </c>
      <c r="C10" s="1" t="s">
        <v>13</v>
      </c>
      <c r="D10" s="51"/>
      <c r="G10" s="1"/>
      <c r="H10" s="4"/>
    </row>
    <row r="11" spans="1:8" ht="15" customHeight="1" thickBot="1" x14ac:dyDescent="0.3">
      <c r="A11" s="91"/>
      <c r="B11" s="92"/>
      <c r="C11" s="1" t="s">
        <v>15</v>
      </c>
      <c r="D11" s="51"/>
      <c r="G11" s="1"/>
      <c r="H11" s="4"/>
    </row>
    <row r="12" spans="1:8" ht="15" customHeight="1" thickBot="1" x14ac:dyDescent="0.3">
      <c r="A12" s="1" t="s">
        <v>23</v>
      </c>
      <c r="B12" s="72">
        <f>SUM(B9)</f>
        <v>1260</v>
      </c>
      <c r="C12" s="1" t="s">
        <v>16</v>
      </c>
      <c r="D12" s="51"/>
      <c r="G12" s="1"/>
      <c r="H12" s="4"/>
    </row>
    <row r="13" spans="1:8" ht="15" customHeight="1" thickBot="1" x14ac:dyDescent="0.3">
      <c r="A13" s="1" t="s">
        <v>22</v>
      </c>
      <c r="B13" s="73">
        <f>$D$19</f>
        <v>2126.9899999999998</v>
      </c>
      <c r="C13" s="1" t="s">
        <v>14</v>
      </c>
      <c r="D13" s="51"/>
    </row>
    <row r="14" spans="1:8" ht="15" customHeight="1" thickBot="1" x14ac:dyDescent="0.3">
      <c r="A14" s="1" t="s">
        <v>38</v>
      </c>
      <c r="B14" s="74">
        <f>SUM(B12-B13)</f>
        <v>-866.98999999999978</v>
      </c>
      <c r="C14" s="1" t="s">
        <v>17</v>
      </c>
      <c r="D14" s="51"/>
    </row>
    <row r="15" spans="1:8" ht="15" customHeight="1" thickBot="1" x14ac:dyDescent="0.3">
      <c r="A15" s="1" t="s">
        <v>37</v>
      </c>
      <c r="B15" s="75">
        <f>SUM(B10)</f>
        <v>139.5</v>
      </c>
      <c r="C15" s="1" t="s">
        <v>18</v>
      </c>
      <c r="D15" s="51"/>
    </row>
    <row r="16" spans="1:8" ht="15" customHeight="1" thickBot="1" x14ac:dyDescent="0.3">
      <c r="A16" s="1" t="s">
        <v>24</v>
      </c>
      <c r="B16" s="76">
        <f>SUM(B13-B12)</f>
        <v>866.98999999999978</v>
      </c>
      <c r="C16" s="1" t="s">
        <v>19</v>
      </c>
      <c r="D16" s="51"/>
    </row>
    <row r="17" spans="1:5" ht="16.5" thickBot="1" x14ac:dyDescent="0.3">
      <c r="A17" s="1" t="s">
        <v>39</v>
      </c>
      <c r="B17" s="77">
        <f>IF(B19&gt;B15,B15,B19)</f>
        <v>-727.48999999999978</v>
      </c>
      <c r="C17" s="1" t="s">
        <v>20</v>
      </c>
      <c r="D17" s="51"/>
    </row>
    <row r="18" spans="1:5" ht="16.5" thickBot="1" x14ac:dyDescent="0.3">
      <c r="A18" s="1" t="s">
        <v>29</v>
      </c>
      <c r="B18" s="78">
        <f>SUM(B14+B15)</f>
        <v>-727.48999999999978</v>
      </c>
      <c r="C18" s="1" t="s">
        <v>21</v>
      </c>
      <c r="D18" s="51"/>
    </row>
    <row r="19" spans="1:5" ht="16.5" thickBot="1" x14ac:dyDescent="0.3">
      <c r="A19" s="90"/>
      <c r="B19" s="89">
        <f>SUM(B10-B16)</f>
        <v>-727.48999999999978</v>
      </c>
      <c r="C19" s="1" t="s">
        <v>22</v>
      </c>
      <c r="D19" s="73">
        <f>SUM(D3:D18)</f>
        <v>2126.9899999999998</v>
      </c>
    </row>
    <row r="21" spans="1:5" ht="15.75" x14ac:dyDescent="0.25">
      <c r="C21" s="9"/>
    </row>
    <row r="22" spans="1:5" ht="15.75" x14ac:dyDescent="0.25">
      <c r="B22" s="124">
        <f>IF(B10&lt;=0,C22,C23)</f>
        <v>250</v>
      </c>
      <c r="C22" s="125">
        <f>IF(B4&gt;620,620,B4)</f>
        <v>250</v>
      </c>
    </row>
    <row r="23" spans="1:5" ht="15.75" x14ac:dyDescent="0.25">
      <c r="B23" s="124"/>
      <c r="C23" s="126">
        <f>IF(B4&gt;461,461,B4)</f>
        <v>250</v>
      </c>
    </row>
    <row r="24" spans="1:5" ht="15.75" x14ac:dyDescent="0.25">
      <c r="C24" s="8"/>
    </row>
    <row r="25" spans="1:5" ht="15.75" x14ac:dyDescent="0.25">
      <c r="C25" s="8"/>
    </row>
    <row r="26" spans="1:5" ht="16.5" thickBot="1" x14ac:dyDescent="0.3"/>
    <row r="27" spans="1:5" ht="15.75" x14ac:dyDescent="0.25">
      <c r="A27" s="17" t="s">
        <v>35</v>
      </c>
      <c r="B27" s="87" t="s">
        <v>30</v>
      </c>
      <c r="C27" s="79" t="s">
        <v>31</v>
      </c>
    </row>
    <row r="28" spans="1:5" ht="15.75" x14ac:dyDescent="0.25">
      <c r="A28" s="10" t="s">
        <v>22</v>
      </c>
      <c r="B28" s="80">
        <f>SUM(D19)</f>
        <v>2126.9899999999998</v>
      </c>
      <c r="C28" s="80">
        <f>SUM(D19)</f>
        <v>2126.9899999999998</v>
      </c>
      <c r="D28" s="4"/>
      <c r="E28"/>
    </row>
    <row r="29" spans="1:5" ht="15.75" x14ac:dyDescent="0.25">
      <c r="A29" s="10" t="s">
        <v>32</v>
      </c>
      <c r="B29" s="81">
        <v>1980</v>
      </c>
      <c r="C29" s="81">
        <v>2670</v>
      </c>
      <c r="D29" s="4"/>
      <c r="E29"/>
    </row>
    <row r="30" spans="1:5" ht="15.75" x14ac:dyDescent="0.25">
      <c r="A30" s="101" t="s">
        <v>33</v>
      </c>
      <c r="B30" s="102">
        <f>SUM(B28-B29)</f>
        <v>146.98999999999978</v>
      </c>
      <c r="C30" s="103">
        <f>SUM(C28-C29)</f>
        <v>-543.01000000000022</v>
      </c>
      <c r="D30" s="18"/>
      <c r="E30" s="19"/>
    </row>
    <row r="31" spans="1:5" ht="15.75" x14ac:dyDescent="0.25">
      <c r="A31" s="1" t="s">
        <v>25</v>
      </c>
      <c r="B31" s="82"/>
      <c r="C31" s="82"/>
      <c r="D31" s="18"/>
      <c r="E31" s="19"/>
    </row>
    <row r="32" spans="1:5" ht="15.75" x14ac:dyDescent="0.25">
      <c r="A32" s="1" t="s">
        <v>25</v>
      </c>
      <c r="B32" s="82">
        <v>0</v>
      </c>
      <c r="C32" s="82"/>
      <c r="D32" s="18"/>
      <c r="E32" s="19"/>
    </row>
    <row r="33" spans="1:5" ht="15.75" x14ac:dyDescent="0.25">
      <c r="A33" s="1" t="s">
        <v>25</v>
      </c>
      <c r="B33" s="82"/>
      <c r="C33" s="82"/>
      <c r="D33" s="18"/>
      <c r="E33" s="19"/>
    </row>
    <row r="34" spans="1:5" ht="15.75" x14ac:dyDescent="0.25">
      <c r="A34" s="1" t="s">
        <v>25</v>
      </c>
      <c r="B34" s="82"/>
      <c r="C34" s="82"/>
      <c r="D34" s="18"/>
      <c r="E34" s="19"/>
    </row>
    <row r="35" spans="1:5" ht="15.75" x14ac:dyDescent="0.25">
      <c r="A35" s="1" t="s">
        <v>25</v>
      </c>
      <c r="B35" s="82"/>
      <c r="C35" s="82"/>
      <c r="D35" s="18"/>
      <c r="E35" s="19"/>
    </row>
    <row r="36" spans="1:5" ht="15.75" x14ac:dyDescent="0.25">
      <c r="A36" s="1" t="s">
        <v>25</v>
      </c>
      <c r="B36" s="82"/>
      <c r="C36" s="82"/>
      <c r="D36" s="18"/>
      <c r="E36" s="19"/>
    </row>
    <row r="37" spans="1:5" ht="15.75" x14ac:dyDescent="0.25">
      <c r="A37" s="11" t="s">
        <v>26</v>
      </c>
      <c r="B37" s="88"/>
      <c r="C37" s="83"/>
      <c r="D37" s="18"/>
      <c r="E37" s="19"/>
    </row>
    <row r="38" spans="1:5" ht="15.75" x14ac:dyDescent="0.25">
      <c r="A38" s="12" t="s">
        <v>34</v>
      </c>
      <c r="B38" s="84">
        <f>SUM(B31:B36)</f>
        <v>0</v>
      </c>
      <c r="C38" s="84">
        <f>SUM(C31:C36)</f>
        <v>0</v>
      </c>
      <c r="D38" s="18"/>
      <c r="E38" s="19"/>
    </row>
    <row r="39" spans="1:5" ht="15.75" x14ac:dyDescent="0.25">
      <c r="A39" s="6" t="s">
        <v>27</v>
      </c>
      <c r="B39" s="88"/>
      <c r="C39" s="85"/>
      <c r="D39" s="15"/>
      <c r="E39"/>
    </row>
    <row r="40" spans="1:5" ht="16.5" thickBot="1" x14ac:dyDescent="0.3">
      <c r="A40" s="6" t="s">
        <v>28</v>
      </c>
      <c r="B40" s="86">
        <f>SUM(B38-B30)</f>
        <v>-146.98999999999978</v>
      </c>
      <c r="C40" s="86">
        <f>SUM(C38-C30)</f>
        <v>543.01000000000022</v>
      </c>
      <c r="D40" s="15"/>
      <c r="E40"/>
    </row>
    <row r="41" spans="1:5" ht="15.75" x14ac:dyDescent="0.25">
      <c r="A41" s="17" t="s">
        <v>35</v>
      </c>
      <c r="B41" s="138" t="s">
        <v>86</v>
      </c>
      <c r="C41" s="139" t="s">
        <v>87</v>
      </c>
    </row>
    <row r="42" spans="1:5" ht="15.75" x14ac:dyDescent="0.25">
      <c r="A42" s="10" t="s">
        <v>22</v>
      </c>
      <c r="B42" s="80">
        <f>SUM(D19)</f>
        <v>2126.9899999999998</v>
      </c>
      <c r="C42" s="80">
        <f>SUM(D19)</f>
        <v>2126.9899999999998</v>
      </c>
    </row>
    <row r="43" spans="1:5" ht="15.75" x14ac:dyDescent="0.25">
      <c r="A43" s="10" t="s">
        <v>32</v>
      </c>
      <c r="B43" s="81">
        <v>3360</v>
      </c>
      <c r="C43" s="81">
        <v>4050</v>
      </c>
    </row>
    <row r="44" spans="1:5" ht="15.75" x14ac:dyDescent="0.25">
      <c r="A44" s="101" t="s">
        <v>33</v>
      </c>
      <c r="B44" s="102">
        <f>SUM(B42-B43)</f>
        <v>-1233.0100000000002</v>
      </c>
      <c r="C44" s="103">
        <f>SUM(C42-C43)</f>
        <v>-1923.0100000000002</v>
      </c>
    </row>
    <row r="45" spans="1:5" ht="15.75" x14ac:dyDescent="0.25">
      <c r="A45" s="1" t="s">
        <v>25</v>
      </c>
      <c r="B45" s="82"/>
      <c r="C45" s="82"/>
    </row>
    <row r="46" spans="1:5" ht="15.75" x14ac:dyDescent="0.25">
      <c r="A46" s="1" t="s">
        <v>25</v>
      </c>
      <c r="B46" s="82">
        <v>0</v>
      </c>
      <c r="C46" s="82"/>
    </row>
    <row r="47" spans="1:5" ht="15.75" x14ac:dyDescent="0.25">
      <c r="A47" s="1" t="s">
        <v>25</v>
      </c>
      <c r="B47" s="82"/>
      <c r="C47" s="82"/>
    </row>
    <row r="48" spans="1:5" ht="15.75" x14ac:dyDescent="0.25">
      <c r="A48" s="1" t="s">
        <v>25</v>
      </c>
      <c r="B48" s="82"/>
      <c r="C48" s="82"/>
    </row>
    <row r="49" spans="1:3" customFormat="1" ht="15.75" x14ac:dyDescent="0.25">
      <c r="A49" s="1" t="s">
        <v>25</v>
      </c>
      <c r="B49" s="82"/>
      <c r="C49" s="82"/>
    </row>
    <row r="50" spans="1:3" customFormat="1" ht="15.75" x14ac:dyDescent="0.25">
      <c r="A50" s="1" t="s">
        <v>25</v>
      </c>
      <c r="B50" s="82"/>
      <c r="C50" s="82"/>
    </row>
    <row r="51" spans="1:3" customFormat="1" ht="15.75" x14ac:dyDescent="0.25">
      <c r="A51" s="11" t="s">
        <v>26</v>
      </c>
      <c r="B51" s="88"/>
      <c r="C51" s="83"/>
    </row>
    <row r="52" spans="1:3" customFormat="1" ht="15.75" x14ac:dyDescent="0.25">
      <c r="A52" s="12" t="s">
        <v>34</v>
      </c>
      <c r="B52" s="84">
        <f>SUM(B45:B50)</f>
        <v>0</v>
      </c>
      <c r="C52" s="84">
        <f>SUM(C45:C50)</f>
        <v>0</v>
      </c>
    </row>
    <row r="53" spans="1:3" customFormat="1" ht="15.75" x14ac:dyDescent="0.25">
      <c r="A53" s="6" t="s">
        <v>27</v>
      </c>
      <c r="B53" s="88"/>
      <c r="C53" s="85"/>
    </row>
    <row r="54" spans="1:3" customFormat="1" ht="16.5" thickBot="1" x14ac:dyDescent="0.3">
      <c r="A54" s="6" t="s">
        <v>28</v>
      </c>
      <c r="B54" s="86">
        <f>SUM(B52-B44)</f>
        <v>1233.0100000000002</v>
      </c>
      <c r="C54" s="86">
        <f>SUM(C52-C44)</f>
        <v>1923.0100000000002</v>
      </c>
    </row>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H54"/>
  <sheetViews>
    <sheetView workbookViewId="0">
      <selection activeCell="D19" sqref="A1:D19"/>
    </sheetView>
  </sheetViews>
  <sheetFormatPr defaultRowHeight="15" customHeight="1" x14ac:dyDescent="0.25"/>
  <cols>
    <col min="1" max="1" width="28.28515625" style="1" bestFit="1" customWidth="1"/>
    <col min="2" max="2" width="22.85546875" style="4" customWidth="1"/>
    <col min="3" max="3" width="25" style="7" customWidth="1"/>
    <col min="4" max="4" width="13.42578125" style="1" customWidth="1"/>
    <col min="5" max="5" width="41.140625" style="4" customWidth="1"/>
    <col min="6" max="6" width="20.7109375" customWidth="1"/>
    <col min="7" max="9" width="15.7109375" customWidth="1"/>
  </cols>
  <sheetData>
    <row r="1" spans="1:8" ht="15" customHeight="1" x14ac:dyDescent="0.25">
      <c r="A1" s="16" t="s">
        <v>36</v>
      </c>
      <c r="B1" s="98" t="s">
        <v>140</v>
      </c>
      <c r="C1" s="100" t="s">
        <v>142</v>
      </c>
      <c r="D1" s="99"/>
    </row>
    <row r="2" spans="1:8" ht="15" customHeight="1" x14ac:dyDescent="0.25">
      <c r="A2" s="2" t="s">
        <v>0</v>
      </c>
      <c r="B2" s="20"/>
      <c r="C2" s="3" t="s">
        <v>1</v>
      </c>
      <c r="D2" s="14"/>
    </row>
    <row r="3" spans="1:8" ht="15" customHeight="1" x14ac:dyDescent="0.25">
      <c r="A3" s="1" t="s">
        <v>120</v>
      </c>
      <c r="B3" s="51">
        <v>693</v>
      </c>
      <c r="C3" s="1" t="s">
        <v>73</v>
      </c>
      <c r="D3" s="51"/>
    </row>
    <row r="4" spans="1:8" ht="15" customHeight="1" x14ac:dyDescent="0.25">
      <c r="A4" s="1" t="s">
        <v>96</v>
      </c>
      <c r="B4" s="51">
        <v>428</v>
      </c>
      <c r="C4" s="1" t="s">
        <v>74</v>
      </c>
      <c r="D4" s="51">
        <v>164</v>
      </c>
    </row>
    <row r="5" spans="1:8" ht="15" customHeight="1" x14ac:dyDescent="0.25">
      <c r="A5" s="1" t="s">
        <v>97</v>
      </c>
      <c r="B5" s="123">
        <f>SUM(B22)</f>
        <v>428</v>
      </c>
      <c r="C5" s="1" t="s">
        <v>8</v>
      </c>
      <c r="D5" s="51">
        <v>933</v>
      </c>
      <c r="G5" s="1"/>
      <c r="H5" s="4"/>
    </row>
    <row r="6" spans="1:8" ht="15" customHeight="1" x14ac:dyDescent="0.25">
      <c r="A6" s="1" t="s">
        <v>122</v>
      </c>
      <c r="B6" s="51"/>
      <c r="C6" s="1" t="s">
        <v>9</v>
      </c>
      <c r="D6" s="51" t="s">
        <v>138</v>
      </c>
      <c r="G6" s="1"/>
      <c r="H6" s="4"/>
    </row>
    <row r="7" spans="1:8" ht="15" customHeight="1" x14ac:dyDescent="0.25">
      <c r="A7" s="1" t="s">
        <v>123</v>
      </c>
      <c r="B7" s="51">
        <v>322</v>
      </c>
      <c r="C7" s="1" t="s">
        <v>10</v>
      </c>
      <c r="D7" s="51"/>
      <c r="G7" s="1"/>
      <c r="H7" s="4"/>
    </row>
    <row r="8" spans="1:8" ht="15" customHeight="1" thickBot="1" x14ac:dyDescent="0.3">
      <c r="A8" s="1" t="s">
        <v>6</v>
      </c>
      <c r="B8" s="51"/>
      <c r="C8" s="1" t="s">
        <v>11</v>
      </c>
      <c r="D8" s="51"/>
      <c r="G8" s="1"/>
      <c r="H8" s="4"/>
    </row>
    <row r="9" spans="1:8" ht="15" customHeight="1" thickBot="1" x14ac:dyDescent="0.3">
      <c r="A9" s="1" t="s">
        <v>7</v>
      </c>
      <c r="B9" s="72">
        <f>SUM(B3:B8)-(B4)</f>
        <v>1443</v>
      </c>
      <c r="C9" s="1" t="s">
        <v>12</v>
      </c>
      <c r="D9" s="51"/>
      <c r="G9" s="1"/>
      <c r="H9" s="4"/>
    </row>
    <row r="10" spans="1:8" ht="15" customHeight="1" x14ac:dyDescent="0.25">
      <c r="A10" s="1" t="s">
        <v>121</v>
      </c>
      <c r="B10" s="51">
        <v>0</v>
      </c>
      <c r="C10" s="1" t="s">
        <v>13</v>
      </c>
      <c r="D10" s="51"/>
      <c r="G10" s="1"/>
      <c r="H10" s="4"/>
    </row>
    <row r="11" spans="1:8" ht="15" customHeight="1" thickBot="1" x14ac:dyDescent="0.3">
      <c r="A11" s="91"/>
      <c r="B11" s="92"/>
      <c r="C11" s="1" t="s">
        <v>15</v>
      </c>
      <c r="D11" s="51" t="s">
        <v>138</v>
      </c>
      <c r="G11" s="1"/>
      <c r="H11" s="4"/>
    </row>
    <row r="12" spans="1:8" ht="15" customHeight="1" thickBot="1" x14ac:dyDescent="0.3">
      <c r="A12" s="1" t="s">
        <v>23</v>
      </c>
      <c r="B12" s="72">
        <f>SUM(B9)</f>
        <v>1443</v>
      </c>
      <c r="C12" s="1" t="s">
        <v>16</v>
      </c>
      <c r="D12" s="51"/>
      <c r="G12" s="1"/>
      <c r="H12" s="4"/>
    </row>
    <row r="13" spans="1:8" ht="15" customHeight="1" thickBot="1" x14ac:dyDescent="0.3">
      <c r="A13" s="1" t="s">
        <v>22</v>
      </c>
      <c r="B13" s="73">
        <f>$D$19</f>
        <v>1097</v>
      </c>
      <c r="C13" s="1" t="s">
        <v>14</v>
      </c>
      <c r="D13" s="51"/>
    </row>
    <row r="14" spans="1:8" ht="15" customHeight="1" thickBot="1" x14ac:dyDescent="0.3">
      <c r="A14" s="1" t="s">
        <v>38</v>
      </c>
      <c r="B14" s="74">
        <f>SUM(B12-B13)</f>
        <v>346</v>
      </c>
      <c r="C14" s="1" t="s">
        <v>17</v>
      </c>
      <c r="D14" s="51"/>
    </row>
    <row r="15" spans="1:8" ht="15" customHeight="1" thickBot="1" x14ac:dyDescent="0.3">
      <c r="A15" s="1" t="s">
        <v>37</v>
      </c>
      <c r="B15" s="75">
        <f>SUM(B10)</f>
        <v>0</v>
      </c>
      <c r="C15" s="1" t="s">
        <v>18</v>
      </c>
      <c r="D15" s="51"/>
    </row>
    <row r="16" spans="1:8" ht="15" customHeight="1" thickBot="1" x14ac:dyDescent="0.3">
      <c r="A16" s="1" t="s">
        <v>24</v>
      </c>
      <c r="B16" s="76">
        <f>SUM(B13-B12)</f>
        <v>-346</v>
      </c>
      <c r="C16" s="1" t="s">
        <v>19</v>
      </c>
      <c r="D16" s="51"/>
    </row>
    <row r="17" spans="1:8" ht="16.5" thickBot="1" x14ac:dyDescent="0.3">
      <c r="A17" s="1" t="s">
        <v>39</v>
      </c>
      <c r="B17" s="77">
        <f>IF(B19&gt;B15,B15,B19)</f>
        <v>0</v>
      </c>
      <c r="C17" s="1" t="s">
        <v>20</v>
      </c>
      <c r="D17" s="51"/>
    </row>
    <row r="18" spans="1:8" ht="16.5" thickBot="1" x14ac:dyDescent="0.3">
      <c r="A18" s="1" t="s">
        <v>29</v>
      </c>
      <c r="B18" s="78">
        <f>SUM(B14+B15)</f>
        <v>346</v>
      </c>
      <c r="C18" s="1" t="s">
        <v>21</v>
      </c>
      <c r="D18" s="51" t="s">
        <v>138</v>
      </c>
      <c r="E18" s="151" t="s">
        <v>130</v>
      </c>
    </row>
    <row r="19" spans="1:8" ht="16.5" thickBot="1" x14ac:dyDescent="0.3">
      <c r="A19" s="90"/>
      <c r="B19" s="89">
        <f>SUM(B10-B16)</f>
        <v>346</v>
      </c>
      <c r="C19" s="1" t="s">
        <v>22</v>
      </c>
      <c r="D19" s="73">
        <f>SUM(D3:D18)</f>
        <v>1097</v>
      </c>
      <c r="E19" s="151" t="s">
        <v>126</v>
      </c>
      <c r="H19" s="142"/>
    </row>
    <row r="20" spans="1:8" ht="15" customHeight="1" x14ac:dyDescent="0.25">
      <c r="A20" s="148" t="s">
        <v>127</v>
      </c>
      <c r="E20" s="151" t="s">
        <v>131</v>
      </c>
    </row>
    <row r="21" spans="1:8" ht="15.75" x14ac:dyDescent="0.25">
      <c r="A21" s="147" t="s">
        <v>128</v>
      </c>
      <c r="C21" s="9"/>
    </row>
    <row r="22" spans="1:8" ht="15.75" x14ac:dyDescent="0.25">
      <c r="B22" s="124">
        <f>IF(B10&lt;=0,C22,C23)</f>
        <v>428</v>
      </c>
      <c r="C22" s="125">
        <f>IF(B4&gt;623,623,B4)</f>
        <v>428</v>
      </c>
    </row>
    <row r="23" spans="1:8" ht="15.75" x14ac:dyDescent="0.25">
      <c r="B23" s="124"/>
      <c r="C23" s="126">
        <f>IF(B4&gt;463,463,B4)</f>
        <v>428</v>
      </c>
    </row>
    <row r="24" spans="1:8" ht="15.75" x14ac:dyDescent="0.25">
      <c r="C24" s="8"/>
    </row>
    <row r="25" spans="1:8" ht="15.75" x14ac:dyDescent="0.25">
      <c r="C25" s="8"/>
    </row>
    <row r="26" spans="1:8" ht="16.5" thickBot="1" x14ac:dyDescent="0.3">
      <c r="A26" s="149" t="s">
        <v>129</v>
      </c>
      <c r="B26" s="146"/>
      <c r="C26" s="146"/>
    </row>
    <row r="27" spans="1:8" ht="15.75" x14ac:dyDescent="0.25">
      <c r="A27" s="17" t="s">
        <v>35</v>
      </c>
      <c r="B27" s="87" t="s">
        <v>30</v>
      </c>
      <c r="C27" s="79" t="s">
        <v>31</v>
      </c>
    </row>
    <row r="28" spans="1:8" ht="15.75" x14ac:dyDescent="0.25">
      <c r="A28" s="10" t="s">
        <v>22</v>
      </c>
      <c r="B28" s="80">
        <f>SUM(D19)</f>
        <v>1097</v>
      </c>
      <c r="C28" s="80">
        <f>SUM(D19)</f>
        <v>1097</v>
      </c>
      <c r="D28" s="4"/>
      <c r="E28"/>
    </row>
    <row r="29" spans="1:8" ht="15.75" x14ac:dyDescent="0.25">
      <c r="A29" s="10" t="s">
        <v>32</v>
      </c>
      <c r="B29" s="81">
        <v>2010</v>
      </c>
      <c r="C29" s="81">
        <v>2707</v>
      </c>
      <c r="D29" s="4"/>
      <c r="E29"/>
    </row>
    <row r="30" spans="1:8" ht="15.75" x14ac:dyDescent="0.25">
      <c r="A30" s="101" t="s">
        <v>33</v>
      </c>
      <c r="B30" s="102">
        <f>SUM(B28-B29)</f>
        <v>-913</v>
      </c>
      <c r="C30" s="103">
        <f>SUM(C28-C29)</f>
        <v>-1610</v>
      </c>
      <c r="D30" s="18"/>
      <c r="E30" s="19"/>
    </row>
    <row r="31" spans="1:8" ht="15.75" x14ac:dyDescent="0.25">
      <c r="A31" s="1" t="s">
        <v>25</v>
      </c>
      <c r="B31" s="82"/>
      <c r="C31" s="82"/>
      <c r="D31" s="18"/>
      <c r="E31" s="19"/>
    </row>
    <row r="32" spans="1:8" ht="15.75" x14ac:dyDescent="0.25">
      <c r="A32" s="1" t="s">
        <v>25</v>
      </c>
      <c r="B32" s="82">
        <v>0</v>
      </c>
      <c r="C32" s="82"/>
      <c r="D32" s="18"/>
      <c r="E32" s="19"/>
    </row>
    <row r="33" spans="1:5" ht="15.75" x14ac:dyDescent="0.25">
      <c r="A33" s="1" t="s">
        <v>25</v>
      </c>
      <c r="B33" s="82"/>
      <c r="C33" s="82"/>
      <c r="D33" s="18"/>
      <c r="E33" s="19"/>
    </row>
    <row r="34" spans="1:5" ht="15.75" x14ac:dyDescent="0.25">
      <c r="A34" s="1" t="s">
        <v>25</v>
      </c>
      <c r="B34" s="82"/>
      <c r="C34" s="82"/>
      <c r="D34" s="18"/>
      <c r="E34" s="19"/>
    </row>
    <row r="35" spans="1:5" ht="15.75" x14ac:dyDescent="0.25">
      <c r="A35" s="1" t="s">
        <v>25</v>
      </c>
      <c r="B35" s="82"/>
      <c r="C35" s="82"/>
      <c r="D35" s="18"/>
      <c r="E35" s="19"/>
    </row>
    <row r="36" spans="1:5" ht="15.75" x14ac:dyDescent="0.25">
      <c r="A36" s="1" t="s">
        <v>25</v>
      </c>
      <c r="B36" s="82"/>
      <c r="C36" s="82"/>
      <c r="D36" s="18"/>
      <c r="E36" s="19"/>
    </row>
    <row r="37" spans="1:5" ht="15.75" x14ac:dyDescent="0.25">
      <c r="A37" s="11" t="s">
        <v>26</v>
      </c>
      <c r="B37" s="88"/>
      <c r="C37" s="83"/>
      <c r="D37" s="18"/>
      <c r="E37" s="19"/>
    </row>
    <row r="38" spans="1:5" ht="15.75" x14ac:dyDescent="0.25">
      <c r="A38" s="12" t="s">
        <v>34</v>
      </c>
      <c r="B38" s="84">
        <f>SUM(B31:B36)</f>
        <v>0</v>
      </c>
      <c r="C38" s="84">
        <f>SUM(C31:C36)</f>
        <v>0</v>
      </c>
      <c r="D38" s="18"/>
      <c r="E38" s="19"/>
    </row>
    <row r="39" spans="1:5" ht="15.75" x14ac:dyDescent="0.25">
      <c r="A39" s="6" t="s">
        <v>27</v>
      </c>
      <c r="B39" s="88"/>
      <c r="C39" s="85"/>
      <c r="D39" s="15"/>
      <c r="E39"/>
    </row>
    <row r="40" spans="1:5" ht="16.5" thickBot="1" x14ac:dyDescent="0.3">
      <c r="A40" s="6" t="s">
        <v>28</v>
      </c>
      <c r="B40" s="86">
        <f>SUM(B38-B30)</f>
        <v>913</v>
      </c>
      <c r="C40" s="86">
        <f>SUM(C38-C30)</f>
        <v>1610</v>
      </c>
      <c r="D40" s="15"/>
      <c r="E40"/>
    </row>
    <row r="41" spans="1:5" ht="15.75" x14ac:dyDescent="0.25">
      <c r="A41" s="17" t="s">
        <v>35</v>
      </c>
      <c r="B41" s="138" t="s">
        <v>86</v>
      </c>
      <c r="C41" s="139" t="s">
        <v>87</v>
      </c>
    </row>
    <row r="42" spans="1:5" ht="15.75" x14ac:dyDescent="0.25">
      <c r="A42" s="10" t="s">
        <v>22</v>
      </c>
      <c r="B42" s="80">
        <f>SUM(D19)</f>
        <v>1097</v>
      </c>
      <c r="C42" s="80">
        <f>SUM(D19)</f>
        <v>1097</v>
      </c>
    </row>
    <row r="43" spans="1:5" ht="15.75" x14ac:dyDescent="0.25">
      <c r="A43" s="10" t="s">
        <v>32</v>
      </c>
      <c r="B43" s="81">
        <v>3403</v>
      </c>
      <c r="C43" s="81">
        <v>4100</v>
      </c>
    </row>
    <row r="44" spans="1:5" ht="15.75" x14ac:dyDescent="0.25">
      <c r="A44" s="101" t="s">
        <v>33</v>
      </c>
      <c r="B44" s="102">
        <f>SUM(B42-B43)</f>
        <v>-2306</v>
      </c>
      <c r="C44" s="103">
        <f>SUM(C42-C43)</f>
        <v>-3003</v>
      </c>
    </row>
    <row r="45" spans="1:5" ht="15.75" x14ac:dyDescent="0.25">
      <c r="A45" s="1" t="s">
        <v>25</v>
      </c>
      <c r="B45" s="82"/>
      <c r="C45" s="82"/>
    </row>
    <row r="46" spans="1:5" ht="15.75" x14ac:dyDescent="0.25">
      <c r="A46" s="1" t="s">
        <v>25</v>
      </c>
      <c r="B46" s="82">
        <v>0</v>
      </c>
      <c r="C46" s="82"/>
    </row>
    <row r="47" spans="1:5" ht="15.75" x14ac:dyDescent="0.25">
      <c r="A47" s="1" t="s">
        <v>25</v>
      </c>
      <c r="B47" s="82"/>
      <c r="C47" s="82"/>
    </row>
    <row r="48" spans="1:5" ht="15.75" x14ac:dyDescent="0.25">
      <c r="A48" s="1" t="s">
        <v>25</v>
      </c>
      <c r="B48" s="82"/>
      <c r="C48" s="82"/>
    </row>
    <row r="49" spans="1:3" customFormat="1" ht="15.75" x14ac:dyDescent="0.25">
      <c r="A49" s="1" t="s">
        <v>25</v>
      </c>
      <c r="B49" s="82"/>
      <c r="C49" s="82"/>
    </row>
    <row r="50" spans="1:3" customFormat="1" ht="15.75" x14ac:dyDescent="0.25">
      <c r="A50" s="1" t="s">
        <v>25</v>
      </c>
      <c r="B50" s="82"/>
      <c r="C50" s="82"/>
    </row>
    <row r="51" spans="1:3" customFormat="1" ht="15.75" x14ac:dyDescent="0.25">
      <c r="A51" s="11" t="s">
        <v>26</v>
      </c>
      <c r="B51" s="88"/>
      <c r="C51" s="83"/>
    </row>
    <row r="52" spans="1:3" customFormat="1" ht="15.75" x14ac:dyDescent="0.25">
      <c r="A52" s="12" t="s">
        <v>34</v>
      </c>
      <c r="B52" s="84">
        <f>SUM(B45:B50)</f>
        <v>0</v>
      </c>
      <c r="C52" s="84">
        <f>SUM(C45:C50)</f>
        <v>0</v>
      </c>
    </row>
    <row r="53" spans="1:3" customFormat="1" ht="15.75" x14ac:dyDescent="0.25">
      <c r="A53" s="6" t="s">
        <v>27</v>
      </c>
      <c r="B53" s="88"/>
      <c r="C53" s="85"/>
    </row>
    <row r="54" spans="1:3" customFormat="1" ht="16.5" thickBot="1" x14ac:dyDescent="0.3">
      <c r="A54" s="6" t="s">
        <v>28</v>
      </c>
      <c r="B54" s="86">
        <f>SUM(B52-B44)</f>
        <v>2306</v>
      </c>
      <c r="C54" s="86">
        <f>SUM(C52-C44)</f>
        <v>3003</v>
      </c>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H54"/>
  <sheetViews>
    <sheetView workbookViewId="0">
      <selection activeCell="B30" sqref="A27:B30"/>
    </sheetView>
  </sheetViews>
  <sheetFormatPr defaultRowHeight="15" customHeight="1" x14ac:dyDescent="0.25"/>
  <cols>
    <col min="1" max="1" width="28.28515625" style="1" bestFit="1" customWidth="1"/>
    <col min="2" max="2" width="22.85546875" style="4" customWidth="1"/>
    <col min="3" max="3" width="25" style="7" customWidth="1"/>
    <col min="4" max="4" width="13.42578125" style="1" customWidth="1"/>
    <col min="5" max="5" width="41.140625" style="4" customWidth="1"/>
    <col min="6" max="6" width="20.7109375" customWidth="1"/>
    <col min="7" max="9" width="15.7109375" customWidth="1"/>
  </cols>
  <sheetData>
    <row r="1" spans="1:8" ht="15" customHeight="1" x14ac:dyDescent="0.25">
      <c r="A1" s="16" t="s">
        <v>36</v>
      </c>
      <c r="B1" s="98" t="s">
        <v>139</v>
      </c>
      <c r="C1" s="100" t="s">
        <v>146</v>
      </c>
      <c r="D1" s="99"/>
    </row>
    <row r="2" spans="1:8" ht="15" customHeight="1" x14ac:dyDescent="0.25">
      <c r="A2" s="2" t="s">
        <v>0</v>
      </c>
      <c r="B2" s="20"/>
      <c r="C2" s="3" t="s">
        <v>1</v>
      </c>
      <c r="D2" s="14"/>
    </row>
    <row r="3" spans="1:8" ht="15" customHeight="1" x14ac:dyDescent="0.25">
      <c r="A3" s="1" t="s">
        <v>134</v>
      </c>
      <c r="B3" s="51">
        <v>710</v>
      </c>
      <c r="C3" s="1" t="s">
        <v>73</v>
      </c>
      <c r="D3" s="51"/>
    </row>
    <row r="4" spans="1:8" ht="15" customHeight="1" x14ac:dyDescent="0.25">
      <c r="A4" s="1" t="s">
        <v>96</v>
      </c>
      <c r="B4" s="51">
        <v>422.6</v>
      </c>
      <c r="C4" s="1" t="s">
        <v>74</v>
      </c>
      <c r="D4" s="51"/>
    </row>
    <row r="5" spans="1:8" ht="15" customHeight="1" x14ac:dyDescent="0.25">
      <c r="A5" s="1" t="s">
        <v>97</v>
      </c>
      <c r="B5" s="123">
        <f>SUM(B22)</f>
        <v>422.6</v>
      </c>
      <c r="C5" s="1" t="s">
        <v>8</v>
      </c>
      <c r="D5" s="51">
        <v>1767.5</v>
      </c>
      <c r="G5" s="1"/>
      <c r="H5" s="4"/>
    </row>
    <row r="6" spans="1:8" ht="15" customHeight="1" x14ac:dyDescent="0.25">
      <c r="A6" s="1" t="s">
        <v>137</v>
      </c>
      <c r="B6" s="51"/>
      <c r="C6" s="1" t="s">
        <v>145</v>
      </c>
      <c r="D6" s="51"/>
      <c r="G6" s="1"/>
      <c r="H6" s="4"/>
    </row>
    <row r="7" spans="1:8" ht="15" customHeight="1" x14ac:dyDescent="0.25">
      <c r="A7" s="1" t="s">
        <v>135</v>
      </c>
      <c r="B7" s="51">
        <v>329</v>
      </c>
      <c r="C7" s="1" t="s">
        <v>10</v>
      </c>
      <c r="D7" s="51" t="s">
        <v>138</v>
      </c>
      <c r="G7" s="1"/>
      <c r="H7" s="4"/>
    </row>
    <row r="8" spans="1:8" ht="15" customHeight="1" thickBot="1" x14ac:dyDescent="0.3">
      <c r="A8" s="1" t="s">
        <v>6</v>
      </c>
      <c r="B8" s="51"/>
      <c r="C8" s="1" t="s">
        <v>141</v>
      </c>
      <c r="D8" s="51"/>
      <c r="G8" s="1"/>
      <c r="H8" s="4"/>
    </row>
    <row r="9" spans="1:8" ht="15" customHeight="1" thickBot="1" x14ac:dyDescent="0.3">
      <c r="A9" s="1" t="s">
        <v>7</v>
      </c>
      <c r="B9" s="72">
        <f>SUM(B3:B8)-(B4)</f>
        <v>1461.6</v>
      </c>
      <c r="C9" s="1" t="s">
        <v>12</v>
      </c>
      <c r="D9" s="51"/>
      <c r="G9" s="1"/>
      <c r="H9" s="4"/>
    </row>
    <row r="10" spans="1:8" ht="15" customHeight="1" x14ac:dyDescent="0.25">
      <c r="A10" s="1" t="s">
        <v>136</v>
      </c>
      <c r="B10" s="51">
        <v>287</v>
      </c>
      <c r="C10" s="1" t="s">
        <v>143</v>
      </c>
      <c r="D10" s="51"/>
      <c r="G10" s="1"/>
      <c r="H10" s="4"/>
    </row>
    <row r="11" spans="1:8" ht="15" customHeight="1" thickBot="1" x14ac:dyDescent="0.3">
      <c r="A11" s="91"/>
      <c r="B11" s="92"/>
      <c r="C11" s="1" t="s">
        <v>15</v>
      </c>
      <c r="D11" s="51"/>
      <c r="G11" s="1"/>
      <c r="H11" s="4"/>
    </row>
    <row r="12" spans="1:8" ht="15" customHeight="1" thickBot="1" x14ac:dyDescent="0.3">
      <c r="A12" s="1" t="s">
        <v>23</v>
      </c>
      <c r="B12" s="72">
        <f>SUM(B9)</f>
        <v>1461.6</v>
      </c>
      <c r="C12" s="1" t="s">
        <v>144</v>
      </c>
      <c r="D12" s="51"/>
      <c r="G12" s="1"/>
      <c r="H12" s="4">
        <v>191.62</v>
      </c>
    </row>
    <row r="13" spans="1:8" ht="15" customHeight="1" thickBot="1" x14ac:dyDescent="0.3">
      <c r="A13" s="1" t="s">
        <v>22</v>
      </c>
      <c r="B13" s="73">
        <f>$D$19</f>
        <v>1767.5</v>
      </c>
      <c r="C13" s="1" t="s">
        <v>14</v>
      </c>
      <c r="D13" s="51"/>
      <c r="H13" s="4">
        <v>134</v>
      </c>
    </row>
    <row r="14" spans="1:8" ht="15" customHeight="1" thickBot="1" x14ac:dyDescent="0.3">
      <c r="A14" s="1" t="s">
        <v>38</v>
      </c>
      <c r="B14" s="74">
        <f>SUM(B12-B13)</f>
        <v>-305.90000000000009</v>
      </c>
      <c r="C14" s="1" t="s">
        <v>17</v>
      </c>
      <c r="D14" s="51"/>
      <c r="H14" s="4">
        <v>29.4</v>
      </c>
    </row>
    <row r="15" spans="1:8" ht="15" customHeight="1" thickBot="1" x14ac:dyDescent="0.3">
      <c r="A15" s="1" t="s">
        <v>37</v>
      </c>
      <c r="B15" s="75">
        <f>SUM(B10)</f>
        <v>287</v>
      </c>
      <c r="C15" s="1" t="s">
        <v>18</v>
      </c>
      <c r="D15" s="51"/>
      <c r="H15" s="4">
        <f>SUM(H12:H14)</f>
        <v>355.02</v>
      </c>
    </row>
    <row r="16" spans="1:8" ht="15" customHeight="1" thickBot="1" x14ac:dyDescent="0.3">
      <c r="A16" s="1" t="s">
        <v>24</v>
      </c>
      <c r="B16" s="76">
        <f>SUM(B13-B12)</f>
        <v>305.90000000000009</v>
      </c>
      <c r="C16" s="1" t="s">
        <v>19</v>
      </c>
      <c r="D16" s="51"/>
      <c r="H16" s="4">
        <v>-235.52</v>
      </c>
    </row>
    <row r="17" spans="1:8" ht="16.5" thickBot="1" x14ac:dyDescent="0.3">
      <c r="A17" s="1" t="s">
        <v>39</v>
      </c>
      <c r="B17" s="77">
        <f>IF(B19&gt;B15,B15,B19)</f>
        <v>-18.900000000000091</v>
      </c>
      <c r="C17" s="1" t="s">
        <v>20</v>
      </c>
      <c r="D17" s="51"/>
      <c r="H17" s="4">
        <f>SUM(H15:H16)</f>
        <v>119.49999999999997</v>
      </c>
    </row>
    <row r="18" spans="1:8" ht="16.5" thickBot="1" x14ac:dyDescent="0.3">
      <c r="A18" s="1" t="s">
        <v>29</v>
      </c>
      <c r="B18" s="78">
        <f>SUM(B14+B15)</f>
        <v>-18.900000000000091</v>
      </c>
      <c r="C18" s="1" t="s">
        <v>21</v>
      </c>
      <c r="D18" s="51"/>
      <c r="E18" s="151" t="s">
        <v>130</v>
      </c>
    </row>
    <row r="19" spans="1:8" ht="16.5" thickBot="1" x14ac:dyDescent="0.3">
      <c r="A19" s="90"/>
      <c r="B19" s="89">
        <f>SUM(B10-B16)</f>
        <v>-18.900000000000091</v>
      </c>
      <c r="C19" s="1" t="s">
        <v>22</v>
      </c>
      <c r="D19" s="73">
        <f>SUM(D3:D18)</f>
        <v>1767.5</v>
      </c>
      <c r="E19" s="151" t="s">
        <v>126</v>
      </c>
      <c r="H19" s="142"/>
    </row>
    <row r="20" spans="1:8" ht="15" customHeight="1" x14ac:dyDescent="0.25">
      <c r="A20" s="148" t="s">
        <v>127</v>
      </c>
      <c r="E20" s="151" t="s">
        <v>131</v>
      </c>
    </row>
    <row r="21" spans="1:8" ht="15.75" x14ac:dyDescent="0.25">
      <c r="A21" s="147" t="s">
        <v>128</v>
      </c>
      <c r="C21" s="9"/>
    </row>
    <row r="22" spans="1:8" ht="15.75" x14ac:dyDescent="0.25">
      <c r="B22" s="124">
        <f>IF(B10&lt;=0,C22,C23)</f>
        <v>422.6</v>
      </c>
      <c r="C22" s="125">
        <f>IF(B4&gt;638,638,B4)</f>
        <v>422.6</v>
      </c>
    </row>
    <row r="23" spans="1:8" ht="15.75" x14ac:dyDescent="0.25">
      <c r="B23" s="124"/>
      <c r="C23" s="126">
        <f>IF(B4&gt;474,474,B4)</f>
        <v>422.6</v>
      </c>
    </row>
    <row r="24" spans="1:8" ht="15.75" x14ac:dyDescent="0.25">
      <c r="C24" s="8"/>
    </row>
    <row r="25" spans="1:8" ht="15.75" x14ac:dyDescent="0.25">
      <c r="C25" s="8"/>
    </row>
    <row r="26" spans="1:8" ht="16.5" thickBot="1" x14ac:dyDescent="0.3">
      <c r="A26" s="149" t="s">
        <v>129</v>
      </c>
      <c r="B26" s="146"/>
      <c r="C26" s="146"/>
    </row>
    <row r="27" spans="1:8" ht="15.75" x14ac:dyDescent="0.25">
      <c r="A27" s="17" t="s">
        <v>35</v>
      </c>
      <c r="B27" s="87" t="s">
        <v>30</v>
      </c>
      <c r="C27" s="79" t="s">
        <v>31</v>
      </c>
    </row>
    <row r="28" spans="1:8" ht="15.75" x14ac:dyDescent="0.25">
      <c r="A28" s="10" t="s">
        <v>22</v>
      </c>
      <c r="B28" s="80">
        <f>SUM(D19)</f>
        <v>1767.5</v>
      </c>
      <c r="C28" s="80">
        <f>SUM(D19)</f>
        <v>1767.5</v>
      </c>
      <c r="D28" s="4"/>
      <c r="E28"/>
    </row>
    <row r="29" spans="1:8" ht="15.75" x14ac:dyDescent="0.25">
      <c r="A29" s="10" t="s">
        <v>32</v>
      </c>
      <c r="B29" s="81">
        <v>2023</v>
      </c>
      <c r="C29" s="81">
        <v>2743</v>
      </c>
      <c r="D29" s="4"/>
      <c r="E29"/>
    </row>
    <row r="30" spans="1:8" ht="15.75" x14ac:dyDescent="0.25">
      <c r="A30" s="101" t="s">
        <v>33</v>
      </c>
      <c r="B30" s="102">
        <f>SUM(B28-B29)</f>
        <v>-255.5</v>
      </c>
      <c r="C30" s="103">
        <f>SUM(C28-C29)</f>
        <v>-975.5</v>
      </c>
      <c r="D30" s="18"/>
      <c r="E30" s="19"/>
    </row>
    <row r="31" spans="1:8" ht="15.75" x14ac:dyDescent="0.25">
      <c r="A31" s="1" t="s">
        <v>25</v>
      </c>
      <c r="B31" s="82"/>
      <c r="C31" s="82"/>
      <c r="D31" s="18"/>
      <c r="E31" s="19"/>
    </row>
    <row r="32" spans="1:8" ht="15.75" x14ac:dyDescent="0.25">
      <c r="A32" s="1" t="s">
        <v>25</v>
      </c>
      <c r="B32" s="82">
        <v>0</v>
      </c>
      <c r="C32" s="82"/>
      <c r="D32" s="18"/>
      <c r="E32" s="19"/>
    </row>
    <row r="33" spans="1:5" ht="15.75" x14ac:dyDescent="0.25">
      <c r="A33" s="1" t="s">
        <v>25</v>
      </c>
      <c r="B33" s="82"/>
      <c r="C33" s="82"/>
      <c r="D33" s="18"/>
      <c r="E33" s="19"/>
    </row>
    <row r="34" spans="1:5" ht="15.75" x14ac:dyDescent="0.25">
      <c r="A34" s="1" t="s">
        <v>25</v>
      </c>
      <c r="B34" s="82"/>
      <c r="C34" s="82"/>
      <c r="D34" s="18"/>
      <c r="E34" s="19"/>
    </row>
    <row r="35" spans="1:5" ht="15.75" x14ac:dyDescent="0.25">
      <c r="A35" s="1" t="s">
        <v>25</v>
      </c>
      <c r="B35" s="82"/>
      <c r="C35" s="82"/>
      <c r="D35" s="18"/>
      <c r="E35" s="19"/>
    </row>
    <row r="36" spans="1:5" ht="15.75" x14ac:dyDescent="0.25">
      <c r="A36" s="1" t="s">
        <v>25</v>
      </c>
      <c r="B36" s="82"/>
      <c r="C36" s="82"/>
      <c r="D36" s="18"/>
      <c r="E36" s="19"/>
    </row>
    <row r="37" spans="1:5" ht="15.75" x14ac:dyDescent="0.25">
      <c r="A37" s="11" t="s">
        <v>26</v>
      </c>
      <c r="B37" s="88"/>
      <c r="C37" s="83"/>
      <c r="D37" s="18"/>
      <c r="E37" s="19"/>
    </row>
    <row r="38" spans="1:5" ht="15.75" x14ac:dyDescent="0.25">
      <c r="A38" s="12" t="s">
        <v>34</v>
      </c>
      <c r="B38" s="84">
        <f>SUM(B31:B36)</f>
        <v>0</v>
      </c>
      <c r="C38" s="84">
        <f>SUM(C31:C36)</f>
        <v>0</v>
      </c>
      <c r="D38" s="18"/>
      <c r="E38" s="19"/>
    </row>
    <row r="39" spans="1:5" ht="15.75" x14ac:dyDescent="0.25">
      <c r="A39" s="6" t="s">
        <v>27</v>
      </c>
      <c r="B39" s="88"/>
      <c r="C39" s="85"/>
      <c r="D39" s="15"/>
      <c r="E39"/>
    </row>
    <row r="40" spans="1:5" ht="16.5" thickBot="1" x14ac:dyDescent="0.3">
      <c r="A40" s="6" t="s">
        <v>28</v>
      </c>
      <c r="B40" s="86">
        <f>SUM(B38-B30)</f>
        <v>255.5</v>
      </c>
      <c r="C40" s="86">
        <f>SUM(C38-C30)</f>
        <v>975.5</v>
      </c>
      <c r="D40" s="15"/>
      <c r="E40"/>
    </row>
    <row r="41" spans="1:5" ht="15.75" x14ac:dyDescent="0.25">
      <c r="A41" s="17" t="s">
        <v>35</v>
      </c>
      <c r="B41" s="138" t="s">
        <v>86</v>
      </c>
      <c r="C41" s="139" t="s">
        <v>87</v>
      </c>
    </row>
    <row r="42" spans="1:5" ht="15.75" x14ac:dyDescent="0.25">
      <c r="A42" s="10" t="s">
        <v>22</v>
      </c>
      <c r="B42" s="80">
        <f>SUM(D19)</f>
        <v>1767.5</v>
      </c>
      <c r="C42" s="80">
        <f>SUM(D19)</f>
        <v>1767.5</v>
      </c>
    </row>
    <row r="43" spans="1:5" ht="15.75" x14ac:dyDescent="0.25">
      <c r="A43" s="10" t="s">
        <v>32</v>
      </c>
      <c r="B43" s="81">
        <v>3463</v>
      </c>
      <c r="C43" s="81">
        <v>4183</v>
      </c>
    </row>
    <row r="44" spans="1:5" ht="15.75" x14ac:dyDescent="0.25">
      <c r="A44" s="101" t="s">
        <v>33</v>
      </c>
      <c r="B44" s="102">
        <f>SUM(B42-B43)</f>
        <v>-1695.5</v>
      </c>
      <c r="C44" s="103">
        <f>SUM(C42-C43)</f>
        <v>-2415.5</v>
      </c>
    </row>
    <row r="45" spans="1:5" ht="15.75" x14ac:dyDescent="0.25">
      <c r="A45" s="1" t="s">
        <v>25</v>
      </c>
      <c r="B45" s="82"/>
      <c r="C45" s="82"/>
    </row>
    <row r="46" spans="1:5" ht="15.75" x14ac:dyDescent="0.25">
      <c r="A46" s="1" t="s">
        <v>25</v>
      </c>
      <c r="B46" s="82">
        <v>0</v>
      </c>
      <c r="C46" s="82"/>
    </row>
    <row r="47" spans="1:5" ht="15.75" x14ac:dyDescent="0.25">
      <c r="A47" s="1" t="s">
        <v>25</v>
      </c>
      <c r="B47" s="82"/>
      <c r="C47" s="82"/>
    </row>
    <row r="48" spans="1:5" ht="15.75" x14ac:dyDescent="0.25">
      <c r="A48" s="1" t="s">
        <v>25</v>
      </c>
      <c r="B48" s="82"/>
      <c r="C48" s="82"/>
    </row>
    <row r="49" spans="1:3" customFormat="1" ht="15.75" x14ac:dyDescent="0.25">
      <c r="A49" s="1" t="s">
        <v>25</v>
      </c>
      <c r="B49" s="82"/>
      <c r="C49" s="82"/>
    </row>
    <row r="50" spans="1:3" customFormat="1" ht="15.75" x14ac:dyDescent="0.25">
      <c r="A50" s="1" t="s">
        <v>25</v>
      </c>
      <c r="B50" s="82"/>
      <c r="C50" s="82"/>
    </row>
    <row r="51" spans="1:3" customFormat="1" ht="15.75" x14ac:dyDescent="0.25">
      <c r="A51" s="11" t="s">
        <v>26</v>
      </c>
      <c r="B51" s="88"/>
      <c r="C51" s="83"/>
    </row>
    <row r="52" spans="1:3" customFormat="1" ht="15.75" x14ac:dyDescent="0.25">
      <c r="A52" s="12" t="s">
        <v>34</v>
      </c>
      <c r="B52" s="84">
        <f>SUM(B45:B50)</f>
        <v>0</v>
      </c>
      <c r="C52" s="84">
        <f>SUM(C45:C50)</f>
        <v>0</v>
      </c>
    </row>
    <row r="53" spans="1:3" customFormat="1" ht="15.75" x14ac:dyDescent="0.25">
      <c r="A53" s="6" t="s">
        <v>27</v>
      </c>
      <c r="B53" s="88"/>
      <c r="C53" s="85"/>
    </row>
    <row r="54" spans="1:3" customFormat="1" ht="16.5" thickBot="1" x14ac:dyDescent="0.3">
      <c r="A54" s="6" t="s">
        <v>28</v>
      </c>
      <c r="B54" s="86">
        <f>SUM(B52-B44)</f>
        <v>1695.5</v>
      </c>
      <c r="C54" s="86">
        <f>SUM(C52-C44)</f>
        <v>2415.5</v>
      </c>
    </row>
  </sheetData>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H54"/>
  <sheetViews>
    <sheetView workbookViewId="0">
      <selection activeCell="D19" sqref="A1:D19"/>
    </sheetView>
  </sheetViews>
  <sheetFormatPr defaultRowHeight="15" customHeight="1" x14ac:dyDescent="0.25"/>
  <cols>
    <col min="1" max="1" width="28.28515625" style="1" bestFit="1" customWidth="1"/>
    <col min="2" max="2" width="22.85546875" style="4" customWidth="1"/>
    <col min="3" max="3" width="25" style="7" customWidth="1"/>
    <col min="4" max="4" width="13.42578125" style="1" customWidth="1"/>
    <col min="5" max="5" width="41.140625" style="4" customWidth="1"/>
    <col min="6" max="6" width="20.7109375" customWidth="1"/>
    <col min="7" max="9" width="15.7109375" customWidth="1"/>
  </cols>
  <sheetData>
    <row r="1" spans="1:8" ht="15" customHeight="1" x14ac:dyDescent="0.25">
      <c r="A1" s="16" t="s">
        <v>36</v>
      </c>
      <c r="B1" s="98" t="s">
        <v>157</v>
      </c>
      <c r="C1" s="100" t="s">
        <v>160</v>
      </c>
      <c r="D1" s="99"/>
    </row>
    <row r="2" spans="1:8" ht="15" customHeight="1" x14ac:dyDescent="0.25">
      <c r="A2" s="2" t="s">
        <v>0</v>
      </c>
      <c r="B2" s="20"/>
      <c r="C2" s="3" t="s">
        <v>1</v>
      </c>
      <c r="D2" s="14"/>
    </row>
    <row r="3" spans="1:8" ht="15" customHeight="1" x14ac:dyDescent="0.25">
      <c r="A3" s="1" t="s">
        <v>147</v>
      </c>
      <c r="B3" s="51">
        <v>989</v>
      </c>
      <c r="C3" s="1" t="s">
        <v>73</v>
      </c>
      <c r="D3" s="51"/>
    </row>
    <row r="4" spans="1:8" ht="15" customHeight="1" x14ac:dyDescent="0.25">
      <c r="A4" s="1" t="s">
        <v>96</v>
      </c>
      <c r="B4" s="51">
        <v>692.86</v>
      </c>
      <c r="C4" s="1" t="s">
        <v>74</v>
      </c>
      <c r="D4" s="51"/>
    </row>
    <row r="5" spans="1:8" ht="15" customHeight="1" x14ac:dyDescent="0.25">
      <c r="A5" s="1" t="s">
        <v>97</v>
      </c>
      <c r="B5" s="123">
        <f>SUM(B22)</f>
        <v>489</v>
      </c>
      <c r="C5" s="1" t="s">
        <v>8</v>
      </c>
      <c r="D5" s="51">
        <v>1507.6</v>
      </c>
      <c r="G5" s="1"/>
      <c r="H5" s="4"/>
    </row>
    <row r="6" spans="1:8" ht="15" customHeight="1" x14ac:dyDescent="0.25">
      <c r="A6" s="1" t="s">
        <v>148</v>
      </c>
      <c r="B6" s="51"/>
      <c r="C6" s="1" t="s">
        <v>145</v>
      </c>
      <c r="D6" s="51">
        <v>627.79999999999995</v>
      </c>
      <c r="G6" s="1"/>
      <c r="H6" s="4"/>
    </row>
    <row r="7" spans="1:8" ht="15" customHeight="1" x14ac:dyDescent="0.25">
      <c r="A7" s="1" t="s">
        <v>149</v>
      </c>
      <c r="B7" s="51">
        <v>678</v>
      </c>
      <c r="C7" s="1" t="s">
        <v>10</v>
      </c>
      <c r="D7" s="51"/>
      <c r="G7" s="1"/>
      <c r="H7" s="4"/>
    </row>
    <row r="8" spans="1:8" ht="15" customHeight="1" thickBot="1" x14ac:dyDescent="0.3">
      <c r="A8" s="1" t="s">
        <v>6</v>
      </c>
      <c r="B8" s="51"/>
      <c r="C8" s="1" t="s">
        <v>159</v>
      </c>
      <c r="D8" s="51"/>
      <c r="G8" s="1"/>
      <c r="H8" s="4"/>
    </row>
    <row r="9" spans="1:8" ht="15" customHeight="1" thickBot="1" x14ac:dyDescent="0.3">
      <c r="A9" s="1" t="s">
        <v>7</v>
      </c>
      <c r="B9" s="72">
        <f>SUM(B3:B8)-(B4)</f>
        <v>2156</v>
      </c>
      <c r="C9" s="1" t="s">
        <v>12</v>
      </c>
      <c r="D9" s="51"/>
      <c r="G9" s="1"/>
      <c r="H9" s="4"/>
    </row>
    <row r="10" spans="1:8" ht="15" customHeight="1" x14ac:dyDescent="0.25">
      <c r="A10" s="1" t="s">
        <v>150</v>
      </c>
      <c r="B10" s="51">
        <v>296</v>
      </c>
      <c r="C10" s="1" t="s">
        <v>151</v>
      </c>
      <c r="D10" s="51"/>
      <c r="G10" s="1"/>
      <c r="H10" s="4"/>
    </row>
    <row r="11" spans="1:8" ht="15" customHeight="1" thickBot="1" x14ac:dyDescent="0.3">
      <c r="A11" s="91"/>
      <c r="B11" s="92">
        <v>0</v>
      </c>
      <c r="C11" s="1" t="s">
        <v>15</v>
      </c>
      <c r="D11" s="51"/>
      <c r="G11" s="1"/>
      <c r="H11" s="4"/>
    </row>
    <row r="12" spans="1:8" ht="15" customHeight="1" thickBot="1" x14ac:dyDescent="0.3">
      <c r="A12" s="1" t="s">
        <v>23</v>
      </c>
      <c r="B12" s="72">
        <f>SUM(B9)</f>
        <v>2156</v>
      </c>
      <c r="C12" s="1" t="s">
        <v>144</v>
      </c>
      <c r="D12" s="51"/>
      <c r="G12" s="1"/>
      <c r="H12" s="4"/>
    </row>
    <row r="13" spans="1:8" ht="15" customHeight="1" thickBot="1" x14ac:dyDescent="0.3">
      <c r="A13" s="1" t="s">
        <v>22</v>
      </c>
      <c r="B13" s="73">
        <f>$D$19</f>
        <v>2917.8999999999996</v>
      </c>
      <c r="C13" s="1" t="s">
        <v>14</v>
      </c>
      <c r="D13" s="51">
        <v>782.5</v>
      </c>
    </row>
    <row r="14" spans="1:8" ht="15" customHeight="1" thickBot="1" x14ac:dyDescent="0.3">
      <c r="A14" s="1" t="s">
        <v>38</v>
      </c>
      <c r="B14" s="74">
        <f>SUM(B12-B13)</f>
        <v>-761.89999999999964</v>
      </c>
      <c r="C14" s="1" t="s">
        <v>17</v>
      </c>
      <c r="D14" s="51"/>
    </row>
    <row r="15" spans="1:8" ht="15" customHeight="1" thickBot="1" x14ac:dyDescent="0.3">
      <c r="A15" s="1" t="s">
        <v>37</v>
      </c>
      <c r="B15" s="75">
        <f>SUM(B10)</f>
        <v>296</v>
      </c>
      <c r="C15" s="1" t="s">
        <v>18</v>
      </c>
      <c r="D15" s="51"/>
    </row>
    <row r="16" spans="1:8" ht="15" customHeight="1" thickBot="1" x14ac:dyDescent="0.3">
      <c r="A16" s="1" t="s">
        <v>24</v>
      </c>
      <c r="B16" s="76">
        <f>SUM(B13-B12)</f>
        <v>761.89999999999964</v>
      </c>
      <c r="C16" s="1" t="s">
        <v>19</v>
      </c>
      <c r="D16" s="51"/>
    </row>
    <row r="17" spans="1:8" ht="16.5" thickBot="1" x14ac:dyDescent="0.3">
      <c r="A17" s="1" t="s">
        <v>39</v>
      </c>
      <c r="B17" s="77">
        <f>IF(B19&gt;B15,B15,B19)</f>
        <v>-465.89999999999964</v>
      </c>
      <c r="C17" s="1" t="s">
        <v>20</v>
      </c>
      <c r="D17" s="51"/>
    </row>
    <row r="18" spans="1:8" ht="16.5" thickBot="1" x14ac:dyDescent="0.3">
      <c r="A18" s="1" t="s">
        <v>29</v>
      </c>
      <c r="B18" s="78">
        <f>SUM(B14+B15)</f>
        <v>-465.89999999999964</v>
      </c>
      <c r="C18" s="1" t="s">
        <v>21</v>
      </c>
      <c r="D18" s="51"/>
      <c r="E18" s="151" t="s">
        <v>130</v>
      </c>
    </row>
    <row r="19" spans="1:8" ht="16.5" thickBot="1" x14ac:dyDescent="0.3">
      <c r="A19" s="90"/>
      <c r="B19" s="89">
        <f>SUM(B10-B16)</f>
        <v>-465.89999999999964</v>
      </c>
      <c r="C19" s="1" t="s">
        <v>22</v>
      </c>
      <c r="D19" s="73">
        <f>SUM(D3:D18)</f>
        <v>2917.8999999999996</v>
      </c>
      <c r="E19" s="151" t="s">
        <v>126</v>
      </c>
      <c r="H19" s="142"/>
    </row>
    <row r="20" spans="1:8" ht="15" customHeight="1" x14ac:dyDescent="0.25">
      <c r="A20" s="148" t="s">
        <v>127</v>
      </c>
      <c r="D20"/>
      <c r="E20" s="151" t="s">
        <v>131</v>
      </c>
    </row>
    <row r="21" spans="1:8" ht="15.75" x14ac:dyDescent="0.25">
      <c r="A21" s="147" t="s">
        <v>128</v>
      </c>
      <c r="C21" s="9"/>
    </row>
    <row r="22" spans="1:8" ht="15.75" x14ac:dyDescent="0.25">
      <c r="B22" s="124">
        <f>IF(B10&lt;=0,C22,C23)</f>
        <v>489</v>
      </c>
      <c r="C22" s="125">
        <f>IF(B4&gt;657,657,B4)</f>
        <v>657</v>
      </c>
    </row>
    <row r="23" spans="1:8" ht="15.75" x14ac:dyDescent="0.25">
      <c r="B23" s="124"/>
      <c r="C23" s="126">
        <f>IF(B4&gt;489,489,B4)</f>
        <v>489</v>
      </c>
    </row>
    <row r="24" spans="1:8" ht="15.75" x14ac:dyDescent="0.25">
      <c r="C24" s="8"/>
    </row>
    <row r="25" spans="1:8" ht="15.75" x14ac:dyDescent="0.25">
      <c r="C25" s="8"/>
    </row>
    <row r="26" spans="1:8" ht="16.5" thickBot="1" x14ac:dyDescent="0.3">
      <c r="A26" s="149" t="s">
        <v>129</v>
      </c>
      <c r="B26" s="146"/>
      <c r="C26" s="146"/>
    </row>
    <row r="27" spans="1:8" ht="15.75" x14ac:dyDescent="0.25">
      <c r="A27" s="17" t="s">
        <v>35</v>
      </c>
      <c r="B27" s="87" t="s">
        <v>30</v>
      </c>
      <c r="C27" s="79" t="s">
        <v>31</v>
      </c>
    </row>
    <row r="28" spans="1:8" ht="15.75" x14ac:dyDescent="0.25">
      <c r="A28" s="10" t="s">
        <v>22</v>
      </c>
      <c r="B28" s="80">
        <f>SUM(D19)</f>
        <v>2917.8999999999996</v>
      </c>
      <c r="C28" s="80">
        <f>SUM(D19)</f>
        <v>2917.8999999999996</v>
      </c>
      <c r="D28" s="4"/>
      <c r="E28"/>
    </row>
    <row r="29" spans="1:8" ht="15.75" x14ac:dyDescent="0.25">
      <c r="A29" s="10" t="s">
        <v>32</v>
      </c>
      <c r="B29" s="81">
        <v>2081</v>
      </c>
      <c r="C29" s="81">
        <v>2818</v>
      </c>
      <c r="D29" s="4"/>
      <c r="E29"/>
    </row>
    <row r="30" spans="1:8" ht="15.75" x14ac:dyDescent="0.25">
      <c r="A30" s="101" t="s">
        <v>33</v>
      </c>
      <c r="B30" s="102">
        <f>SUM(B28-B29)</f>
        <v>836.89999999999964</v>
      </c>
      <c r="C30" s="103">
        <f>SUM(C28-C29)</f>
        <v>99.899999999999636</v>
      </c>
      <c r="D30" s="18"/>
      <c r="E30" s="19"/>
    </row>
    <row r="31" spans="1:8" ht="15.75" x14ac:dyDescent="0.25">
      <c r="A31" s="1" t="s">
        <v>25</v>
      </c>
      <c r="B31" s="82"/>
      <c r="C31" s="82"/>
      <c r="D31" s="18"/>
      <c r="E31" s="19"/>
    </row>
    <row r="32" spans="1:8" ht="15.75" x14ac:dyDescent="0.25">
      <c r="A32" s="1" t="s">
        <v>25</v>
      </c>
      <c r="B32" s="82">
        <v>0</v>
      </c>
      <c r="C32" s="82"/>
      <c r="D32" s="18"/>
      <c r="E32" s="19"/>
    </row>
    <row r="33" spans="1:5" ht="15.75" x14ac:dyDescent="0.25">
      <c r="A33" s="1" t="s">
        <v>25</v>
      </c>
      <c r="B33" s="82"/>
      <c r="C33" s="82"/>
      <c r="D33" s="18"/>
      <c r="E33" s="19"/>
    </row>
    <row r="34" spans="1:5" ht="15.75" x14ac:dyDescent="0.25">
      <c r="A34" s="1" t="s">
        <v>25</v>
      </c>
      <c r="B34" s="82"/>
      <c r="C34" s="82"/>
      <c r="D34" s="18"/>
      <c r="E34" s="19"/>
    </row>
    <row r="35" spans="1:5" ht="15.75" x14ac:dyDescent="0.25">
      <c r="A35" s="1" t="s">
        <v>25</v>
      </c>
      <c r="B35" s="82"/>
      <c r="C35" s="82"/>
      <c r="D35" s="18"/>
      <c r="E35" s="19"/>
    </row>
    <row r="36" spans="1:5" ht="15.75" x14ac:dyDescent="0.25">
      <c r="A36" s="1" t="s">
        <v>25</v>
      </c>
      <c r="B36" s="82"/>
      <c r="C36" s="82"/>
      <c r="D36" s="18"/>
      <c r="E36" s="19"/>
    </row>
    <row r="37" spans="1:5" ht="15.75" x14ac:dyDescent="0.25">
      <c r="A37" s="11" t="s">
        <v>26</v>
      </c>
      <c r="B37" s="88"/>
      <c r="C37" s="83"/>
      <c r="D37" s="18"/>
      <c r="E37" s="19"/>
    </row>
    <row r="38" spans="1:5" ht="15.75" x14ac:dyDescent="0.25">
      <c r="A38" s="12" t="s">
        <v>34</v>
      </c>
      <c r="B38" s="84">
        <f>SUM(B31:B36)</f>
        <v>0</v>
      </c>
      <c r="C38" s="84">
        <f>SUM(C31:C36)</f>
        <v>0</v>
      </c>
      <c r="D38" s="18"/>
      <c r="E38" s="19"/>
    </row>
    <row r="39" spans="1:5" ht="15.75" x14ac:dyDescent="0.25">
      <c r="A39" s="6" t="s">
        <v>27</v>
      </c>
      <c r="B39" s="88"/>
      <c r="C39" s="85"/>
      <c r="D39" s="15"/>
      <c r="E39"/>
    </row>
    <row r="40" spans="1:5" ht="16.5" thickBot="1" x14ac:dyDescent="0.3">
      <c r="A40" s="6" t="s">
        <v>28</v>
      </c>
      <c r="B40" s="86">
        <f>SUM(B38-B30)</f>
        <v>-836.89999999999964</v>
      </c>
      <c r="C40" s="86">
        <f>SUM(C38-C30)</f>
        <v>-99.899999999999636</v>
      </c>
      <c r="D40" s="15"/>
      <c r="E40"/>
    </row>
    <row r="41" spans="1:5" ht="15.75" x14ac:dyDescent="0.25">
      <c r="A41" s="17" t="s">
        <v>35</v>
      </c>
      <c r="B41" s="138" t="s">
        <v>86</v>
      </c>
      <c r="C41" s="139" t="s">
        <v>87</v>
      </c>
    </row>
    <row r="42" spans="1:5" ht="15.75" x14ac:dyDescent="0.25">
      <c r="A42" s="10" t="s">
        <v>22</v>
      </c>
      <c r="B42" s="80">
        <f>SUM(D19)</f>
        <v>2917.8999999999996</v>
      </c>
      <c r="C42" s="80">
        <f>SUM(D19)</f>
        <v>2917.8999999999996</v>
      </c>
    </row>
    <row r="43" spans="1:5" ht="15.75" x14ac:dyDescent="0.25">
      <c r="A43" s="10" t="s">
        <v>32</v>
      </c>
      <c r="B43" s="81">
        <v>3555</v>
      </c>
      <c r="C43" s="81">
        <v>4292</v>
      </c>
    </row>
    <row r="44" spans="1:5" ht="15.75" x14ac:dyDescent="0.25">
      <c r="A44" s="101" t="s">
        <v>33</v>
      </c>
      <c r="B44" s="102">
        <f>SUM(B42-B43)</f>
        <v>-637.10000000000036</v>
      </c>
      <c r="C44" s="103">
        <f>SUM(C42-C43)</f>
        <v>-1374.1000000000004</v>
      </c>
    </row>
    <row r="45" spans="1:5" ht="15.75" x14ac:dyDescent="0.25">
      <c r="A45" s="1" t="s">
        <v>25</v>
      </c>
      <c r="B45" s="82"/>
      <c r="C45" s="82"/>
    </row>
    <row r="46" spans="1:5" ht="15.75" x14ac:dyDescent="0.25">
      <c r="A46" s="1" t="s">
        <v>25</v>
      </c>
      <c r="B46" s="82">
        <v>0</v>
      </c>
      <c r="C46" s="82"/>
    </row>
    <row r="47" spans="1:5" ht="15.75" x14ac:dyDescent="0.25">
      <c r="A47" s="1" t="s">
        <v>25</v>
      </c>
      <c r="B47" s="82"/>
      <c r="C47" s="82"/>
    </row>
    <row r="48" spans="1:5" ht="15.75" x14ac:dyDescent="0.25">
      <c r="A48" s="1" t="s">
        <v>25</v>
      </c>
      <c r="B48" s="82"/>
      <c r="C48" s="82"/>
    </row>
    <row r="49" spans="1:3" customFormat="1" ht="15.75" x14ac:dyDescent="0.25">
      <c r="A49" s="1" t="s">
        <v>25</v>
      </c>
      <c r="B49" s="82"/>
      <c r="C49" s="82"/>
    </row>
    <row r="50" spans="1:3" customFormat="1" ht="15.75" x14ac:dyDescent="0.25">
      <c r="A50" s="1" t="s">
        <v>25</v>
      </c>
      <c r="B50" s="82"/>
      <c r="C50" s="82"/>
    </row>
    <row r="51" spans="1:3" customFormat="1" ht="15.75" x14ac:dyDescent="0.25">
      <c r="A51" s="11" t="s">
        <v>26</v>
      </c>
      <c r="B51" s="88"/>
      <c r="C51" s="83"/>
    </row>
    <row r="52" spans="1:3" customFormat="1" ht="15.75" x14ac:dyDescent="0.25">
      <c r="A52" s="12" t="s">
        <v>34</v>
      </c>
      <c r="B52" s="84">
        <f>SUM(B45:B50)</f>
        <v>0</v>
      </c>
      <c r="C52" s="84">
        <f>SUM(C45:C50)</f>
        <v>0</v>
      </c>
    </row>
    <row r="53" spans="1:3" customFormat="1" ht="15.75" x14ac:dyDescent="0.25">
      <c r="A53" s="6" t="s">
        <v>27</v>
      </c>
      <c r="B53" s="88"/>
      <c r="C53" s="85"/>
    </row>
    <row r="54" spans="1:3" customFormat="1" ht="16.5" thickBot="1" x14ac:dyDescent="0.3">
      <c r="A54" s="6" t="s">
        <v>28</v>
      </c>
      <c r="B54" s="86">
        <f>SUM(B52-B44)</f>
        <v>637.10000000000036</v>
      </c>
      <c r="C54" s="86">
        <f>SUM(C52-C44)</f>
        <v>1374.1000000000004</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55"/>
  <sheetViews>
    <sheetView tabSelected="1" workbookViewId="0">
      <selection activeCell="B6" sqref="B6"/>
    </sheetView>
  </sheetViews>
  <sheetFormatPr defaultRowHeight="15" customHeight="1" x14ac:dyDescent="0.25"/>
  <cols>
    <col min="1" max="1" width="29.140625" style="1" customWidth="1"/>
    <col min="2" max="2" width="22.85546875" style="4" customWidth="1"/>
    <col min="3" max="3" width="25" style="7" customWidth="1"/>
    <col min="4" max="4" width="13.42578125" style="1" customWidth="1"/>
    <col min="5" max="5" width="41.140625" style="4" customWidth="1"/>
    <col min="6" max="6" width="20.7109375" customWidth="1"/>
    <col min="7" max="9" width="15.7109375" customWidth="1"/>
  </cols>
  <sheetData>
    <row r="1" spans="1:8" ht="60" customHeight="1" thickBot="1" x14ac:dyDescent="0.35">
      <c r="A1" s="164" t="s">
        <v>71</v>
      </c>
      <c r="B1" s="165"/>
      <c r="C1" s="165"/>
      <c r="D1" s="165"/>
      <c r="E1" s="165"/>
      <c r="F1" s="165"/>
      <c r="G1" s="166"/>
    </row>
    <row r="2" spans="1:8" ht="15" customHeight="1" x14ac:dyDescent="0.25">
      <c r="A2" s="16" t="s">
        <v>36</v>
      </c>
      <c r="B2" s="98" t="s">
        <v>156</v>
      </c>
      <c r="C2" s="100" t="s">
        <v>161</v>
      </c>
      <c r="D2" s="99"/>
    </row>
    <row r="3" spans="1:8" ht="15" customHeight="1" x14ac:dyDescent="0.25">
      <c r="A3" s="2" t="s">
        <v>0</v>
      </c>
      <c r="B3" s="20"/>
      <c r="C3" s="3" t="s">
        <v>1</v>
      </c>
      <c r="D3" s="14"/>
    </row>
    <row r="4" spans="1:8" ht="15" customHeight="1" x14ac:dyDescent="0.25">
      <c r="A4" s="1" t="s">
        <v>153</v>
      </c>
      <c r="B4" s="51">
        <v>747</v>
      </c>
      <c r="C4" s="1" t="s">
        <v>73</v>
      </c>
      <c r="D4" s="51"/>
    </row>
    <row r="5" spans="1:8" ht="15" customHeight="1" x14ac:dyDescent="0.25">
      <c r="A5" s="1" t="s">
        <v>96</v>
      </c>
      <c r="B5" s="51">
        <v>800</v>
      </c>
      <c r="C5" s="1" t="s">
        <v>74</v>
      </c>
      <c r="D5" s="51"/>
    </row>
    <row r="6" spans="1:8" ht="15" customHeight="1" x14ac:dyDescent="0.25">
      <c r="A6" s="1" t="s">
        <v>97</v>
      </c>
      <c r="B6" s="123">
        <f>SUM(B23)</f>
        <v>499</v>
      </c>
      <c r="C6" s="1" t="s">
        <v>8</v>
      </c>
      <c r="D6" s="51"/>
      <c r="G6" s="1"/>
      <c r="H6" s="4"/>
    </row>
    <row r="7" spans="1:8" ht="15" customHeight="1" x14ac:dyDescent="0.25">
      <c r="A7" s="1" t="s">
        <v>152</v>
      </c>
      <c r="B7" s="51"/>
      <c r="C7" s="1" t="s">
        <v>145</v>
      </c>
      <c r="D7" s="51"/>
      <c r="G7" s="1"/>
      <c r="H7" s="4"/>
    </row>
    <row r="8" spans="1:8" ht="15" customHeight="1" x14ac:dyDescent="0.25">
      <c r="A8" s="1" t="s">
        <v>154</v>
      </c>
      <c r="B8" s="51">
        <v>346</v>
      </c>
      <c r="C8" s="1" t="s">
        <v>10</v>
      </c>
      <c r="D8" s="51"/>
      <c r="G8" s="1"/>
      <c r="H8" s="4"/>
    </row>
    <row r="9" spans="1:8" ht="15" customHeight="1" thickBot="1" x14ac:dyDescent="0.3">
      <c r="A9" s="1" t="s">
        <v>6</v>
      </c>
      <c r="B9" s="51"/>
      <c r="C9" s="1" t="s">
        <v>159</v>
      </c>
      <c r="D9" s="51"/>
      <c r="G9" s="1"/>
      <c r="H9" s="4"/>
    </row>
    <row r="10" spans="1:8" ht="15" customHeight="1" thickBot="1" x14ac:dyDescent="0.3">
      <c r="A10" s="1" t="s">
        <v>7</v>
      </c>
      <c r="B10" s="72">
        <f>SUM(B4:B9)-(B5)</f>
        <v>1592</v>
      </c>
      <c r="C10" s="1" t="s">
        <v>12</v>
      </c>
      <c r="D10" s="51"/>
      <c r="G10" s="1"/>
      <c r="H10" s="4"/>
    </row>
    <row r="11" spans="1:8" ht="15" customHeight="1" x14ac:dyDescent="0.25">
      <c r="A11" s="1" t="s">
        <v>155</v>
      </c>
      <c r="B11" s="51">
        <v>302</v>
      </c>
      <c r="C11" s="1" t="s">
        <v>151</v>
      </c>
      <c r="D11" s="51"/>
      <c r="G11" s="1"/>
      <c r="H11" s="4"/>
    </row>
    <row r="12" spans="1:8" ht="15" customHeight="1" thickBot="1" x14ac:dyDescent="0.3">
      <c r="A12" s="91"/>
      <c r="B12" s="92">
        <v>0</v>
      </c>
      <c r="C12" s="1" t="s">
        <v>15</v>
      </c>
      <c r="D12" s="51"/>
      <c r="G12" s="1"/>
      <c r="H12" s="4"/>
    </row>
    <row r="13" spans="1:8" ht="15" customHeight="1" thickBot="1" x14ac:dyDescent="0.3">
      <c r="A13" s="1" t="s">
        <v>23</v>
      </c>
      <c r="B13" s="72">
        <f>SUM(B10)</f>
        <v>1592</v>
      </c>
      <c r="C13" s="1" t="s">
        <v>144</v>
      </c>
      <c r="D13" s="51"/>
      <c r="G13" s="1"/>
      <c r="H13" s="4"/>
    </row>
    <row r="14" spans="1:8" ht="15" customHeight="1" thickBot="1" x14ac:dyDescent="0.3">
      <c r="A14" s="1" t="s">
        <v>22</v>
      </c>
      <c r="B14" s="73">
        <f>$D$20</f>
        <v>0</v>
      </c>
      <c r="C14" s="1" t="s">
        <v>14</v>
      </c>
      <c r="D14" s="51"/>
    </row>
    <row r="15" spans="1:8" ht="15" customHeight="1" thickBot="1" x14ac:dyDescent="0.3">
      <c r="A15" s="1" t="s">
        <v>38</v>
      </c>
      <c r="B15" s="74">
        <f>SUM(B13-B14)</f>
        <v>1592</v>
      </c>
      <c r="C15" s="1" t="s">
        <v>17</v>
      </c>
      <c r="D15" s="51"/>
    </row>
    <row r="16" spans="1:8" ht="15" customHeight="1" thickBot="1" x14ac:dyDescent="0.3">
      <c r="A16" s="1" t="s">
        <v>37</v>
      </c>
      <c r="B16" s="75">
        <f>SUM(B11)</f>
        <v>302</v>
      </c>
      <c r="C16" s="1" t="s">
        <v>18</v>
      </c>
      <c r="D16" s="51"/>
    </row>
    <row r="17" spans="1:8" ht="15" customHeight="1" thickBot="1" x14ac:dyDescent="0.3">
      <c r="A17" s="1" t="s">
        <v>24</v>
      </c>
      <c r="B17" s="76">
        <f>SUM(B14-B13)</f>
        <v>-1592</v>
      </c>
      <c r="C17" s="1" t="s">
        <v>19</v>
      </c>
      <c r="D17" s="51"/>
    </row>
    <row r="18" spans="1:8" ht="16.5" thickBot="1" x14ac:dyDescent="0.3">
      <c r="A18" s="1" t="s">
        <v>39</v>
      </c>
      <c r="B18" s="77">
        <f>IF(B20&gt;B16,B16,B20)</f>
        <v>302</v>
      </c>
      <c r="C18" s="1" t="s">
        <v>20</v>
      </c>
      <c r="D18" s="51"/>
    </row>
    <row r="19" spans="1:8" ht="16.5" thickBot="1" x14ac:dyDescent="0.3">
      <c r="A19" s="1" t="s">
        <v>29</v>
      </c>
      <c r="B19" s="78">
        <f>SUM(B15+B16)</f>
        <v>1894</v>
      </c>
      <c r="C19" s="1" t="s">
        <v>21</v>
      </c>
      <c r="D19" s="51"/>
      <c r="E19" s="151" t="s">
        <v>130</v>
      </c>
    </row>
    <row r="20" spans="1:8" ht="16.5" thickBot="1" x14ac:dyDescent="0.3">
      <c r="A20" s="90"/>
      <c r="B20" s="89">
        <f>SUM(B11-B17)</f>
        <v>1894</v>
      </c>
      <c r="C20" s="1" t="s">
        <v>22</v>
      </c>
      <c r="D20" s="73">
        <f>SUM(D4:D19)</f>
        <v>0</v>
      </c>
      <c r="E20" s="151" t="s">
        <v>126</v>
      </c>
      <c r="H20" s="142"/>
    </row>
    <row r="21" spans="1:8" ht="15" customHeight="1" x14ac:dyDescent="0.25">
      <c r="A21" s="148" t="s">
        <v>127</v>
      </c>
      <c r="D21"/>
      <c r="E21" s="151" t="s">
        <v>131</v>
      </c>
    </row>
    <row r="22" spans="1:8" ht="15.75" x14ac:dyDescent="0.25">
      <c r="A22" s="147" t="s">
        <v>128</v>
      </c>
      <c r="C22" s="9"/>
    </row>
    <row r="23" spans="1:8" ht="15.75" x14ac:dyDescent="0.25">
      <c r="B23" s="124">
        <f>IF(B11&lt;=0,C23,C24)</f>
        <v>499</v>
      </c>
      <c r="C23" s="125">
        <f>IF(B5&gt;671,671,B5)</f>
        <v>671</v>
      </c>
    </row>
    <row r="24" spans="1:8" ht="15.75" x14ac:dyDescent="0.25">
      <c r="B24" s="124"/>
      <c r="C24" s="126">
        <f>IF(B5&gt;499,499,B5)</f>
        <v>499</v>
      </c>
    </row>
    <row r="25" spans="1:8" ht="15.75" x14ac:dyDescent="0.25">
      <c r="C25" s="8"/>
    </row>
    <row r="26" spans="1:8" ht="15.75" x14ac:dyDescent="0.25">
      <c r="C26" s="8"/>
    </row>
    <row r="27" spans="1:8" ht="16.5" thickBot="1" x14ac:dyDescent="0.3">
      <c r="A27" s="149" t="s">
        <v>129</v>
      </c>
      <c r="B27" s="146"/>
      <c r="C27" s="146"/>
    </row>
    <row r="28" spans="1:8" ht="15.75" x14ac:dyDescent="0.25">
      <c r="A28" s="17" t="s">
        <v>35</v>
      </c>
      <c r="B28" s="87" t="s">
        <v>30</v>
      </c>
      <c r="C28" s="79" t="s">
        <v>31</v>
      </c>
    </row>
    <row r="29" spans="1:8" ht="15.75" x14ac:dyDescent="0.25">
      <c r="A29" s="10" t="s">
        <v>22</v>
      </c>
      <c r="B29" s="80">
        <f>SUM(D20)</f>
        <v>0</v>
      </c>
      <c r="C29" s="80">
        <f>SUM(D20)</f>
        <v>0</v>
      </c>
      <c r="D29" s="4"/>
      <c r="E29"/>
    </row>
    <row r="30" spans="1:8" ht="15.75" x14ac:dyDescent="0.25">
      <c r="A30" s="10" t="s">
        <v>32</v>
      </c>
      <c r="B30" s="81">
        <v>2126</v>
      </c>
      <c r="C30" s="81">
        <v>2873</v>
      </c>
      <c r="D30" s="4"/>
      <c r="E30"/>
    </row>
    <row r="31" spans="1:8" ht="15.75" x14ac:dyDescent="0.25">
      <c r="A31" s="101" t="s">
        <v>33</v>
      </c>
      <c r="B31" s="102">
        <f>SUM(B29-B30)</f>
        <v>-2126</v>
      </c>
      <c r="C31" s="103">
        <f>SUM(C29-C30)</f>
        <v>-2873</v>
      </c>
      <c r="D31" s="18"/>
      <c r="E31" s="19"/>
    </row>
    <row r="32" spans="1:8" ht="15.75" x14ac:dyDescent="0.25">
      <c r="A32" s="1" t="s">
        <v>25</v>
      </c>
      <c r="B32" s="82"/>
      <c r="C32" s="82"/>
      <c r="D32" s="18"/>
      <c r="E32" s="19"/>
    </row>
    <row r="33" spans="1:5" ht="15.75" x14ac:dyDescent="0.25">
      <c r="A33" s="1" t="s">
        <v>25</v>
      </c>
      <c r="B33" s="82">
        <v>0</v>
      </c>
      <c r="C33" s="82"/>
      <c r="D33" s="18"/>
      <c r="E33" s="19"/>
    </row>
    <row r="34" spans="1:5" ht="15.75" x14ac:dyDescent="0.25">
      <c r="A34" s="1" t="s">
        <v>25</v>
      </c>
      <c r="B34" s="82"/>
      <c r="C34" s="82"/>
      <c r="D34" s="18"/>
      <c r="E34" s="19"/>
    </row>
    <row r="35" spans="1:5" ht="15.75" x14ac:dyDescent="0.25">
      <c r="A35" s="1" t="s">
        <v>25</v>
      </c>
      <c r="B35" s="82"/>
      <c r="C35" s="82"/>
      <c r="D35" s="18"/>
      <c r="E35" s="19"/>
    </row>
    <row r="36" spans="1:5" ht="15.75" x14ac:dyDescent="0.25">
      <c r="A36" s="1" t="s">
        <v>25</v>
      </c>
      <c r="B36" s="82"/>
      <c r="C36" s="82"/>
      <c r="D36" s="18"/>
      <c r="E36" s="19"/>
    </row>
    <row r="37" spans="1:5" ht="15.75" x14ac:dyDescent="0.25">
      <c r="A37" s="1" t="s">
        <v>25</v>
      </c>
      <c r="B37" s="82"/>
      <c r="C37" s="82"/>
      <c r="D37" s="18"/>
      <c r="E37" s="19"/>
    </row>
    <row r="38" spans="1:5" ht="15.75" x14ac:dyDescent="0.25">
      <c r="A38" s="11" t="s">
        <v>26</v>
      </c>
      <c r="B38" s="88"/>
      <c r="C38" s="83"/>
      <c r="D38" s="18"/>
      <c r="E38" s="19"/>
    </row>
    <row r="39" spans="1:5" ht="15.75" x14ac:dyDescent="0.25">
      <c r="A39" s="12" t="s">
        <v>34</v>
      </c>
      <c r="B39" s="84">
        <f>SUM(B32:B37)</f>
        <v>0</v>
      </c>
      <c r="C39" s="84">
        <f>SUM(C32:C37)</f>
        <v>0</v>
      </c>
      <c r="D39" s="18"/>
      <c r="E39" s="19"/>
    </row>
    <row r="40" spans="1:5" ht="15.75" x14ac:dyDescent="0.25">
      <c r="A40" s="6" t="s">
        <v>27</v>
      </c>
      <c r="B40" s="88"/>
      <c r="C40" s="85"/>
      <c r="D40" s="15"/>
      <c r="E40"/>
    </row>
    <row r="41" spans="1:5" ht="16.5" thickBot="1" x14ac:dyDescent="0.3">
      <c r="A41" s="6" t="s">
        <v>28</v>
      </c>
      <c r="B41" s="86">
        <f>SUM(B39-B31)</f>
        <v>2126</v>
      </c>
      <c r="C41" s="86">
        <f>SUM(C39-C31)</f>
        <v>2873</v>
      </c>
      <c r="D41" s="15"/>
      <c r="E41"/>
    </row>
    <row r="42" spans="1:5" ht="15.75" x14ac:dyDescent="0.25">
      <c r="A42" s="17" t="s">
        <v>35</v>
      </c>
      <c r="B42" s="138" t="s">
        <v>86</v>
      </c>
      <c r="C42" s="139" t="s">
        <v>87</v>
      </c>
    </row>
    <row r="43" spans="1:5" ht="15.75" x14ac:dyDescent="0.25">
      <c r="A43" s="10" t="s">
        <v>22</v>
      </c>
      <c r="B43" s="80">
        <f>SUM(D20)</f>
        <v>0</v>
      </c>
      <c r="C43" s="80">
        <f>SUM(D20)</f>
        <v>0</v>
      </c>
    </row>
    <row r="44" spans="1:5" ht="15.75" x14ac:dyDescent="0.25">
      <c r="A44" s="10" t="s">
        <v>32</v>
      </c>
      <c r="B44" s="81">
        <v>3620</v>
      </c>
      <c r="C44" s="81">
        <v>4422</v>
      </c>
    </row>
    <row r="45" spans="1:5" ht="15.75" x14ac:dyDescent="0.25">
      <c r="A45" s="101" t="s">
        <v>33</v>
      </c>
      <c r="B45" s="102">
        <f>SUM(B43-B44)</f>
        <v>-3620</v>
      </c>
      <c r="C45" s="103">
        <f>SUM(C43-C44)</f>
        <v>-4422</v>
      </c>
    </row>
    <row r="46" spans="1:5" ht="15.75" x14ac:dyDescent="0.25">
      <c r="A46" s="1" t="s">
        <v>25</v>
      </c>
      <c r="B46" s="82"/>
      <c r="C46" s="82"/>
    </row>
    <row r="47" spans="1:5" ht="15.75" x14ac:dyDescent="0.25">
      <c r="A47" s="1" t="s">
        <v>25</v>
      </c>
      <c r="B47" s="82">
        <v>0</v>
      </c>
      <c r="C47" s="82"/>
    </row>
    <row r="48" spans="1:5" ht="15.75" x14ac:dyDescent="0.25">
      <c r="A48" s="1" t="s">
        <v>25</v>
      </c>
      <c r="B48" s="82"/>
      <c r="C48" s="82"/>
    </row>
    <row r="49" spans="1:5" ht="15.75" x14ac:dyDescent="0.25">
      <c r="A49" s="1" t="s">
        <v>25</v>
      </c>
      <c r="B49" s="82"/>
      <c r="C49" s="82"/>
    </row>
    <row r="50" spans="1:5" ht="15.75" x14ac:dyDescent="0.25">
      <c r="A50" s="1" t="s">
        <v>25</v>
      </c>
      <c r="B50" s="82"/>
      <c r="C50" s="82"/>
      <c r="D50"/>
      <c r="E50"/>
    </row>
    <row r="51" spans="1:5" ht="15.75" x14ac:dyDescent="0.25">
      <c r="A51" s="1" t="s">
        <v>25</v>
      </c>
      <c r="B51" s="82"/>
      <c r="C51" s="82"/>
      <c r="D51"/>
      <c r="E51"/>
    </row>
    <row r="52" spans="1:5" ht="15.75" x14ac:dyDescent="0.25">
      <c r="A52" s="11" t="s">
        <v>26</v>
      </c>
      <c r="B52" s="88"/>
      <c r="C52" s="83"/>
      <c r="D52"/>
      <c r="E52"/>
    </row>
    <row r="53" spans="1:5" ht="15.75" x14ac:dyDescent="0.25">
      <c r="A53" s="12" t="s">
        <v>34</v>
      </c>
      <c r="B53" s="84">
        <f>SUM(B46:B51)</f>
        <v>0</v>
      </c>
      <c r="C53" s="84">
        <f>SUM(C46:C51)</f>
        <v>0</v>
      </c>
      <c r="D53"/>
      <c r="E53"/>
    </row>
    <row r="54" spans="1:5" ht="15.75" x14ac:dyDescent="0.25">
      <c r="A54" s="6" t="s">
        <v>27</v>
      </c>
      <c r="B54" s="88"/>
      <c r="C54" s="85"/>
      <c r="D54"/>
      <c r="E54"/>
    </row>
    <row r="55" spans="1:5" ht="16.5" thickBot="1" x14ac:dyDescent="0.3">
      <c r="A55" s="6" t="s">
        <v>28</v>
      </c>
      <c r="B55" s="86">
        <f>SUM(B53-B45)</f>
        <v>3620</v>
      </c>
      <c r="C55" s="86">
        <f>SUM(C53-C45)</f>
        <v>4422</v>
      </c>
      <c r="D55"/>
      <c r="E55"/>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
    <tabColor indexed="10"/>
  </sheetPr>
  <dimension ref="A1:AA50"/>
  <sheetViews>
    <sheetView workbookViewId="0">
      <selection activeCell="B1" sqref="B1:H1"/>
    </sheetView>
  </sheetViews>
  <sheetFormatPr defaultRowHeight="15" customHeight="1" x14ac:dyDescent="0.25"/>
  <cols>
    <col min="1" max="1" width="15.7109375" style="13" customWidth="1"/>
    <col min="2" max="7" width="15.7109375" customWidth="1"/>
    <col min="8" max="8" width="19.5703125" bestFit="1" customWidth="1"/>
  </cols>
  <sheetData>
    <row r="1" spans="1:27" ht="22.5" customHeight="1" thickBot="1" x14ac:dyDescent="0.35">
      <c r="B1" s="164" t="s">
        <v>71</v>
      </c>
      <c r="C1" s="165"/>
      <c r="D1" s="165"/>
      <c r="E1" s="165"/>
      <c r="F1" s="165"/>
      <c r="G1" s="165"/>
      <c r="H1" s="166"/>
    </row>
    <row r="2" spans="1:27" s="37" customFormat="1" ht="15" customHeight="1" thickBot="1" x14ac:dyDescent="0.3">
      <c r="A2" s="45" t="s">
        <v>61</v>
      </c>
      <c r="B2" s="46"/>
      <c r="C2" s="46"/>
      <c r="D2" s="46"/>
      <c r="E2" s="46"/>
      <c r="F2" s="46"/>
      <c r="G2" s="47"/>
      <c r="H2" s="57" t="s">
        <v>67</v>
      </c>
      <c r="I2" s="21"/>
      <c r="J2" s="21"/>
      <c r="K2" s="21"/>
      <c r="L2" s="21"/>
      <c r="M2" s="21"/>
      <c r="N2" s="21"/>
      <c r="O2" s="21"/>
      <c r="P2" s="21"/>
      <c r="Q2" s="21"/>
      <c r="R2" s="21"/>
      <c r="S2" s="21"/>
      <c r="T2" s="21"/>
      <c r="U2" s="21"/>
      <c r="V2" s="21"/>
      <c r="W2" s="21"/>
      <c r="X2" s="21"/>
      <c r="Y2" s="21"/>
      <c r="Z2" s="21"/>
      <c r="AA2" s="21"/>
    </row>
    <row r="3" spans="1:27" s="33" customFormat="1" ht="15" customHeight="1" x14ac:dyDescent="0.25">
      <c r="B3" s="33" t="s">
        <v>49</v>
      </c>
      <c r="C3" s="33" t="s">
        <v>50</v>
      </c>
      <c r="D3" s="33" t="s">
        <v>51</v>
      </c>
      <c r="E3" s="33" t="s">
        <v>52</v>
      </c>
      <c r="F3" s="34" t="s">
        <v>53</v>
      </c>
      <c r="G3" s="34" t="s">
        <v>54</v>
      </c>
      <c r="H3" s="44"/>
      <c r="I3" s="44"/>
      <c r="J3" s="44"/>
      <c r="K3" s="44"/>
      <c r="L3" s="44"/>
      <c r="M3" s="44"/>
      <c r="N3" s="44"/>
      <c r="O3" s="44"/>
      <c r="P3" s="44"/>
      <c r="Q3" s="44"/>
      <c r="R3" s="44"/>
      <c r="S3" s="44"/>
      <c r="T3" s="44"/>
      <c r="U3" s="44"/>
      <c r="V3" s="44"/>
      <c r="W3" s="44"/>
      <c r="X3" s="44"/>
      <c r="Y3" s="44"/>
      <c r="Z3" s="44"/>
      <c r="AA3" s="44"/>
    </row>
    <row r="4" spans="1:27" ht="15" customHeight="1" x14ac:dyDescent="0.25">
      <c r="A4" s="13" t="s">
        <v>55</v>
      </c>
      <c r="B4" s="58"/>
      <c r="C4" s="58"/>
      <c r="D4" s="35"/>
      <c r="E4" s="35"/>
      <c r="F4" s="35"/>
      <c r="G4" s="35"/>
      <c r="H4" s="21"/>
      <c r="I4" s="21"/>
      <c r="J4" s="21"/>
      <c r="K4" s="21"/>
      <c r="L4" s="21"/>
      <c r="M4" s="21"/>
      <c r="N4" s="21"/>
      <c r="O4" s="21"/>
      <c r="P4" s="21"/>
      <c r="Q4" s="21"/>
      <c r="R4" s="21"/>
      <c r="S4" s="21"/>
      <c r="T4" s="21"/>
      <c r="U4" s="21"/>
      <c r="V4" s="21"/>
      <c r="W4" s="21"/>
      <c r="X4" s="21"/>
      <c r="Y4" s="21"/>
      <c r="Z4" s="21"/>
      <c r="AA4" s="21"/>
    </row>
    <row r="5" spans="1:27" ht="15" customHeight="1" thickBot="1" x14ac:dyDescent="0.3">
      <c r="A5" s="13" t="s">
        <v>56</v>
      </c>
      <c r="B5" s="58"/>
      <c r="C5" s="58"/>
      <c r="D5" s="35"/>
      <c r="E5" s="35"/>
      <c r="F5" s="35"/>
      <c r="G5" s="35"/>
      <c r="H5" s="21"/>
      <c r="I5" s="21"/>
      <c r="J5" s="21"/>
      <c r="K5" s="21"/>
      <c r="L5" s="21"/>
      <c r="M5" s="21"/>
      <c r="N5" s="21"/>
      <c r="O5" s="21"/>
      <c r="P5" s="21"/>
      <c r="Q5" s="21"/>
      <c r="R5" s="21"/>
      <c r="S5" s="21"/>
      <c r="T5" s="21"/>
      <c r="U5" s="21"/>
      <c r="V5" s="21"/>
      <c r="W5" s="21"/>
      <c r="X5" s="21"/>
      <c r="Y5" s="21"/>
      <c r="Z5" s="21"/>
      <c r="AA5" s="21"/>
    </row>
    <row r="6" spans="1:27" ht="15" customHeight="1" x14ac:dyDescent="0.25">
      <c r="A6" s="13" t="s">
        <v>57</v>
      </c>
      <c r="B6" s="58"/>
      <c r="C6" s="58"/>
      <c r="D6" s="35"/>
      <c r="E6" s="35"/>
      <c r="F6" s="35"/>
      <c r="G6" s="53" t="s">
        <v>3</v>
      </c>
      <c r="I6" s="162"/>
      <c r="J6" s="163"/>
      <c r="K6" s="21"/>
      <c r="L6" s="21"/>
      <c r="M6" s="21"/>
      <c r="N6" s="21"/>
      <c r="O6" s="21"/>
      <c r="P6" s="21"/>
      <c r="Q6" s="21"/>
      <c r="R6" s="21"/>
      <c r="S6" s="21"/>
      <c r="T6" s="21"/>
      <c r="U6" s="21"/>
      <c r="V6" s="21"/>
      <c r="W6" s="21"/>
      <c r="X6" s="21"/>
      <c r="Y6" s="21"/>
      <c r="Z6" s="21"/>
      <c r="AA6" s="21"/>
    </row>
    <row r="7" spans="1:27" ht="15" customHeight="1" thickBot="1" x14ac:dyDescent="0.3">
      <c r="A7" s="13" t="s">
        <v>58</v>
      </c>
      <c r="B7" s="58"/>
      <c r="C7" s="58"/>
      <c r="D7" s="35"/>
      <c r="E7" s="35"/>
      <c r="F7" s="35"/>
      <c r="G7" s="54" t="s">
        <v>68</v>
      </c>
      <c r="I7" s="162"/>
      <c r="J7" s="163"/>
      <c r="K7" s="21"/>
      <c r="L7" s="21"/>
      <c r="M7" s="21"/>
      <c r="N7" s="21"/>
      <c r="O7" s="21"/>
      <c r="P7" s="21"/>
      <c r="Q7" s="21"/>
      <c r="R7" s="21"/>
      <c r="S7" s="21"/>
      <c r="T7" s="21"/>
      <c r="U7" s="21"/>
      <c r="V7" s="21"/>
      <c r="W7" s="21"/>
      <c r="X7" s="21"/>
      <c r="Y7" s="21"/>
      <c r="Z7" s="21"/>
      <c r="AA7" s="21"/>
    </row>
    <row r="8" spans="1:27" ht="15" customHeight="1" thickBot="1" x14ac:dyDescent="0.3">
      <c r="A8" s="13" t="s">
        <v>59</v>
      </c>
      <c r="B8" s="36">
        <f>SUM(B4:B7)</f>
        <v>0</v>
      </c>
      <c r="C8" s="93">
        <f>SUM(C4:C7)</f>
        <v>0</v>
      </c>
      <c r="D8" s="94"/>
      <c r="E8" s="35"/>
      <c r="F8" s="35"/>
      <c r="G8" s="56" t="s">
        <v>72</v>
      </c>
      <c r="H8" s="67" t="s">
        <v>70</v>
      </c>
      <c r="I8" s="21"/>
      <c r="J8" s="21"/>
      <c r="K8" s="21"/>
      <c r="L8" s="21"/>
      <c r="M8" s="21"/>
      <c r="N8" s="21"/>
      <c r="O8" s="21"/>
      <c r="P8" s="21"/>
      <c r="Q8" s="21"/>
      <c r="R8" s="21"/>
      <c r="S8" s="21"/>
      <c r="T8" s="21"/>
      <c r="U8" s="21"/>
      <c r="V8" s="21"/>
      <c r="W8" s="21"/>
      <c r="X8" s="21"/>
      <c r="Y8" s="21"/>
      <c r="Z8" s="21"/>
      <c r="AA8" s="21"/>
    </row>
    <row r="9" spans="1:27" ht="15" customHeight="1" thickBot="1" x14ac:dyDescent="0.3">
      <c r="A9" s="13" t="s">
        <v>60</v>
      </c>
      <c r="B9" s="36">
        <f>SUM(B8/12)</f>
        <v>0</v>
      </c>
      <c r="C9" s="36">
        <f>SUM(C8/12)</f>
        <v>0</v>
      </c>
      <c r="D9" s="36">
        <f>SUM(D8/12)</f>
        <v>0</v>
      </c>
      <c r="E9" s="97">
        <v>0</v>
      </c>
      <c r="F9" s="97">
        <v>100</v>
      </c>
      <c r="G9" s="52">
        <f>SUM(B9:F9)</f>
        <v>100</v>
      </c>
      <c r="H9" s="68">
        <v>499</v>
      </c>
      <c r="I9" s="150" t="s">
        <v>132</v>
      </c>
      <c r="J9" s="150"/>
      <c r="K9" s="150"/>
      <c r="L9" s="150"/>
      <c r="M9" s="150"/>
      <c r="N9" s="150"/>
      <c r="O9" s="150"/>
      <c r="P9" s="150"/>
      <c r="Q9" s="21"/>
      <c r="R9" s="21"/>
      <c r="S9" s="21"/>
      <c r="T9" s="21"/>
      <c r="U9" s="21"/>
      <c r="V9" s="21"/>
      <c r="W9" s="21"/>
      <c r="X9" s="21"/>
      <c r="Y9" s="21"/>
      <c r="Z9" s="21"/>
      <c r="AA9" s="21"/>
    </row>
    <row r="10" spans="1:27" ht="15" customHeight="1" thickBot="1" x14ac:dyDescent="0.3">
      <c r="E10" s="63" t="s">
        <v>69</v>
      </c>
      <c r="F10" s="63"/>
      <c r="G10" s="64"/>
      <c r="H10" s="66">
        <f>IF(G9&gt;H9,H9,G9)</f>
        <v>100</v>
      </c>
      <c r="I10" s="21"/>
      <c r="J10" s="21"/>
      <c r="K10" s="21"/>
      <c r="L10" s="21"/>
      <c r="M10" s="21"/>
      <c r="N10" s="21"/>
      <c r="O10" s="21"/>
      <c r="P10" s="21"/>
      <c r="Q10" s="21"/>
      <c r="R10" s="21"/>
      <c r="S10" s="21"/>
      <c r="T10" s="21"/>
      <c r="U10" s="21"/>
      <c r="V10" s="21"/>
      <c r="W10" s="21"/>
      <c r="X10" s="21"/>
      <c r="Y10" s="21"/>
      <c r="Z10" s="21"/>
      <c r="AA10" s="21"/>
    </row>
    <row r="11" spans="1:27" ht="15" customHeight="1" thickBot="1" x14ac:dyDescent="0.3">
      <c r="B11" s="59" t="s">
        <v>71</v>
      </c>
      <c r="C11" s="60"/>
      <c r="D11" s="60"/>
      <c r="E11" s="60"/>
      <c r="F11" s="61"/>
      <c r="H11" s="21"/>
      <c r="I11" s="21"/>
      <c r="J11" s="21"/>
      <c r="K11" s="21"/>
      <c r="L11" s="21"/>
      <c r="M11" s="21"/>
      <c r="N11" s="21"/>
      <c r="O11" s="21"/>
      <c r="P11" s="21"/>
      <c r="Q11" s="21"/>
      <c r="R11" s="21"/>
      <c r="S11" s="21"/>
      <c r="T11" s="21"/>
      <c r="U11" s="21"/>
      <c r="V11" s="21"/>
      <c r="W11" s="21"/>
      <c r="X11" s="21"/>
      <c r="Y11" s="21"/>
      <c r="Z11" s="21"/>
      <c r="AA11" s="21"/>
    </row>
    <row r="12" spans="1:27" ht="15" customHeight="1" thickBot="1" x14ac:dyDescent="0.3">
      <c r="H12" s="21"/>
      <c r="I12" s="21"/>
      <c r="J12" s="21"/>
      <c r="K12" s="21"/>
      <c r="L12" s="21"/>
      <c r="M12" s="21"/>
      <c r="N12" s="21"/>
      <c r="O12" s="21"/>
      <c r="P12" s="21"/>
      <c r="Q12" s="21"/>
      <c r="R12" s="21"/>
      <c r="S12" s="21"/>
      <c r="T12" s="21"/>
      <c r="U12" s="21"/>
      <c r="V12" s="21"/>
      <c r="W12" s="21"/>
      <c r="X12" s="21"/>
      <c r="Y12" s="21"/>
      <c r="Z12" s="21"/>
      <c r="AA12" s="21"/>
    </row>
    <row r="13" spans="1:27" s="38" customFormat="1" ht="15" customHeight="1" thickBot="1" x14ac:dyDescent="0.3">
      <c r="A13" s="69" t="s">
        <v>64</v>
      </c>
      <c r="B13" s="70"/>
      <c r="C13" s="70"/>
      <c r="D13" s="70"/>
      <c r="E13" s="70"/>
      <c r="F13" s="70"/>
      <c r="G13" s="71"/>
      <c r="H13" s="21"/>
      <c r="I13" s="21"/>
      <c r="J13" s="21"/>
      <c r="K13" s="21"/>
      <c r="L13" s="21"/>
      <c r="M13" s="21"/>
      <c r="N13" s="21"/>
      <c r="O13" s="21"/>
      <c r="P13" s="21"/>
      <c r="Q13" s="21"/>
      <c r="R13" s="21"/>
      <c r="S13" s="21"/>
      <c r="T13" s="21"/>
      <c r="U13" s="21"/>
      <c r="V13" s="21"/>
      <c r="W13" s="21"/>
      <c r="X13" s="21"/>
      <c r="Y13" s="21"/>
      <c r="Z13" s="21"/>
      <c r="AA13" s="21"/>
    </row>
    <row r="14" spans="1:27" ht="15" customHeight="1" x14ac:dyDescent="0.25">
      <c r="A14" s="33"/>
      <c r="B14" s="33" t="s">
        <v>62</v>
      </c>
      <c r="C14" s="33" t="s">
        <v>63</v>
      </c>
      <c r="D14" s="33" t="s">
        <v>51</v>
      </c>
      <c r="E14" s="33" t="s">
        <v>52</v>
      </c>
      <c r="F14" s="34" t="s">
        <v>53</v>
      </c>
      <c r="G14" s="34" t="s">
        <v>54</v>
      </c>
      <c r="H14" s="21"/>
      <c r="I14" s="21"/>
      <c r="J14" s="21"/>
      <c r="K14" s="21"/>
      <c r="L14" s="21"/>
      <c r="M14" s="21"/>
      <c r="N14" s="21"/>
      <c r="O14" s="21"/>
      <c r="P14" s="21"/>
      <c r="Q14" s="21"/>
      <c r="R14" s="21"/>
      <c r="S14" s="21"/>
      <c r="T14" s="21"/>
      <c r="U14" s="21"/>
      <c r="V14" s="21"/>
      <c r="W14" s="21"/>
      <c r="X14" s="21"/>
      <c r="Y14" s="21"/>
      <c r="Z14" s="21"/>
      <c r="AA14" s="21"/>
    </row>
    <row r="15" spans="1:27" ht="15" customHeight="1" x14ac:dyDescent="0.25">
      <c r="A15" s="13" t="s">
        <v>55</v>
      </c>
      <c r="B15" s="5"/>
      <c r="C15" s="5"/>
      <c r="D15" s="5"/>
      <c r="E15" s="5"/>
      <c r="F15" s="5"/>
      <c r="G15" s="5"/>
      <c r="H15" s="21"/>
      <c r="I15" s="21"/>
      <c r="J15" s="21"/>
      <c r="K15" s="21"/>
      <c r="L15" s="21"/>
      <c r="M15" s="21"/>
      <c r="N15" s="21"/>
      <c r="O15" s="21"/>
      <c r="P15" s="21"/>
      <c r="Q15" s="21"/>
      <c r="R15" s="21"/>
      <c r="S15" s="21"/>
      <c r="T15" s="21"/>
      <c r="U15" s="21"/>
      <c r="V15" s="21"/>
      <c r="W15" s="21"/>
      <c r="X15" s="21"/>
      <c r="Y15" s="21"/>
      <c r="Z15" s="21"/>
      <c r="AA15" s="21"/>
    </row>
    <row r="16" spans="1:27" ht="15" customHeight="1" thickBot="1" x14ac:dyDescent="0.3">
      <c r="A16" s="13" t="s">
        <v>56</v>
      </c>
      <c r="B16" s="5"/>
      <c r="C16" s="5"/>
      <c r="D16" s="5"/>
      <c r="E16" s="5"/>
      <c r="F16" s="5"/>
      <c r="G16" s="5"/>
      <c r="H16" s="21"/>
      <c r="I16" s="21"/>
      <c r="J16" s="21"/>
      <c r="K16" s="21"/>
      <c r="L16" s="21"/>
      <c r="M16" s="21"/>
      <c r="N16" s="21"/>
      <c r="O16" s="21"/>
      <c r="P16" s="21"/>
      <c r="Q16" s="21"/>
      <c r="R16" s="21"/>
      <c r="S16" s="21"/>
      <c r="T16" s="21"/>
      <c r="U16" s="21"/>
      <c r="V16" s="21"/>
      <c r="W16" s="21"/>
      <c r="X16" s="21"/>
      <c r="Y16" s="21"/>
      <c r="Z16" s="21"/>
      <c r="AA16" s="21"/>
    </row>
    <row r="17" spans="1:27" ht="15" customHeight="1" x14ac:dyDescent="0.25">
      <c r="A17" s="13" t="s">
        <v>57</v>
      </c>
      <c r="B17" s="5"/>
      <c r="C17" s="5"/>
      <c r="D17" s="5"/>
      <c r="E17" s="5"/>
      <c r="F17" s="5"/>
      <c r="G17" s="53" t="s">
        <v>3</v>
      </c>
      <c r="I17" s="162"/>
      <c r="J17" s="163"/>
      <c r="K17" s="21"/>
      <c r="L17" s="21"/>
      <c r="M17" s="21"/>
      <c r="N17" s="21"/>
      <c r="O17" s="21"/>
      <c r="P17" s="21"/>
      <c r="Q17" s="21"/>
      <c r="R17" s="21"/>
      <c r="S17" s="21"/>
      <c r="T17" s="21"/>
      <c r="U17" s="21"/>
      <c r="V17" s="21"/>
      <c r="W17" s="21"/>
      <c r="X17" s="21"/>
      <c r="Y17" s="21"/>
      <c r="Z17" s="21"/>
      <c r="AA17" s="21"/>
    </row>
    <row r="18" spans="1:27" ht="15" customHeight="1" thickBot="1" x14ac:dyDescent="0.3">
      <c r="A18" s="13" t="s">
        <v>58</v>
      </c>
      <c r="B18" s="5"/>
      <c r="C18" s="5"/>
      <c r="D18" s="5"/>
      <c r="E18" s="5"/>
      <c r="F18" s="5"/>
      <c r="G18" s="54" t="s">
        <v>68</v>
      </c>
      <c r="I18" s="162"/>
      <c r="J18" s="163"/>
      <c r="K18" s="21"/>
      <c r="L18" s="21"/>
      <c r="M18" s="21"/>
      <c r="N18" s="21"/>
      <c r="O18" s="21"/>
      <c r="P18" s="21"/>
      <c r="Q18" s="21"/>
      <c r="R18" s="21"/>
      <c r="S18" s="21"/>
      <c r="T18" s="21"/>
      <c r="U18" s="21"/>
      <c r="V18" s="21"/>
      <c r="W18" s="21"/>
      <c r="X18" s="21"/>
      <c r="Y18" s="21"/>
      <c r="Z18" s="21"/>
      <c r="AA18" s="21"/>
    </row>
    <row r="19" spans="1:27" ht="15" customHeight="1" thickBot="1" x14ac:dyDescent="0.3">
      <c r="A19" s="13" t="s">
        <v>59</v>
      </c>
      <c r="B19" s="35"/>
      <c r="C19" s="35"/>
      <c r="D19" s="58"/>
      <c r="E19" s="55"/>
      <c r="F19" s="35"/>
      <c r="G19" s="54" t="s">
        <v>72</v>
      </c>
      <c r="H19" s="67" t="s">
        <v>70</v>
      </c>
      <c r="I19" s="21"/>
      <c r="J19" s="21"/>
      <c r="K19" s="21"/>
      <c r="L19" s="21"/>
      <c r="M19" s="21"/>
      <c r="N19" s="21"/>
      <c r="O19" s="21"/>
      <c r="P19" s="21"/>
      <c r="Q19" s="21"/>
      <c r="R19" s="21"/>
      <c r="S19" s="21"/>
      <c r="T19" s="21"/>
      <c r="U19" s="21"/>
      <c r="V19" s="21"/>
      <c r="W19" s="21"/>
      <c r="X19" s="21"/>
      <c r="Y19" s="21"/>
      <c r="Z19" s="21"/>
      <c r="AA19" s="21"/>
    </row>
    <row r="20" spans="1:27" ht="15" customHeight="1" thickBot="1" x14ac:dyDescent="0.3">
      <c r="A20" s="13" t="s">
        <v>60</v>
      </c>
      <c r="B20" s="97"/>
      <c r="C20" s="97">
        <v>0</v>
      </c>
      <c r="D20" s="36">
        <f>SUM(D19/12)</f>
        <v>0</v>
      </c>
      <c r="E20" s="97">
        <v>0</v>
      </c>
      <c r="F20" s="97">
        <v>100</v>
      </c>
      <c r="G20" s="52">
        <f>SUM(B20:F20)</f>
        <v>100</v>
      </c>
      <c r="H20" s="68">
        <v>499</v>
      </c>
      <c r="I20" s="150" t="s">
        <v>132</v>
      </c>
      <c r="J20" s="150"/>
      <c r="K20" s="150"/>
      <c r="L20" s="150"/>
      <c r="M20" s="150"/>
      <c r="N20" s="150"/>
      <c r="O20" s="150"/>
      <c r="P20" s="150"/>
      <c r="Q20" s="21"/>
      <c r="R20" s="21"/>
      <c r="S20" s="21"/>
      <c r="T20" s="21"/>
      <c r="U20" s="21"/>
      <c r="V20" s="21"/>
      <c r="W20" s="21"/>
      <c r="X20" s="21"/>
      <c r="Y20" s="21"/>
      <c r="Z20" s="21"/>
      <c r="AA20" s="21"/>
    </row>
    <row r="21" spans="1:27" ht="15" customHeight="1" thickBot="1" x14ac:dyDescent="0.3">
      <c r="E21" s="63" t="s">
        <v>69</v>
      </c>
      <c r="F21" s="63"/>
      <c r="G21" s="65"/>
      <c r="H21" s="66">
        <f>IF(G20&gt;H20,H20,G20)</f>
        <v>100</v>
      </c>
      <c r="I21" s="21"/>
      <c r="J21" s="21"/>
      <c r="K21" s="21"/>
      <c r="L21" s="21"/>
      <c r="M21" s="21"/>
      <c r="N21" s="21"/>
      <c r="O21" s="21"/>
      <c r="P21" s="21"/>
      <c r="Q21" s="21"/>
      <c r="R21" s="21"/>
      <c r="S21" s="21"/>
      <c r="T21" s="21"/>
      <c r="U21" s="21"/>
      <c r="V21" s="21"/>
      <c r="W21" s="21"/>
      <c r="X21" s="21"/>
      <c r="Y21" s="21"/>
      <c r="Z21" s="21"/>
      <c r="AA21" s="21"/>
    </row>
    <row r="22" spans="1:27" ht="15" customHeight="1" thickBot="1" x14ac:dyDescent="0.3">
      <c r="B22" s="59" t="s">
        <v>71</v>
      </c>
      <c r="C22" s="60"/>
      <c r="D22" s="60"/>
      <c r="E22" s="60"/>
      <c r="F22" s="62"/>
      <c r="G22" s="23"/>
      <c r="H22" s="21"/>
      <c r="I22" s="21"/>
      <c r="J22" s="21"/>
      <c r="K22" s="21"/>
      <c r="L22" s="21"/>
      <c r="M22" s="21"/>
      <c r="N22" s="21"/>
      <c r="O22" s="21"/>
      <c r="P22" s="21"/>
      <c r="Q22" s="21"/>
      <c r="R22" s="21"/>
      <c r="S22" s="21"/>
      <c r="T22" s="21"/>
      <c r="U22" s="21"/>
      <c r="V22" s="21"/>
      <c r="W22" s="21"/>
      <c r="X22" s="21"/>
      <c r="Y22" s="21"/>
      <c r="Z22" s="21"/>
      <c r="AA22" s="21"/>
    </row>
    <row r="23" spans="1:27" ht="15" customHeight="1" thickBot="1" x14ac:dyDescent="0.3">
      <c r="H23" s="21"/>
      <c r="I23" s="21"/>
      <c r="J23" s="21"/>
      <c r="K23" s="21"/>
      <c r="L23" s="21"/>
      <c r="M23" s="21"/>
      <c r="N23" s="21"/>
      <c r="O23" s="21"/>
      <c r="P23" s="21"/>
      <c r="Q23" s="21"/>
      <c r="R23" s="21"/>
      <c r="S23" s="21"/>
      <c r="T23" s="21"/>
      <c r="U23" s="21"/>
      <c r="V23" s="21"/>
      <c r="W23" s="21"/>
      <c r="X23" s="21"/>
      <c r="Y23" s="21"/>
      <c r="Z23" s="21"/>
      <c r="AA23" s="21"/>
    </row>
    <row r="24" spans="1:27" s="43" customFormat="1" ht="16.5" thickBot="1" x14ac:dyDescent="0.3">
      <c r="A24" s="48" t="s">
        <v>66</v>
      </c>
      <c r="B24" s="49"/>
      <c r="C24" s="49"/>
      <c r="D24" s="49"/>
      <c r="E24" s="49"/>
      <c r="F24" s="49"/>
      <c r="G24" s="50"/>
      <c r="H24" s="21"/>
      <c r="I24" s="21"/>
      <c r="J24" s="21"/>
      <c r="K24" s="21"/>
      <c r="L24" s="21"/>
      <c r="M24" s="21"/>
      <c r="N24" s="21"/>
      <c r="O24" s="21"/>
      <c r="P24" s="21"/>
      <c r="Q24" s="21"/>
      <c r="R24" s="21"/>
      <c r="S24" s="21"/>
      <c r="T24" s="21"/>
      <c r="U24" s="21"/>
      <c r="V24" s="21"/>
      <c r="W24" s="21"/>
      <c r="X24" s="21"/>
      <c r="Y24" s="21"/>
      <c r="Z24" s="21"/>
      <c r="AA24" s="21"/>
    </row>
    <row r="25" spans="1:27" ht="33.75" x14ac:dyDescent="0.5">
      <c r="A25" s="33"/>
      <c r="B25" s="33" t="s">
        <v>49</v>
      </c>
      <c r="C25" s="33" t="s">
        <v>50</v>
      </c>
      <c r="D25" s="33" t="s">
        <v>65</v>
      </c>
      <c r="E25" s="33" t="s">
        <v>51</v>
      </c>
      <c r="F25" s="34" t="s">
        <v>53</v>
      </c>
      <c r="G25" s="34" t="s">
        <v>54</v>
      </c>
      <c r="H25" s="44"/>
      <c r="I25" s="44"/>
      <c r="J25" s="44"/>
      <c r="K25" s="44"/>
      <c r="L25" s="21"/>
      <c r="M25" s="21"/>
      <c r="N25" s="21"/>
      <c r="O25" s="21"/>
      <c r="P25" s="21"/>
      <c r="Q25" s="21"/>
      <c r="R25" s="21"/>
      <c r="S25" s="21"/>
      <c r="T25" s="21"/>
      <c r="U25" s="21"/>
      <c r="V25" s="21"/>
      <c r="W25" s="21"/>
      <c r="X25" s="21"/>
      <c r="Y25" s="21"/>
      <c r="Z25" s="21"/>
      <c r="AA25" s="21"/>
    </row>
    <row r="26" spans="1:27" ht="15" customHeight="1" x14ac:dyDescent="0.25">
      <c r="A26" s="13" t="s">
        <v>55</v>
      </c>
      <c r="B26" s="58"/>
      <c r="C26" s="58"/>
      <c r="D26" s="5"/>
      <c r="E26" s="5"/>
      <c r="F26" s="5"/>
      <c r="G26" s="5"/>
      <c r="H26" s="21"/>
      <c r="I26" s="21"/>
      <c r="J26" s="21"/>
      <c r="K26" s="21"/>
      <c r="L26" s="21"/>
      <c r="M26" s="21"/>
      <c r="N26" s="21"/>
      <c r="O26" s="21"/>
      <c r="P26" s="21"/>
      <c r="Q26" s="21"/>
      <c r="R26" s="21"/>
      <c r="S26" s="21"/>
      <c r="T26" s="21"/>
      <c r="U26" s="21"/>
      <c r="V26" s="21"/>
      <c r="W26" s="21"/>
      <c r="X26" s="21"/>
      <c r="Y26" s="21"/>
      <c r="Z26" s="21"/>
      <c r="AA26" s="21"/>
    </row>
    <row r="27" spans="1:27" ht="15" customHeight="1" thickBot="1" x14ac:dyDescent="0.3">
      <c r="A27" s="13" t="s">
        <v>56</v>
      </c>
      <c r="B27" s="58"/>
      <c r="C27" s="58"/>
      <c r="D27" s="5"/>
      <c r="E27" s="5"/>
      <c r="F27" s="5"/>
      <c r="G27" s="5"/>
      <c r="H27" s="21"/>
      <c r="I27" s="21"/>
      <c r="J27" s="21"/>
      <c r="K27" s="21"/>
      <c r="L27" s="21"/>
      <c r="M27" s="21"/>
      <c r="N27" s="21"/>
      <c r="O27" s="21"/>
      <c r="P27" s="21"/>
      <c r="Q27" s="21"/>
      <c r="R27" s="21"/>
      <c r="S27" s="21"/>
      <c r="T27" s="21"/>
      <c r="U27" s="21"/>
      <c r="V27" s="21"/>
      <c r="W27" s="21"/>
      <c r="X27" s="21"/>
      <c r="Y27" s="21"/>
      <c r="Z27" s="21"/>
      <c r="AA27" s="21"/>
    </row>
    <row r="28" spans="1:27" ht="15" customHeight="1" x14ac:dyDescent="0.25">
      <c r="A28" s="13" t="s">
        <v>57</v>
      </c>
      <c r="B28" s="58"/>
      <c r="C28" s="58"/>
      <c r="D28" s="5"/>
      <c r="E28" s="5"/>
      <c r="F28" s="5"/>
      <c r="G28" s="53" t="s">
        <v>3</v>
      </c>
      <c r="I28" s="162"/>
      <c r="J28" s="163"/>
      <c r="K28" s="21"/>
      <c r="L28" s="21"/>
      <c r="M28" s="21"/>
      <c r="N28" s="21"/>
      <c r="O28" s="21"/>
      <c r="P28" s="21"/>
      <c r="Q28" s="21"/>
      <c r="R28" s="21"/>
      <c r="S28" s="21"/>
      <c r="T28" s="21"/>
      <c r="U28" s="21"/>
      <c r="V28" s="21"/>
      <c r="W28" s="21"/>
      <c r="X28" s="21"/>
      <c r="Y28" s="21"/>
      <c r="Z28" s="21"/>
      <c r="AA28" s="21"/>
    </row>
    <row r="29" spans="1:27" ht="15" customHeight="1" thickBot="1" x14ac:dyDescent="0.3">
      <c r="A29" s="13" t="s">
        <v>58</v>
      </c>
      <c r="B29" s="58"/>
      <c r="C29" s="58"/>
      <c r="D29" s="5"/>
      <c r="E29" s="5"/>
      <c r="F29" s="5"/>
      <c r="G29" s="54" t="s">
        <v>68</v>
      </c>
      <c r="I29" s="162"/>
      <c r="J29" s="163"/>
      <c r="K29" s="21"/>
      <c r="L29" s="21"/>
      <c r="M29" s="21"/>
      <c r="N29" s="21"/>
      <c r="O29" s="21"/>
      <c r="P29" s="21"/>
      <c r="Q29" s="21"/>
      <c r="R29" s="21"/>
      <c r="S29" s="21"/>
      <c r="T29" s="21"/>
      <c r="U29" s="21"/>
      <c r="V29" s="21"/>
      <c r="W29" s="21"/>
      <c r="X29" s="21"/>
      <c r="Y29" s="21"/>
      <c r="Z29" s="21"/>
      <c r="AA29" s="21"/>
    </row>
    <row r="30" spans="1:27" ht="15" customHeight="1" thickBot="1" x14ac:dyDescent="0.3">
      <c r="A30" s="13" t="s">
        <v>59</v>
      </c>
      <c r="B30" s="96">
        <f>SUM(B26:B29)</f>
        <v>0</v>
      </c>
      <c r="C30" s="96">
        <f>SUM(C26:C29)</f>
        <v>0</v>
      </c>
      <c r="D30" s="35"/>
      <c r="E30" s="58"/>
      <c r="F30" s="35"/>
      <c r="G30" s="54" t="s">
        <v>72</v>
      </c>
      <c r="H30" s="67" t="s">
        <v>70</v>
      </c>
    </row>
    <row r="31" spans="1:27" ht="15" customHeight="1" thickBot="1" x14ac:dyDescent="0.3">
      <c r="A31" s="13" t="s">
        <v>60</v>
      </c>
      <c r="B31" s="96">
        <f>SUM(B30/12)</f>
        <v>0</v>
      </c>
      <c r="C31" s="96">
        <f>SUM(C30/12)</f>
        <v>0</v>
      </c>
      <c r="D31" s="97"/>
      <c r="E31" s="36">
        <f>SUM(E30/12)</f>
        <v>0</v>
      </c>
      <c r="F31" s="97"/>
      <c r="G31" s="95">
        <f>SUM(B31:F31)</f>
        <v>0</v>
      </c>
      <c r="H31" s="68">
        <v>499</v>
      </c>
      <c r="I31" s="150" t="s">
        <v>132</v>
      </c>
      <c r="J31" s="150"/>
      <c r="K31" s="150"/>
      <c r="L31" s="150"/>
      <c r="M31" s="150"/>
      <c r="N31" s="150"/>
      <c r="O31" s="150"/>
      <c r="P31" s="150"/>
      <c r="Q31" s="21"/>
    </row>
    <row r="32" spans="1:27" ht="15" customHeight="1" thickBot="1" x14ac:dyDescent="0.3">
      <c r="B32" s="39"/>
      <c r="C32" s="40"/>
      <c r="D32" s="39"/>
      <c r="E32" s="63" t="s">
        <v>69</v>
      </c>
      <c r="F32" s="63"/>
      <c r="G32" s="64"/>
      <c r="H32" s="66">
        <f>IF(G31&gt;H31,H31,G31)</f>
        <v>0</v>
      </c>
    </row>
    <row r="33" spans="1:8" ht="14.25" customHeight="1" thickBot="1" x14ac:dyDescent="0.3">
      <c r="B33" s="59" t="s">
        <v>71</v>
      </c>
      <c r="C33" s="60"/>
      <c r="D33" s="60"/>
      <c r="E33" s="60"/>
      <c r="F33" s="62"/>
    </row>
    <row r="34" spans="1:8" ht="29.25" customHeight="1" x14ac:dyDescent="0.5">
      <c r="B34" s="41"/>
    </row>
    <row r="35" spans="1:8" ht="15" customHeight="1" x14ac:dyDescent="0.25">
      <c r="B35" s="42"/>
    </row>
    <row r="40" spans="1:8" ht="15" customHeight="1" thickBot="1" x14ac:dyDescent="0.3"/>
    <row r="41" spans="1:8" ht="15" customHeight="1" thickBot="1" x14ac:dyDescent="0.3">
      <c r="A41" s="45" t="s">
        <v>61</v>
      </c>
      <c r="B41" s="46"/>
      <c r="C41" s="46"/>
      <c r="D41" s="46"/>
      <c r="E41" s="46"/>
      <c r="F41" s="46"/>
      <c r="G41" s="47"/>
      <c r="H41" s="57" t="s">
        <v>67</v>
      </c>
    </row>
    <row r="42" spans="1:8" ht="15" customHeight="1" x14ac:dyDescent="0.25">
      <c r="A42" s="33"/>
      <c r="B42" s="33" t="s">
        <v>49</v>
      </c>
      <c r="C42" s="33" t="s">
        <v>50</v>
      </c>
      <c r="D42" s="33" t="s">
        <v>51</v>
      </c>
      <c r="E42" s="33" t="s">
        <v>52</v>
      </c>
      <c r="F42" s="34" t="s">
        <v>53</v>
      </c>
      <c r="G42" s="34" t="s">
        <v>54</v>
      </c>
      <c r="H42" s="44" t="s">
        <v>88</v>
      </c>
    </row>
    <row r="43" spans="1:8" ht="15" customHeight="1" x14ac:dyDescent="0.25">
      <c r="A43" s="13" t="s">
        <v>55</v>
      </c>
      <c r="B43" s="58"/>
      <c r="C43" s="58"/>
      <c r="D43" s="35"/>
      <c r="E43" s="35"/>
      <c r="F43" s="35"/>
      <c r="G43" s="35"/>
      <c r="H43" s="107">
        <v>700</v>
      </c>
    </row>
    <row r="44" spans="1:8" ht="15" customHeight="1" thickBot="1" x14ac:dyDescent="0.3">
      <c r="A44" s="13" t="s">
        <v>56</v>
      </c>
      <c r="B44" s="58"/>
      <c r="C44" s="58"/>
      <c r="D44" s="35"/>
      <c r="E44" s="35"/>
      <c r="F44" s="35"/>
      <c r="G44" s="35"/>
      <c r="H44" s="44" t="s">
        <v>89</v>
      </c>
    </row>
    <row r="45" spans="1:8" ht="15" customHeight="1" x14ac:dyDescent="0.25">
      <c r="A45" s="13" t="s">
        <v>57</v>
      </c>
      <c r="B45" s="58"/>
      <c r="C45" s="58"/>
      <c r="D45" s="35"/>
      <c r="E45" s="35"/>
      <c r="F45" s="35"/>
      <c r="G45" s="53" t="s">
        <v>3</v>
      </c>
      <c r="H45" s="106">
        <f>SUM(G48-H43)</f>
        <v>-700</v>
      </c>
    </row>
    <row r="46" spans="1:8" ht="15" customHeight="1" thickBot="1" x14ac:dyDescent="0.3">
      <c r="A46" s="13" t="s">
        <v>58</v>
      </c>
      <c r="B46" s="58"/>
      <c r="C46" s="58"/>
      <c r="D46" s="35"/>
      <c r="E46" s="35"/>
      <c r="F46" s="35"/>
      <c r="G46" s="54" t="s">
        <v>68</v>
      </c>
      <c r="H46" s="21"/>
    </row>
    <row r="47" spans="1:8" ht="15" customHeight="1" thickBot="1" x14ac:dyDescent="0.3">
      <c r="A47" s="13" t="s">
        <v>59</v>
      </c>
      <c r="B47" s="36">
        <f>SUM(B43:B46)</f>
        <v>0</v>
      </c>
      <c r="C47" s="93">
        <f>SUM(C43:C46)</f>
        <v>0</v>
      </c>
      <c r="D47" s="94"/>
      <c r="E47" s="35"/>
      <c r="F47" s="35"/>
      <c r="G47" s="56" t="s">
        <v>72</v>
      </c>
      <c r="H47" s="67" t="s">
        <v>70</v>
      </c>
    </row>
    <row r="48" spans="1:8" ht="15" customHeight="1" thickBot="1" x14ac:dyDescent="0.3">
      <c r="A48" s="13" t="s">
        <v>60</v>
      </c>
      <c r="B48" s="36">
        <f>SUM(B47/12)</f>
        <v>0</v>
      </c>
      <c r="C48" s="36">
        <f>SUM(C47/12)</f>
        <v>0</v>
      </c>
      <c r="D48" s="36">
        <f>SUM(D47/12)</f>
        <v>0</v>
      </c>
      <c r="E48" s="97"/>
      <c r="F48" s="97"/>
      <c r="G48" s="52">
        <f>SUM(B48:F48)</f>
        <v>0</v>
      </c>
      <c r="H48" s="68">
        <v>461</v>
      </c>
    </row>
    <row r="49" spans="3:8" ht="15" customHeight="1" thickBot="1" x14ac:dyDescent="0.3">
      <c r="E49" s="63" t="s">
        <v>69</v>
      </c>
      <c r="F49" s="63"/>
      <c r="G49" s="64"/>
      <c r="H49" s="66">
        <f>IF(H45&gt;H48,H48,H45)</f>
        <v>-700</v>
      </c>
    </row>
    <row r="50" spans="3:8" ht="15" customHeight="1" thickBot="1" x14ac:dyDescent="0.3">
      <c r="C50" s="60"/>
      <c r="D50" s="60"/>
      <c r="E50" s="60"/>
      <c r="F50" s="61"/>
      <c r="H50" s="21"/>
    </row>
  </sheetData>
  <phoneticPr fontId="2" type="noConversion"/>
  <pageMargins left="0.28999999999999998" right="0.16" top="0.25" bottom="0.34" header="0.24" footer="0.32"/>
  <pageSetup scale="95" orientation="landscape" horizontalDpi="4294967294"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H40"/>
  <sheetViews>
    <sheetView workbookViewId="0">
      <selection activeCell="F63" sqref="F63"/>
    </sheetView>
  </sheetViews>
  <sheetFormatPr defaultRowHeight="15" customHeight="1" x14ac:dyDescent="0.25"/>
  <cols>
    <col min="1" max="1" width="28.28515625" style="1" bestFit="1" customWidth="1"/>
    <col min="2" max="2" width="22.85546875" style="4" customWidth="1"/>
    <col min="3" max="3" width="25" style="7" customWidth="1"/>
    <col min="4" max="4" width="13.42578125" style="1" customWidth="1"/>
    <col min="5" max="5" width="41.140625" style="4" customWidth="1"/>
    <col min="6" max="6" width="20.7109375" customWidth="1"/>
    <col min="7" max="9" width="15.7109375" customWidth="1"/>
  </cols>
  <sheetData>
    <row r="1" spans="1:8" ht="15" customHeight="1" x14ac:dyDescent="0.25">
      <c r="A1" s="16" t="s">
        <v>36</v>
      </c>
      <c r="B1" s="98" t="s">
        <v>83</v>
      </c>
      <c r="C1" s="100" t="s">
        <v>91</v>
      </c>
      <c r="D1" s="99"/>
    </row>
    <row r="2" spans="1:8" ht="15" customHeight="1" x14ac:dyDescent="0.25">
      <c r="A2" s="2" t="s">
        <v>0</v>
      </c>
      <c r="B2" s="20"/>
      <c r="C2" s="3" t="s">
        <v>1</v>
      </c>
      <c r="D2" s="14"/>
    </row>
    <row r="3" spans="1:8" ht="15" customHeight="1" x14ac:dyDescent="0.25">
      <c r="A3" s="1" t="s">
        <v>2</v>
      </c>
      <c r="B3" s="51">
        <v>600</v>
      </c>
      <c r="C3" s="1" t="s">
        <v>73</v>
      </c>
      <c r="D3" s="51"/>
    </row>
    <row r="4" spans="1:8" ht="15" customHeight="1" x14ac:dyDescent="0.25">
      <c r="A4" s="1" t="s">
        <v>3</v>
      </c>
      <c r="B4" s="51">
        <v>450</v>
      </c>
      <c r="C4" s="1" t="s">
        <v>74</v>
      </c>
      <c r="D4" s="51"/>
    </row>
    <row r="5" spans="1:8" ht="15" customHeight="1" x14ac:dyDescent="0.25">
      <c r="A5" s="1" t="s">
        <v>4</v>
      </c>
      <c r="B5" s="51"/>
      <c r="C5" s="1" t="s">
        <v>8</v>
      </c>
      <c r="D5" s="51"/>
      <c r="G5" s="1"/>
      <c r="H5" s="4"/>
    </row>
    <row r="6" spans="1:8" ht="15" customHeight="1" x14ac:dyDescent="0.25">
      <c r="A6" s="1" t="s">
        <v>5</v>
      </c>
      <c r="B6" s="51">
        <v>290</v>
      </c>
      <c r="C6" s="1" t="s">
        <v>9</v>
      </c>
      <c r="D6" s="51"/>
      <c r="G6" s="1"/>
      <c r="H6" s="4"/>
    </row>
    <row r="7" spans="1:8" ht="15" customHeight="1" thickBot="1" x14ac:dyDescent="0.3">
      <c r="A7" s="1" t="s">
        <v>6</v>
      </c>
      <c r="B7" s="51"/>
      <c r="C7" s="1" t="s">
        <v>10</v>
      </c>
      <c r="D7" s="51">
        <v>741</v>
      </c>
      <c r="G7" s="1"/>
      <c r="H7" s="4"/>
    </row>
    <row r="8" spans="1:8" ht="15" customHeight="1" thickBot="1" x14ac:dyDescent="0.3">
      <c r="A8" s="1" t="s">
        <v>7</v>
      </c>
      <c r="B8" s="72">
        <f>SUM(B3:B7)</f>
        <v>1340</v>
      </c>
      <c r="C8" s="1" t="s">
        <v>11</v>
      </c>
      <c r="D8" s="51"/>
      <c r="G8" s="1"/>
      <c r="H8" s="4"/>
    </row>
    <row r="9" spans="1:8" ht="15" customHeight="1" x14ac:dyDescent="0.25">
      <c r="A9" s="1" t="s">
        <v>81</v>
      </c>
      <c r="B9" s="51"/>
      <c r="C9" s="1" t="s">
        <v>12</v>
      </c>
      <c r="D9" s="51"/>
      <c r="G9" s="1"/>
      <c r="H9" s="4"/>
    </row>
    <row r="10" spans="1:8" ht="15" customHeight="1" thickBot="1" x14ac:dyDescent="0.3">
      <c r="A10" s="91"/>
      <c r="B10" s="92"/>
      <c r="C10" s="1" t="s">
        <v>13</v>
      </c>
      <c r="D10" s="51"/>
      <c r="G10" s="1"/>
      <c r="H10" s="4"/>
    </row>
    <row r="11" spans="1:8" ht="15" customHeight="1" thickBot="1" x14ac:dyDescent="0.3">
      <c r="A11" s="1" t="s">
        <v>23</v>
      </c>
      <c r="B11" s="72">
        <f>SUM(B8)</f>
        <v>1340</v>
      </c>
      <c r="C11" s="1" t="s">
        <v>15</v>
      </c>
      <c r="D11" s="51"/>
      <c r="G11" s="1"/>
      <c r="H11" s="4"/>
    </row>
    <row r="12" spans="1:8" ht="15" customHeight="1" thickBot="1" x14ac:dyDescent="0.3">
      <c r="A12" s="1" t="s">
        <v>22</v>
      </c>
      <c r="B12" s="73">
        <f>$D$19</f>
        <v>741</v>
      </c>
      <c r="C12" s="1" t="s">
        <v>16</v>
      </c>
      <c r="D12" s="51"/>
      <c r="G12" s="1"/>
      <c r="H12" s="4"/>
    </row>
    <row r="13" spans="1:8" ht="15" customHeight="1" thickBot="1" x14ac:dyDescent="0.3">
      <c r="A13" s="1" t="s">
        <v>38</v>
      </c>
      <c r="B13" s="74">
        <f>SUM(B11-B12)</f>
        <v>599</v>
      </c>
      <c r="C13" s="1" t="s">
        <v>14</v>
      </c>
      <c r="D13" s="51"/>
    </row>
    <row r="14" spans="1:8" ht="15" customHeight="1" thickBot="1" x14ac:dyDescent="0.3">
      <c r="A14" s="1" t="s">
        <v>37</v>
      </c>
      <c r="B14" s="75">
        <f>SUM(B9)</f>
        <v>0</v>
      </c>
      <c r="C14" s="1" t="s">
        <v>17</v>
      </c>
      <c r="D14" s="51"/>
    </row>
    <row r="15" spans="1:8" ht="15" customHeight="1" thickBot="1" x14ac:dyDescent="0.3">
      <c r="A15" s="1" t="s">
        <v>24</v>
      </c>
      <c r="B15" s="76">
        <f>SUM(B12-B11)</f>
        <v>-599</v>
      </c>
      <c r="C15" s="1" t="s">
        <v>18</v>
      </c>
      <c r="D15" s="51"/>
    </row>
    <row r="16" spans="1:8" ht="15" customHeight="1" thickBot="1" x14ac:dyDescent="0.3">
      <c r="A16" s="1" t="s">
        <v>39</v>
      </c>
      <c r="B16" s="77">
        <f>IF(B18&gt;B14,B14,B18)</f>
        <v>0</v>
      </c>
      <c r="C16" s="1" t="s">
        <v>19</v>
      </c>
      <c r="D16" s="51"/>
    </row>
    <row r="17" spans="1:5" ht="15" customHeight="1" thickBot="1" x14ac:dyDescent="0.3">
      <c r="A17" s="1" t="s">
        <v>29</v>
      </c>
      <c r="B17" s="78">
        <f>SUM(B13+B14)</f>
        <v>599</v>
      </c>
      <c r="C17" s="1" t="s">
        <v>20</v>
      </c>
      <c r="D17" s="51"/>
    </row>
    <row r="18" spans="1:5" ht="15" customHeight="1" thickBot="1" x14ac:dyDescent="0.3">
      <c r="A18" s="90"/>
      <c r="B18" s="89">
        <f>SUM(265-B15)</f>
        <v>864</v>
      </c>
      <c r="C18" s="1" t="s">
        <v>21</v>
      </c>
      <c r="D18" s="51"/>
    </row>
    <row r="19" spans="1:5" ht="15" customHeight="1" thickBot="1" x14ac:dyDescent="0.3">
      <c r="C19" s="1" t="s">
        <v>22</v>
      </c>
      <c r="D19" s="73">
        <f>SUM(D3:D18)</f>
        <v>741</v>
      </c>
    </row>
    <row r="21" spans="1:5" ht="15" customHeight="1" x14ac:dyDescent="0.25">
      <c r="C21" s="9"/>
    </row>
    <row r="22" spans="1:5" ht="15" customHeight="1" x14ac:dyDescent="0.25">
      <c r="C22" s="8"/>
    </row>
    <row r="23" spans="1:5" ht="15" customHeight="1" x14ac:dyDescent="0.25">
      <c r="C23" s="8"/>
    </row>
    <row r="24" spans="1:5" ht="15" customHeight="1" x14ac:dyDescent="0.25">
      <c r="C24" s="8"/>
    </row>
    <row r="25" spans="1:5" ht="15" customHeight="1" x14ac:dyDescent="0.25">
      <c r="C25" s="8"/>
    </row>
    <row r="26" spans="1:5" ht="15" customHeight="1" thickBot="1" x14ac:dyDescent="0.3"/>
    <row r="27" spans="1:5" ht="15" customHeight="1" x14ac:dyDescent="0.25">
      <c r="A27" s="17" t="s">
        <v>35</v>
      </c>
      <c r="B27" s="87" t="s">
        <v>30</v>
      </c>
      <c r="C27" s="79" t="s">
        <v>31</v>
      </c>
    </row>
    <row r="28" spans="1:5" ht="15" customHeight="1" x14ac:dyDescent="0.25">
      <c r="A28" s="10" t="s">
        <v>22</v>
      </c>
      <c r="B28" s="80">
        <f>SUM(D19)</f>
        <v>741</v>
      </c>
      <c r="C28" s="80">
        <f>SUM(D19)</f>
        <v>741</v>
      </c>
      <c r="D28" s="4"/>
      <c r="E28"/>
    </row>
    <row r="29" spans="1:5" ht="15" customHeight="1" x14ac:dyDescent="0.25">
      <c r="A29" s="10" t="s">
        <v>32</v>
      </c>
      <c r="B29" s="81">
        <v>1805</v>
      </c>
      <c r="C29" s="81">
        <v>2428</v>
      </c>
      <c r="D29" s="4"/>
      <c r="E29"/>
    </row>
    <row r="30" spans="1:5" ht="15" customHeight="1" x14ac:dyDescent="0.25">
      <c r="A30" s="101" t="s">
        <v>33</v>
      </c>
      <c r="B30" s="102">
        <f>SUM(B28-B29)</f>
        <v>-1064</v>
      </c>
      <c r="C30" s="103">
        <f>SUM(C28-C29)</f>
        <v>-1687</v>
      </c>
      <c r="D30" s="18"/>
      <c r="E30" s="19"/>
    </row>
    <row r="31" spans="1:5" ht="15" customHeight="1" x14ac:dyDescent="0.25">
      <c r="A31" s="1" t="s">
        <v>25</v>
      </c>
      <c r="B31" s="82"/>
      <c r="C31" s="82"/>
      <c r="D31" s="18"/>
      <c r="E31" s="19"/>
    </row>
    <row r="32" spans="1:5" ht="15" customHeight="1" x14ac:dyDescent="0.25">
      <c r="A32" s="1" t="s">
        <v>25</v>
      </c>
      <c r="B32" s="82">
        <v>0</v>
      </c>
      <c r="C32" s="82"/>
      <c r="D32" s="18"/>
      <c r="E32" s="19"/>
    </row>
    <row r="33" spans="1:5" ht="15" customHeight="1" x14ac:dyDescent="0.25">
      <c r="A33" s="1" t="s">
        <v>25</v>
      </c>
      <c r="B33" s="82"/>
      <c r="C33" s="82"/>
      <c r="D33" s="18"/>
      <c r="E33" s="19"/>
    </row>
    <row r="34" spans="1:5" ht="15" customHeight="1" x14ac:dyDescent="0.25">
      <c r="A34" s="1" t="s">
        <v>25</v>
      </c>
      <c r="B34" s="82"/>
      <c r="C34" s="82"/>
      <c r="D34" s="18"/>
      <c r="E34" s="19"/>
    </row>
    <row r="35" spans="1:5" ht="15" customHeight="1" x14ac:dyDescent="0.25">
      <c r="A35" s="1" t="s">
        <v>25</v>
      </c>
      <c r="B35" s="82"/>
      <c r="C35" s="82"/>
      <c r="D35" s="18"/>
      <c r="E35" s="19"/>
    </row>
    <row r="36" spans="1:5" ht="15" customHeight="1" x14ac:dyDescent="0.25">
      <c r="A36" s="1" t="s">
        <v>25</v>
      </c>
      <c r="B36" s="82"/>
      <c r="C36" s="82"/>
      <c r="D36" s="18"/>
      <c r="E36" s="19"/>
    </row>
    <row r="37" spans="1:5" ht="15" customHeight="1" x14ac:dyDescent="0.25">
      <c r="A37" s="11" t="s">
        <v>26</v>
      </c>
      <c r="B37" s="88"/>
      <c r="C37" s="83"/>
      <c r="D37" s="18"/>
      <c r="E37" s="19"/>
    </row>
    <row r="38" spans="1:5" ht="15" customHeight="1" x14ac:dyDescent="0.25">
      <c r="A38" s="12" t="s">
        <v>34</v>
      </c>
      <c r="B38" s="84">
        <f>SUM(B31:B36)</f>
        <v>0</v>
      </c>
      <c r="C38" s="84">
        <f>SUM(C31:C36)</f>
        <v>0</v>
      </c>
      <c r="D38" s="18"/>
      <c r="E38" s="19"/>
    </row>
    <row r="39" spans="1:5" ht="15" customHeight="1" x14ac:dyDescent="0.25">
      <c r="A39" s="6" t="s">
        <v>27</v>
      </c>
      <c r="B39" s="88"/>
      <c r="C39" s="85"/>
      <c r="D39" s="15"/>
      <c r="E39"/>
    </row>
    <row r="40" spans="1:5" ht="15" customHeight="1" thickBot="1" x14ac:dyDescent="0.3">
      <c r="A40" s="6" t="s">
        <v>28</v>
      </c>
      <c r="B40" s="86">
        <f>SUM(B38-B30)</f>
        <v>1064</v>
      </c>
      <c r="C40" s="86">
        <f>SUM(C38-C30)</f>
        <v>1687</v>
      </c>
      <c r="D40" s="15"/>
      <c r="E40"/>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H40"/>
  <sheetViews>
    <sheetView workbookViewId="0">
      <selection activeCell="A22" sqref="A22"/>
    </sheetView>
  </sheetViews>
  <sheetFormatPr defaultRowHeight="15" customHeight="1" x14ac:dyDescent="0.25"/>
  <cols>
    <col min="1" max="1" width="28.28515625" style="1" bestFit="1" customWidth="1"/>
    <col min="2" max="2" width="22.85546875" style="4" customWidth="1"/>
    <col min="3" max="3" width="25" style="7" customWidth="1"/>
    <col min="4" max="4" width="13.42578125" style="1" customWidth="1"/>
    <col min="5" max="5" width="41.140625" style="4" customWidth="1"/>
    <col min="6" max="6" width="20.7109375" customWidth="1"/>
    <col min="7" max="9" width="15.7109375" customWidth="1"/>
  </cols>
  <sheetData>
    <row r="1" spans="1:8" ht="15" customHeight="1" x14ac:dyDescent="0.25">
      <c r="A1" s="16" t="s">
        <v>36</v>
      </c>
      <c r="B1" s="98" t="s">
        <v>83</v>
      </c>
      <c r="C1" s="100" t="s">
        <v>92</v>
      </c>
      <c r="D1" s="99"/>
    </row>
    <row r="2" spans="1:8" ht="15" customHeight="1" x14ac:dyDescent="0.25">
      <c r="A2" s="2" t="s">
        <v>0</v>
      </c>
      <c r="B2" s="20"/>
      <c r="C2" s="3" t="s">
        <v>1</v>
      </c>
      <c r="D2" s="14"/>
    </row>
    <row r="3" spans="1:8" ht="15" customHeight="1" x14ac:dyDescent="0.25">
      <c r="A3" s="1" t="s">
        <v>2</v>
      </c>
      <c r="B3" s="51">
        <v>625</v>
      </c>
      <c r="C3" s="1" t="s">
        <v>73</v>
      </c>
      <c r="D3" s="51"/>
    </row>
    <row r="4" spans="1:8" ht="15" customHeight="1" x14ac:dyDescent="0.25">
      <c r="A4" s="1" t="s">
        <v>3</v>
      </c>
      <c r="B4" s="51">
        <v>315</v>
      </c>
      <c r="C4" s="1" t="s">
        <v>74</v>
      </c>
      <c r="D4" s="51"/>
    </row>
    <row r="5" spans="1:8" ht="15" customHeight="1" x14ac:dyDescent="0.25">
      <c r="A5" s="1" t="s">
        <v>4</v>
      </c>
      <c r="B5" s="51"/>
      <c r="C5" s="1" t="s">
        <v>8</v>
      </c>
      <c r="D5" s="51"/>
      <c r="G5" s="1"/>
      <c r="H5" s="4"/>
    </row>
    <row r="6" spans="1:8" ht="15" customHeight="1" x14ac:dyDescent="0.25">
      <c r="A6" s="1" t="s">
        <v>5</v>
      </c>
      <c r="B6" s="51">
        <v>300</v>
      </c>
      <c r="C6" s="1" t="s">
        <v>9</v>
      </c>
      <c r="D6" s="51"/>
      <c r="G6" s="1"/>
      <c r="H6" s="4"/>
    </row>
    <row r="7" spans="1:8" ht="15" customHeight="1" thickBot="1" x14ac:dyDescent="0.3">
      <c r="A7" s="1" t="s">
        <v>6</v>
      </c>
      <c r="B7" s="51"/>
      <c r="C7" s="1" t="s">
        <v>10</v>
      </c>
      <c r="D7" s="51">
        <v>783.9</v>
      </c>
      <c r="G7" s="1"/>
      <c r="H7" s="4"/>
    </row>
    <row r="8" spans="1:8" ht="15" customHeight="1" thickBot="1" x14ac:dyDescent="0.3">
      <c r="A8" s="1" t="s">
        <v>7</v>
      </c>
      <c r="B8" s="72">
        <f>SUM(B3:B7)</f>
        <v>1240</v>
      </c>
      <c r="C8" s="1" t="s">
        <v>11</v>
      </c>
      <c r="D8" s="51"/>
      <c r="G8" s="1"/>
      <c r="H8" s="4"/>
    </row>
    <row r="9" spans="1:8" ht="15" customHeight="1" x14ac:dyDescent="0.25">
      <c r="A9" s="1" t="s">
        <v>81</v>
      </c>
      <c r="B9" s="51"/>
      <c r="C9" s="1" t="s">
        <v>12</v>
      </c>
      <c r="D9" s="51"/>
      <c r="G9" s="1"/>
      <c r="H9" s="4"/>
    </row>
    <row r="10" spans="1:8" ht="15" customHeight="1" thickBot="1" x14ac:dyDescent="0.3">
      <c r="A10" s="91"/>
      <c r="B10" s="92"/>
      <c r="C10" s="1" t="s">
        <v>13</v>
      </c>
      <c r="D10" s="51"/>
      <c r="G10" s="1"/>
      <c r="H10" s="4"/>
    </row>
    <row r="11" spans="1:8" ht="15" customHeight="1" thickBot="1" x14ac:dyDescent="0.3">
      <c r="A11" s="1" t="s">
        <v>23</v>
      </c>
      <c r="B11" s="72">
        <f>SUM(B8)</f>
        <v>1240</v>
      </c>
      <c r="C11" s="1" t="s">
        <v>15</v>
      </c>
      <c r="D11" s="51"/>
      <c r="G11" s="1"/>
      <c r="H11" s="4"/>
    </row>
    <row r="12" spans="1:8" ht="15" customHeight="1" thickBot="1" x14ac:dyDescent="0.3">
      <c r="A12" s="1" t="s">
        <v>22</v>
      </c>
      <c r="B12" s="73">
        <f>$D$19</f>
        <v>783.9</v>
      </c>
      <c r="C12" s="1" t="s">
        <v>16</v>
      </c>
      <c r="D12" s="51"/>
      <c r="G12" s="1"/>
      <c r="H12" s="4"/>
    </row>
    <row r="13" spans="1:8" ht="15" customHeight="1" thickBot="1" x14ac:dyDescent="0.3">
      <c r="A13" s="1" t="s">
        <v>38</v>
      </c>
      <c r="B13" s="74">
        <f>SUM(B11-B12)</f>
        <v>456.1</v>
      </c>
      <c r="C13" s="1" t="s">
        <v>14</v>
      </c>
      <c r="D13" s="51"/>
    </row>
    <row r="14" spans="1:8" ht="15" customHeight="1" thickBot="1" x14ac:dyDescent="0.3">
      <c r="A14" s="1" t="s">
        <v>37</v>
      </c>
      <c r="B14" s="75">
        <f>SUM(B9)</f>
        <v>0</v>
      </c>
      <c r="C14" s="1" t="s">
        <v>17</v>
      </c>
      <c r="D14" s="51"/>
    </row>
    <row r="15" spans="1:8" ht="15" customHeight="1" thickBot="1" x14ac:dyDescent="0.3">
      <c r="A15" s="1" t="s">
        <v>24</v>
      </c>
      <c r="B15" s="76">
        <f>SUM(B12-B11)</f>
        <v>-456.1</v>
      </c>
      <c r="C15" s="1" t="s">
        <v>18</v>
      </c>
      <c r="D15" s="51"/>
    </row>
    <row r="16" spans="1:8" ht="15" customHeight="1" thickBot="1" x14ac:dyDescent="0.3">
      <c r="A16" s="1" t="s">
        <v>39</v>
      </c>
      <c r="B16" s="77">
        <f>IF(B18&gt;B14,B14,B18)</f>
        <v>0</v>
      </c>
      <c r="C16" s="1" t="s">
        <v>19</v>
      </c>
      <c r="D16" s="51"/>
    </row>
    <row r="17" spans="1:5" ht="15" customHeight="1" thickBot="1" x14ac:dyDescent="0.3">
      <c r="A17" s="1" t="s">
        <v>29</v>
      </c>
      <c r="B17" s="78">
        <f>SUM(B13+B14)</f>
        <v>456.1</v>
      </c>
      <c r="C17" s="1" t="s">
        <v>20</v>
      </c>
      <c r="D17" s="51"/>
    </row>
    <row r="18" spans="1:5" ht="15" customHeight="1" thickBot="1" x14ac:dyDescent="0.3">
      <c r="A18" s="90"/>
      <c r="B18" s="89">
        <f>SUM(265-B15)</f>
        <v>721.1</v>
      </c>
      <c r="C18" s="1" t="s">
        <v>21</v>
      </c>
      <c r="D18" s="51"/>
    </row>
    <row r="19" spans="1:5" ht="15" customHeight="1" thickBot="1" x14ac:dyDescent="0.3">
      <c r="C19" s="1" t="s">
        <v>22</v>
      </c>
      <c r="D19" s="73">
        <f>SUM(D3:D18)</f>
        <v>783.9</v>
      </c>
    </row>
    <row r="21" spans="1:5" ht="15" customHeight="1" x14ac:dyDescent="0.25">
      <c r="C21" s="9"/>
    </row>
    <row r="22" spans="1:5" ht="15" customHeight="1" x14ac:dyDescent="0.25">
      <c r="C22" s="8"/>
    </row>
    <row r="23" spans="1:5" ht="15" customHeight="1" x14ac:dyDescent="0.25">
      <c r="C23" s="8"/>
    </row>
    <row r="24" spans="1:5" ht="15" customHeight="1" x14ac:dyDescent="0.25">
      <c r="C24" s="8"/>
    </row>
    <row r="25" spans="1:5" ht="15" customHeight="1" x14ac:dyDescent="0.25">
      <c r="C25" s="8"/>
    </row>
    <row r="26" spans="1:5" ht="15" customHeight="1" thickBot="1" x14ac:dyDescent="0.3"/>
    <row r="27" spans="1:5" ht="15" customHeight="1" x14ac:dyDescent="0.25">
      <c r="A27" s="17" t="s">
        <v>35</v>
      </c>
      <c r="B27" s="87" t="s">
        <v>30</v>
      </c>
      <c r="C27" s="79" t="s">
        <v>31</v>
      </c>
    </row>
    <row r="28" spans="1:5" ht="15" customHeight="1" x14ac:dyDescent="0.25">
      <c r="A28" s="10" t="s">
        <v>22</v>
      </c>
      <c r="B28" s="80">
        <f>SUM(D19)</f>
        <v>783.9</v>
      </c>
      <c r="C28" s="80">
        <f>SUM(D19)</f>
        <v>783.9</v>
      </c>
      <c r="D28" s="4"/>
      <c r="E28"/>
    </row>
    <row r="29" spans="1:5" ht="15" customHeight="1" x14ac:dyDescent="0.25">
      <c r="A29" s="10" t="s">
        <v>32</v>
      </c>
      <c r="B29" s="81">
        <v>1805</v>
      </c>
      <c r="C29" s="81">
        <v>2428</v>
      </c>
      <c r="D29" s="4"/>
      <c r="E29"/>
    </row>
    <row r="30" spans="1:5" ht="15" customHeight="1" x14ac:dyDescent="0.25">
      <c r="A30" s="101" t="s">
        <v>33</v>
      </c>
      <c r="B30" s="102">
        <f>SUM(B28-B29)</f>
        <v>-1021.1</v>
      </c>
      <c r="C30" s="103">
        <f>SUM(C28-C29)</f>
        <v>-1644.1</v>
      </c>
      <c r="D30" s="18"/>
      <c r="E30" s="19"/>
    </row>
    <row r="31" spans="1:5" ht="15" customHeight="1" x14ac:dyDescent="0.25">
      <c r="A31" s="1" t="s">
        <v>25</v>
      </c>
      <c r="B31" s="82"/>
      <c r="C31" s="82"/>
      <c r="D31" s="18"/>
      <c r="E31" s="19"/>
    </row>
    <row r="32" spans="1:5" ht="15" customHeight="1" x14ac:dyDescent="0.25">
      <c r="A32" s="1" t="s">
        <v>25</v>
      </c>
      <c r="B32" s="82">
        <v>0</v>
      </c>
      <c r="C32" s="82"/>
      <c r="D32" s="18"/>
      <c r="E32" s="19"/>
    </row>
    <row r="33" spans="1:5" ht="15" customHeight="1" x14ac:dyDescent="0.25">
      <c r="A33" s="1" t="s">
        <v>25</v>
      </c>
      <c r="B33" s="82"/>
      <c r="C33" s="82"/>
      <c r="D33" s="18"/>
      <c r="E33" s="19"/>
    </row>
    <row r="34" spans="1:5" ht="15" customHeight="1" x14ac:dyDescent="0.25">
      <c r="A34" s="1" t="s">
        <v>25</v>
      </c>
      <c r="B34" s="82"/>
      <c r="C34" s="82"/>
      <c r="D34" s="18"/>
      <c r="E34" s="19"/>
    </row>
    <row r="35" spans="1:5" ht="15" customHeight="1" x14ac:dyDescent="0.25">
      <c r="A35" s="1" t="s">
        <v>25</v>
      </c>
      <c r="B35" s="82"/>
      <c r="C35" s="82"/>
      <c r="D35" s="18"/>
      <c r="E35" s="19"/>
    </row>
    <row r="36" spans="1:5" ht="15" customHeight="1" x14ac:dyDescent="0.25">
      <c r="A36" s="1" t="s">
        <v>25</v>
      </c>
      <c r="B36" s="82"/>
      <c r="C36" s="82"/>
      <c r="D36" s="18"/>
      <c r="E36" s="19"/>
    </row>
    <row r="37" spans="1:5" ht="15" customHeight="1" x14ac:dyDescent="0.25">
      <c r="A37" s="11" t="s">
        <v>26</v>
      </c>
      <c r="B37" s="88"/>
      <c r="C37" s="83"/>
      <c r="D37" s="18"/>
      <c r="E37" s="19"/>
    </row>
    <row r="38" spans="1:5" ht="15" customHeight="1" x14ac:dyDescent="0.25">
      <c r="A38" s="12" t="s">
        <v>34</v>
      </c>
      <c r="B38" s="84">
        <f>SUM(B31:B36)</f>
        <v>0</v>
      </c>
      <c r="C38" s="84">
        <f>SUM(C31:C36)</f>
        <v>0</v>
      </c>
      <c r="D38" s="18"/>
      <c r="E38" s="19"/>
    </row>
    <row r="39" spans="1:5" ht="15" customHeight="1" x14ac:dyDescent="0.25">
      <c r="A39" s="6" t="s">
        <v>27</v>
      </c>
      <c r="B39" s="88"/>
      <c r="C39" s="85"/>
      <c r="D39" s="15"/>
      <c r="E39"/>
    </row>
    <row r="40" spans="1:5" ht="15" customHeight="1" thickBot="1" x14ac:dyDescent="0.3">
      <c r="A40" s="6" t="s">
        <v>28</v>
      </c>
      <c r="B40" s="86">
        <f>SUM(B38-B30)</f>
        <v>1021.1</v>
      </c>
      <c r="C40" s="86">
        <f>SUM(C38-C30)</f>
        <v>1644.1</v>
      </c>
      <c r="D40" s="15"/>
      <c r="E40"/>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H40"/>
  <sheetViews>
    <sheetView workbookViewId="0">
      <selection activeCell="F63" sqref="F63"/>
    </sheetView>
  </sheetViews>
  <sheetFormatPr defaultRowHeight="15" customHeight="1" x14ac:dyDescent="0.25"/>
  <cols>
    <col min="1" max="1" width="28.28515625" style="1" bestFit="1" customWidth="1"/>
    <col min="2" max="2" width="22.85546875" style="4" customWidth="1"/>
    <col min="3" max="3" width="25" style="7" customWidth="1"/>
    <col min="4" max="4" width="13.42578125" style="1" customWidth="1"/>
    <col min="5" max="5" width="41.140625" style="4" customWidth="1"/>
    <col min="6" max="6" width="20.7109375" customWidth="1"/>
    <col min="7" max="9" width="15.7109375" customWidth="1"/>
  </cols>
  <sheetData>
    <row r="1" spans="1:8" ht="15" customHeight="1" x14ac:dyDescent="0.25">
      <c r="A1" s="16" t="s">
        <v>36</v>
      </c>
      <c r="B1" s="98" t="s">
        <v>83</v>
      </c>
      <c r="C1" s="100" t="s">
        <v>84</v>
      </c>
      <c r="D1" s="99"/>
    </row>
    <row r="2" spans="1:8" ht="15" customHeight="1" x14ac:dyDescent="0.25">
      <c r="A2" s="2" t="s">
        <v>0</v>
      </c>
      <c r="B2" s="20"/>
      <c r="C2" s="3" t="s">
        <v>1</v>
      </c>
      <c r="D2" s="14"/>
    </row>
    <row r="3" spans="1:8" ht="15" customHeight="1" x14ac:dyDescent="0.25">
      <c r="A3" s="1" t="s">
        <v>2</v>
      </c>
      <c r="B3" s="51">
        <v>630</v>
      </c>
      <c r="C3" s="1" t="s">
        <v>73</v>
      </c>
      <c r="D3" s="51"/>
    </row>
    <row r="4" spans="1:8" ht="15" customHeight="1" x14ac:dyDescent="0.25">
      <c r="A4" s="1" t="s">
        <v>3</v>
      </c>
      <c r="B4" s="51">
        <v>282</v>
      </c>
      <c r="C4" s="1" t="s">
        <v>74</v>
      </c>
      <c r="D4" s="51"/>
    </row>
    <row r="5" spans="1:8" ht="15" customHeight="1" x14ac:dyDescent="0.25">
      <c r="A5" s="1" t="s">
        <v>4</v>
      </c>
      <c r="B5" s="51"/>
      <c r="C5" s="1" t="s">
        <v>8</v>
      </c>
      <c r="D5" s="51"/>
      <c r="G5" s="1"/>
      <c r="H5" s="4"/>
    </row>
    <row r="6" spans="1:8" ht="15" customHeight="1" x14ac:dyDescent="0.25">
      <c r="A6" s="1" t="s">
        <v>5</v>
      </c>
      <c r="B6" s="51">
        <v>305</v>
      </c>
      <c r="C6" s="1" t="s">
        <v>9</v>
      </c>
      <c r="D6" s="51"/>
      <c r="G6" s="1"/>
      <c r="H6" s="4"/>
    </row>
    <row r="7" spans="1:8" ht="15" customHeight="1" thickBot="1" x14ac:dyDescent="0.3">
      <c r="A7" s="1" t="s">
        <v>6</v>
      </c>
      <c r="B7" s="51"/>
      <c r="C7" s="1" t="s">
        <v>10</v>
      </c>
      <c r="D7" s="51">
        <v>783.9</v>
      </c>
      <c r="G7" s="1"/>
      <c r="H7" s="4"/>
    </row>
    <row r="8" spans="1:8" ht="15" customHeight="1" thickBot="1" x14ac:dyDescent="0.3">
      <c r="A8" s="1" t="s">
        <v>7</v>
      </c>
      <c r="B8" s="72">
        <f>SUM(B3:B7)</f>
        <v>1217</v>
      </c>
      <c r="C8" s="1" t="s">
        <v>11</v>
      </c>
      <c r="D8" s="51"/>
      <c r="G8" s="1"/>
      <c r="H8" s="4"/>
    </row>
    <row r="9" spans="1:8" ht="15" customHeight="1" x14ac:dyDescent="0.25">
      <c r="A9" s="1" t="s">
        <v>81</v>
      </c>
      <c r="B9" s="51"/>
      <c r="C9" s="1" t="s">
        <v>12</v>
      </c>
      <c r="D9" s="51"/>
      <c r="G9" s="1"/>
      <c r="H9" s="4"/>
    </row>
    <row r="10" spans="1:8" ht="15" customHeight="1" thickBot="1" x14ac:dyDescent="0.3">
      <c r="A10" s="91"/>
      <c r="B10" s="92"/>
      <c r="C10" s="1" t="s">
        <v>13</v>
      </c>
      <c r="D10" s="51"/>
      <c r="G10" s="1"/>
      <c r="H10" s="4"/>
    </row>
    <row r="11" spans="1:8" ht="15" customHeight="1" thickBot="1" x14ac:dyDescent="0.3">
      <c r="A11" s="1" t="s">
        <v>23</v>
      </c>
      <c r="B11" s="72">
        <f>SUM(B8)</f>
        <v>1217</v>
      </c>
      <c r="C11" s="1" t="s">
        <v>15</v>
      </c>
      <c r="D11" s="51"/>
      <c r="G11" s="1"/>
      <c r="H11" s="4"/>
    </row>
    <row r="12" spans="1:8" ht="15" customHeight="1" thickBot="1" x14ac:dyDescent="0.3">
      <c r="A12" s="1" t="s">
        <v>22</v>
      </c>
      <c r="B12" s="73">
        <f>$D$19</f>
        <v>783.9</v>
      </c>
      <c r="C12" s="1" t="s">
        <v>16</v>
      </c>
      <c r="D12" s="51"/>
      <c r="G12" s="1"/>
      <c r="H12" s="4"/>
    </row>
    <row r="13" spans="1:8" ht="15" customHeight="1" thickBot="1" x14ac:dyDescent="0.3">
      <c r="A13" s="1" t="s">
        <v>38</v>
      </c>
      <c r="B13" s="74">
        <f>SUM(B11-B12)</f>
        <v>433.1</v>
      </c>
      <c r="C13" s="1" t="s">
        <v>14</v>
      </c>
      <c r="D13" s="51"/>
    </row>
    <row r="14" spans="1:8" ht="15" customHeight="1" thickBot="1" x14ac:dyDescent="0.3">
      <c r="A14" s="1" t="s">
        <v>37</v>
      </c>
      <c r="B14" s="75">
        <f>SUM(B9)</f>
        <v>0</v>
      </c>
      <c r="C14" s="1" t="s">
        <v>17</v>
      </c>
      <c r="D14" s="51"/>
    </row>
    <row r="15" spans="1:8" ht="15" customHeight="1" thickBot="1" x14ac:dyDescent="0.3">
      <c r="A15" s="1" t="s">
        <v>24</v>
      </c>
      <c r="B15" s="76">
        <f>SUM(B12-B11)</f>
        <v>-433.1</v>
      </c>
      <c r="C15" s="1" t="s">
        <v>18</v>
      </c>
      <c r="D15" s="51"/>
    </row>
    <row r="16" spans="1:8" ht="15" customHeight="1" thickBot="1" x14ac:dyDescent="0.3">
      <c r="A16" s="1" t="s">
        <v>39</v>
      </c>
      <c r="B16" s="77">
        <f>IF(B18&gt;B14,B14,B18)</f>
        <v>0</v>
      </c>
      <c r="C16" s="1" t="s">
        <v>19</v>
      </c>
      <c r="D16" s="51"/>
    </row>
    <row r="17" spans="1:5" ht="15" customHeight="1" thickBot="1" x14ac:dyDescent="0.3">
      <c r="A17" s="1" t="s">
        <v>29</v>
      </c>
      <c r="B17" s="78">
        <f>SUM(B13+B14)</f>
        <v>433.1</v>
      </c>
      <c r="C17" s="1" t="s">
        <v>20</v>
      </c>
      <c r="D17" s="51"/>
    </row>
    <row r="18" spans="1:5" ht="15" customHeight="1" thickBot="1" x14ac:dyDescent="0.3">
      <c r="A18" s="90"/>
      <c r="B18" s="89">
        <f>SUM(265-B15)</f>
        <v>698.1</v>
      </c>
      <c r="C18" s="1" t="s">
        <v>21</v>
      </c>
      <c r="D18" s="51"/>
    </row>
    <row r="19" spans="1:5" ht="15" customHeight="1" thickBot="1" x14ac:dyDescent="0.3">
      <c r="C19" s="1" t="s">
        <v>22</v>
      </c>
      <c r="D19" s="73">
        <f>SUM(D3:D18)</f>
        <v>783.9</v>
      </c>
    </row>
    <row r="21" spans="1:5" ht="15" customHeight="1" x14ac:dyDescent="0.25">
      <c r="C21" s="9"/>
    </row>
    <row r="22" spans="1:5" ht="15" customHeight="1" x14ac:dyDescent="0.25">
      <c r="C22" s="8"/>
    </row>
    <row r="23" spans="1:5" ht="15" customHeight="1" x14ac:dyDescent="0.25">
      <c r="C23" s="8"/>
    </row>
    <row r="24" spans="1:5" ht="15" customHeight="1" x14ac:dyDescent="0.25">
      <c r="C24" s="8"/>
    </row>
    <row r="25" spans="1:5" ht="15" customHeight="1" x14ac:dyDescent="0.25">
      <c r="C25" s="8"/>
    </row>
    <row r="26" spans="1:5" ht="15" customHeight="1" thickBot="1" x14ac:dyDescent="0.3"/>
    <row r="27" spans="1:5" ht="15" customHeight="1" x14ac:dyDescent="0.25">
      <c r="A27" s="17" t="s">
        <v>35</v>
      </c>
      <c r="B27" s="87" t="s">
        <v>30</v>
      </c>
      <c r="C27" s="79" t="s">
        <v>31</v>
      </c>
    </row>
    <row r="28" spans="1:5" ht="15" customHeight="1" x14ac:dyDescent="0.25">
      <c r="A28" s="10" t="s">
        <v>22</v>
      </c>
      <c r="B28" s="80">
        <f>SUM(D19)</f>
        <v>783.9</v>
      </c>
      <c r="C28" s="80">
        <f>SUM(D19)</f>
        <v>783.9</v>
      </c>
      <c r="D28" s="4"/>
      <c r="E28"/>
    </row>
    <row r="29" spans="1:5" ht="15" customHeight="1" x14ac:dyDescent="0.25">
      <c r="A29" s="10" t="s">
        <v>32</v>
      </c>
      <c r="B29" s="81">
        <v>1805</v>
      </c>
      <c r="C29" s="81">
        <v>2428</v>
      </c>
      <c r="D29" s="4"/>
      <c r="E29"/>
    </row>
    <row r="30" spans="1:5" ht="15" customHeight="1" x14ac:dyDescent="0.25">
      <c r="A30" s="101" t="s">
        <v>33</v>
      </c>
      <c r="B30" s="102">
        <f>SUM(B28-B29)</f>
        <v>-1021.1</v>
      </c>
      <c r="C30" s="103">
        <f>SUM(C28-C29)</f>
        <v>-1644.1</v>
      </c>
      <c r="D30" s="18"/>
      <c r="E30" s="19"/>
    </row>
    <row r="31" spans="1:5" ht="15" customHeight="1" x14ac:dyDescent="0.25">
      <c r="A31" s="1" t="s">
        <v>25</v>
      </c>
      <c r="B31" s="82"/>
      <c r="C31" s="82"/>
      <c r="D31" s="18"/>
      <c r="E31" s="19"/>
    </row>
    <row r="32" spans="1:5" ht="15" customHeight="1" x14ac:dyDescent="0.25">
      <c r="A32" s="1" t="s">
        <v>25</v>
      </c>
      <c r="B32" s="82">
        <v>0</v>
      </c>
      <c r="C32" s="82"/>
      <c r="D32" s="18"/>
      <c r="E32" s="19"/>
    </row>
    <row r="33" spans="1:5" ht="15" customHeight="1" x14ac:dyDescent="0.25">
      <c r="A33" s="1" t="s">
        <v>25</v>
      </c>
      <c r="B33" s="82"/>
      <c r="C33" s="82"/>
      <c r="D33" s="18"/>
      <c r="E33" s="19"/>
    </row>
    <row r="34" spans="1:5" ht="15" customHeight="1" x14ac:dyDescent="0.25">
      <c r="A34" s="1" t="s">
        <v>25</v>
      </c>
      <c r="B34" s="82"/>
      <c r="C34" s="82"/>
      <c r="D34" s="18"/>
      <c r="E34" s="19"/>
    </row>
    <row r="35" spans="1:5" ht="15" customHeight="1" x14ac:dyDescent="0.25">
      <c r="A35" s="1" t="s">
        <v>25</v>
      </c>
      <c r="B35" s="82"/>
      <c r="C35" s="82"/>
      <c r="D35" s="18"/>
      <c r="E35" s="19"/>
    </row>
    <row r="36" spans="1:5" ht="15" customHeight="1" x14ac:dyDescent="0.25">
      <c r="A36" s="1" t="s">
        <v>25</v>
      </c>
      <c r="B36" s="82"/>
      <c r="C36" s="82"/>
      <c r="D36" s="18"/>
      <c r="E36" s="19"/>
    </row>
    <row r="37" spans="1:5" ht="15" customHeight="1" x14ac:dyDescent="0.25">
      <c r="A37" s="11" t="s">
        <v>26</v>
      </c>
      <c r="B37" s="88"/>
      <c r="C37" s="83"/>
      <c r="D37" s="18"/>
      <c r="E37" s="19"/>
    </row>
    <row r="38" spans="1:5" ht="15" customHeight="1" x14ac:dyDescent="0.25">
      <c r="A38" s="12" t="s">
        <v>34</v>
      </c>
      <c r="B38" s="84">
        <f>SUM(B31:B36)</f>
        <v>0</v>
      </c>
      <c r="C38" s="84">
        <f>SUM(C31:C36)</f>
        <v>0</v>
      </c>
      <c r="D38" s="18"/>
      <c r="E38" s="19"/>
    </row>
    <row r="39" spans="1:5" ht="15" customHeight="1" x14ac:dyDescent="0.25">
      <c r="A39" s="6" t="s">
        <v>27</v>
      </c>
      <c r="B39" s="88"/>
      <c r="C39" s="85"/>
      <c r="D39" s="15"/>
      <c r="E39"/>
    </row>
    <row r="40" spans="1:5" ht="15" customHeight="1" thickBot="1" x14ac:dyDescent="0.3">
      <c r="A40" s="6" t="s">
        <v>28</v>
      </c>
      <c r="B40" s="86">
        <f>SUM(B38-B30)</f>
        <v>1021.1</v>
      </c>
      <c r="C40" s="86">
        <f>SUM(C38-C30)</f>
        <v>1644.1</v>
      </c>
      <c r="D40" s="15"/>
      <c r="E40"/>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H40"/>
  <sheetViews>
    <sheetView zoomScale="90" zoomScaleNormal="90" workbookViewId="0">
      <selection activeCell="B6" sqref="B3:B6"/>
    </sheetView>
  </sheetViews>
  <sheetFormatPr defaultRowHeight="15" customHeight="1" x14ac:dyDescent="0.25"/>
  <cols>
    <col min="1" max="1" width="28.28515625" style="1" bestFit="1" customWidth="1"/>
    <col min="2" max="2" width="22.85546875" style="4" customWidth="1"/>
    <col min="3" max="3" width="25" style="7" customWidth="1"/>
    <col min="4" max="4" width="13.42578125" style="1" customWidth="1"/>
    <col min="5" max="5" width="41.140625" style="4" customWidth="1"/>
    <col min="6" max="6" width="20.7109375" customWidth="1"/>
    <col min="7" max="9" width="15.7109375" customWidth="1"/>
  </cols>
  <sheetData>
    <row r="1" spans="1:8" ht="15" customHeight="1" x14ac:dyDescent="0.25">
      <c r="A1" s="16" t="s">
        <v>36</v>
      </c>
      <c r="B1" s="98" t="s">
        <v>76</v>
      </c>
      <c r="C1" s="100" t="s">
        <v>85</v>
      </c>
      <c r="D1" s="99"/>
    </row>
    <row r="2" spans="1:8" ht="15" customHeight="1" x14ac:dyDescent="0.25">
      <c r="A2" s="2" t="s">
        <v>0</v>
      </c>
      <c r="B2" s="20"/>
      <c r="C2" s="3" t="s">
        <v>1</v>
      </c>
      <c r="D2" s="14"/>
    </row>
    <row r="3" spans="1:8" ht="15" customHeight="1" x14ac:dyDescent="0.25">
      <c r="A3" s="1" t="s">
        <v>2</v>
      </c>
      <c r="B3" s="51">
        <v>630</v>
      </c>
      <c r="C3" s="1" t="s">
        <v>73</v>
      </c>
      <c r="D3" s="51"/>
    </row>
    <row r="4" spans="1:8" ht="15" customHeight="1" x14ac:dyDescent="0.25">
      <c r="A4" s="1" t="s">
        <v>3</v>
      </c>
      <c r="B4" s="51">
        <v>565</v>
      </c>
      <c r="C4" s="1" t="s">
        <v>74</v>
      </c>
      <c r="D4" s="51">
        <v>275</v>
      </c>
    </row>
    <row r="5" spans="1:8" ht="15" customHeight="1" x14ac:dyDescent="0.25">
      <c r="A5" s="1" t="s">
        <v>4</v>
      </c>
      <c r="B5" s="51"/>
      <c r="C5" s="1" t="s">
        <v>8</v>
      </c>
      <c r="D5" s="51">
        <v>425</v>
      </c>
      <c r="G5" s="1"/>
      <c r="H5" s="4"/>
    </row>
    <row r="6" spans="1:8" ht="15" customHeight="1" x14ac:dyDescent="0.25">
      <c r="A6" s="1" t="s">
        <v>5</v>
      </c>
      <c r="B6" s="51">
        <v>315</v>
      </c>
      <c r="C6" s="1" t="s">
        <v>9</v>
      </c>
      <c r="D6" s="51"/>
      <c r="G6" s="1"/>
      <c r="H6" s="4"/>
    </row>
    <row r="7" spans="1:8" ht="15" customHeight="1" thickBot="1" x14ac:dyDescent="0.3">
      <c r="A7" s="1" t="s">
        <v>6</v>
      </c>
      <c r="B7" s="51"/>
      <c r="C7" s="1" t="s">
        <v>10</v>
      </c>
      <c r="D7" s="51"/>
      <c r="G7" s="1"/>
      <c r="H7" s="4"/>
    </row>
    <row r="8" spans="1:8" ht="15" customHeight="1" thickBot="1" x14ac:dyDescent="0.3">
      <c r="A8" s="1" t="s">
        <v>7</v>
      </c>
      <c r="B8" s="72">
        <f>SUM(B3:B7)</f>
        <v>1510</v>
      </c>
      <c r="C8" s="1" t="s">
        <v>11</v>
      </c>
      <c r="D8" s="51"/>
      <c r="G8" s="1"/>
      <c r="H8" s="4"/>
    </row>
    <row r="9" spans="1:8" ht="15" customHeight="1" x14ac:dyDescent="0.25">
      <c r="A9" s="1" t="s">
        <v>75</v>
      </c>
      <c r="B9" s="51"/>
      <c r="C9" s="1" t="s">
        <v>12</v>
      </c>
      <c r="D9" s="51">
        <v>44</v>
      </c>
      <c r="G9" s="1"/>
      <c r="H9" s="4"/>
    </row>
    <row r="10" spans="1:8" ht="15" customHeight="1" thickBot="1" x14ac:dyDescent="0.3">
      <c r="A10" s="91"/>
      <c r="B10" s="92"/>
      <c r="C10" s="1" t="s">
        <v>13</v>
      </c>
      <c r="D10" s="51">
        <v>114.39</v>
      </c>
      <c r="G10" s="1"/>
      <c r="H10" s="4"/>
    </row>
    <row r="11" spans="1:8" ht="15" customHeight="1" thickBot="1" x14ac:dyDescent="0.3">
      <c r="A11" s="1" t="s">
        <v>23</v>
      </c>
      <c r="B11" s="72">
        <f>SUM(B8)</f>
        <v>1510</v>
      </c>
      <c r="C11" s="1" t="s">
        <v>15</v>
      </c>
      <c r="D11" s="51"/>
      <c r="G11" s="1"/>
      <c r="H11" s="4"/>
    </row>
    <row r="12" spans="1:8" ht="15" customHeight="1" thickBot="1" x14ac:dyDescent="0.3">
      <c r="A12" s="1" t="s">
        <v>22</v>
      </c>
      <c r="B12" s="73">
        <f>$D$19</f>
        <v>858.39</v>
      </c>
      <c r="C12" s="1" t="s">
        <v>16</v>
      </c>
      <c r="D12" s="51"/>
      <c r="G12" s="1"/>
      <c r="H12" s="4"/>
    </row>
    <row r="13" spans="1:8" ht="15" customHeight="1" thickBot="1" x14ac:dyDescent="0.3">
      <c r="A13" s="1" t="s">
        <v>38</v>
      </c>
      <c r="B13" s="74">
        <f>SUM(B11-B12)</f>
        <v>651.61</v>
      </c>
      <c r="C13" s="1" t="s">
        <v>14</v>
      </c>
      <c r="D13" s="51"/>
    </row>
    <row r="14" spans="1:8" ht="15" customHeight="1" thickBot="1" x14ac:dyDescent="0.3">
      <c r="A14" s="1" t="s">
        <v>37</v>
      </c>
      <c r="B14" s="75">
        <f>SUM(B9)</f>
        <v>0</v>
      </c>
      <c r="C14" s="1" t="s">
        <v>17</v>
      </c>
      <c r="D14" s="51"/>
    </row>
    <row r="15" spans="1:8" ht="15" customHeight="1" thickBot="1" x14ac:dyDescent="0.3">
      <c r="A15" s="1" t="s">
        <v>24</v>
      </c>
      <c r="B15" s="76">
        <f>SUM(B12-B11)</f>
        <v>-651.61</v>
      </c>
      <c r="C15" s="1" t="s">
        <v>18</v>
      </c>
      <c r="D15" s="51"/>
    </row>
    <row r="16" spans="1:8" ht="15" customHeight="1" thickBot="1" x14ac:dyDescent="0.3">
      <c r="A16" s="1" t="s">
        <v>39</v>
      </c>
      <c r="B16" s="77">
        <f>IF(B18&gt;B14,B14,B18)</f>
        <v>0</v>
      </c>
      <c r="C16" s="1" t="s">
        <v>19</v>
      </c>
      <c r="D16" s="51"/>
    </row>
    <row r="17" spans="1:5" ht="15" customHeight="1" thickBot="1" x14ac:dyDescent="0.3">
      <c r="A17" s="1" t="s">
        <v>29</v>
      </c>
      <c r="B17" s="78">
        <f>SUM(B13+B14)</f>
        <v>651.61</v>
      </c>
      <c r="C17" s="1" t="s">
        <v>20</v>
      </c>
      <c r="D17" s="51"/>
    </row>
    <row r="18" spans="1:5" ht="15" customHeight="1" thickBot="1" x14ac:dyDescent="0.3">
      <c r="A18" s="90"/>
      <c r="B18" s="89">
        <f>SUM(255-B15)</f>
        <v>906.61</v>
      </c>
      <c r="C18" s="1" t="s">
        <v>21</v>
      </c>
      <c r="D18" s="51"/>
    </row>
    <row r="19" spans="1:5" ht="15" customHeight="1" thickBot="1" x14ac:dyDescent="0.3">
      <c r="C19" s="1" t="s">
        <v>22</v>
      </c>
      <c r="D19" s="73">
        <f>SUM(D3:D18)</f>
        <v>858.39</v>
      </c>
    </row>
    <row r="21" spans="1:5" ht="15" customHeight="1" x14ac:dyDescent="0.25">
      <c r="C21" s="9"/>
    </row>
    <row r="22" spans="1:5" ht="15" customHeight="1" x14ac:dyDescent="0.25">
      <c r="C22" s="8"/>
    </row>
    <row r="23" spans="1:5" ht="15" customHeight="1" x14ac:dyDescent="0.25">
      <c r="C23" s="8"/>
    </row>
    <row r="24" spans="1:5" ht="15" customHeight="1" x14ac:dyDescent="0.25">
      <c r="C24" s="8"/>
    </row>
    <row r="25" spans="1:5" ht="15" customHeight="1" x14ac:dyDescent="0.25">
      <c r="C25" s="8"/>
    </row>
    <row r="26" spans="1:5" ht="15" customHeight="1" thickBot="1" x14ac:dyDescent="0.3"/>
    <row r="27" spans="1:5" ht="15" customHeight="1" x14ac:dyDescent="0.25">
      <c r="A27" s="17" t="s">
        <v>35</v>
      </c>
      <c r="B27" s="87" t="s">
        <v>30</v>
      </c>
      <c r="C27" s="79" t="s">
        <v>31</v>
      </c>
    </row>
    <row r="28" spans="1:5" ht="15" customHeight="1" x14ac:dyDescent="0.25">
      <c r="A28" s="10" t="s">
        <v>22</v>
      </c>
      <c r="B28" s="80">
        <f>SUM(D19)</f>
        <v>858.39</v>
      </c>
      <c r="C28" s="80">
        <f>SUM(D19)</f>
        <v>858.39</v>
      </c>
      <c r="D28" s="4"/>
      <c r="E28"/>
    </row>
    <row r="29" spans="1:5" ht="15" customHeight="1" x14ac:dyDescent="0.25">
      <c r="A29" s="10" t="s">
        <v>32</v>
      </c>
      <c r="B29" s="81">
        <v>1862</v>
      </c>
      <c r="C29" s="81">
        <v>2522</v>
      </c>
      <c r="D29" s="4"/>
      <c r="E29"/>
    </row>
    <row r="30" spans="1:5" ht="15" customHeight="1" x14ac:dyDescent="0.25">
      <c r="A30" s="101" t="s">
        <v>33</v>
      </c>
      <c r="B30" s="102">
        <f>SUM(B28-B29)</f>
        <v>-1003.61</v>
      </c>
      <c r="C30" s="103">
        <f>SUM(C28-C29)</f>
        <v>-1663.6100000000001</v>
      </c>
      <c r="D30" s="18"/>
      <c r="E30" s="19"/>
    </row>
    <row r="31" spans="1:5" ht="15" customHeight="1" x14ac:dyDescent="0.25">
      <c r="A31" s="1" t="s">
        <v>25</v>
      </c>
      <c r="B31" s="82"/>
      <c r="C31" s="82"/>
      <c r="D31" s="18"/>
      <c r="E31" s="19"/>
    </row>
    <row r="32" spans="1:5" ht="15" customHeight="1" x14ac:dyDescent="0.25">
      <c r="A32" s="1" t="s">
        <v>25</v>
      </c>
      <c r="B32" s="82">
        <v>0</v>
      </c>
      <c r="C32" s="82"/>
      <c r="D32" s="18"/>
      <c r="E32" s="19"/>
    </row>
    <row r="33" spans="1:5" ht="15" customHeight="1" x14ac:dyDescent="0.25">
      <c r="A33" s="1" t="s">
        <v>25</v>
      </c>
      <c r="B33" s="82"/>
      <c r="C33" s="82"/>
      <c r="D33" s="18"/>
      <c r="E33" s="19"/>
    </row>
    <row r="34" spans="1:5" ht="15" customHeight="1" x14ac:dyDescent="0.25">
      <c r="A34" s="1" t="s">
        <v>25</v>
      </c>
      <c r="B34" s="82"/>
      <c r="C34" s="82"/>
      <c r="D34" s="18"/>
      <c r="E34" s="19"/>
    </row>
    <row r="35" spans="1:5" ht="15" customHeight="1" x14ac:dyDescent="0.25">
      <c r="A35" s="1" t="s">
        <v>25</v>
      </c>
      <c r="B35" s="82"/>
      <c r="C35" s="82"/>
      <c r="D35" s="18"/>
      <c r="E35" s="19"/>
    </row>
    <row r="36" spans="1:5" ht="15" customHeight="1" x14ac:dyDescent="0.25">
      <c r="A36" s="1" t="s">
        <v>25</v>
      </c>
      <c r="B36" s="82"/>
      <c r="C36" s="82"/>
      <c r="D36" s="18"/>
      <c r="E36" s="19"/>
    </row>
    <row r="37" spans="1:5" ht="15" customHeight="1" x14ac:dyDescent="0.25">
      <c r="A37" s="11" t="s">
        <v>26</v>
      </c>
      <c r="B37" s="88"/>
      <c r="C37" s="83"/>
      <c r="D37" s="18"/>
      <c r="E37" s="19"/>
    </row>
    <row r="38" spans="1:5" ht="15" customHeight="1" x14ac:dyDescent="0.25">
      <c r="A38" s="12" t="s">
        <v>34</v>
      </c>
      <c r="B38" s="84">
        <f>SUM(B31:B36)</f>
        <v>0</v>
      </c>
      <c r="C38" s="84">
        <f>SUM(C31:C36)</f>
        <v>0</v>
      </c>
      <c r="D38" s="18"/>
      <c r="E38" s="19"/>
    </row>
    <row r="39" spans="1:5" ht="15" customHeight="1" x14ac:dyDescent="0.25">
      <c r="A39" s="6" t="s">
        <v>27</v>
      </c>
      <c r="B39" s="88"/>
      <c r="C39" s="85"/>
      <c r="D39" s="15"/>
      <c r="E39"/>
    </row>
    <row r="40" spans="1:5" ht="15" customHeight="1" thickBot="1" x14ac:dyDescent="0.3">
      <c r="A40" s="6" t="s">
        <v>28</v>
      </c>
      <c r="B40" s="86">
        <f>SUM(B38-B30)</f>
        <v>1003.61</v>
      </c>
      <c r="C40" s="86">
        <f>SUM(C38-C30)</f>
        <v>1663.6100000000001</v>
      </c>
      <c r="D40" s="15"/>
      <c r="E40"/>
    </row>
  </sheetData>
  <pageMargins left="0.7" right="0.7" top="0.75" bottom="0.75" header="0.3" footer="0.3"/>
  <pageSetup orientation="portrait" horizontalDpi="4294967294"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H54"/>
  <sheetViews>
    <sheetView zoomScale="90" zoomScaleNormal="90" workbookViewId="0">
      <selection activeCell="D19" sqref="A1:D19"/>
    </sheetView>
  </sheetViews>
  <sheetFormatPr defaultRowHeight="15" customHeight="1" x14ac:dyDescent="0.25"/>
  <cols>
    <col min="1" max="1" width="28.28515625" style="1" bestFit="1" customWidth="1"/>
    <col min="2" max="2" width="22.85546875" style="4" customWidth="1"/>
    <col min="3" max="3" width="25" style="7" customWidth="1"/>
    <col min="4" max="4" width="13.42578125" style="1" customWidth="1"/>
    <col min="5" max="5" width="41.140625" style="4" customWidth="1"/>
    <col min="6" max="6" width="20.7109375" customWidth="1"/>
    <col min="7" max="9" width="15.7109375" customWidth="1"/>
  </cols>
  <sheetData>
    <row r="1" spans="1:8" ht="15" customHeight="1" x14ac:dyDescent="0.25">
      <c r="A1" s="16" t="s">
        <v>36</v>
      </c>
      <c r="B1" s="98" t="s">
        <v>82</v>
      </c>
      <c r="C1" s="100" t="s">
        <v>102</v>
      </c>
      <c r="D1" s="99"/>
    </row>
    <row r="2" spans="1:8" ht="15" customHeight="1" x14ac:dyDescent="0.25">
      <c r="A2" s="2" t="s">
        <v>0</v>
      </c>
      <c r="B2" s="20"/>
      <c r="C2" s="3" t="s">
        <v>1</v>
      </c>
      <c r="D2" s="14"/>
    </row>
    <row r="3" spans="1:8" ht="15" customHeight="1" x14ac:dyDescent="0.25">
      <c r="A3" s="1" t="s">
        <v>2</v>
      </c>
      <c r="B3" s="51">
        <v>655</v>
      </c>
      <c r="C3" s="1" t="s">
        <v>73</v>
      </c>
      <c r="D3" s="51"/>
    </row>
    <row r="4" spans="1:8" ht="15" customHeight="1" x14ac:dyDescent="0.25">
      <c r="A4" s="1" t="s">
        <v>3</v>
      </c>
      <c r="B4" s="51">
        <v>200</v>
      </c>
      <c r="C4" s="1" t="s">
        <v>74</v>
      </c>
      <c r="D4" s="51">
        <v>1038</v>
      </c>
    </row>
    <row r="5" spans="1:8" ht="15" customHeight="1" x14ac:dyDescent="0.25">
      <c r="A5" s="1" t="s">
        <v>4</v>
      </c>
      <c r="B5" s="51"/>
      <c r="C5" s="1" t="s">
        <v>8</v>
      </c>
      <c r="D5" s="51"/>
      <c r="G5" s="1"/>
      <c r="H5" s="4"/>
    </row>
    <row r="6" spans="1:8" ht="15" customHeight="1" x14ac:dyDescent="0.25">
      <c r="A6" s="1" t="s">
        <v>5</v>
      </c>
      <c r="B6" s="51">
        <v>315</v>
      </c>
      <c r="C6" s="1" t="s">
        <v>9</v>
      </c>
      <c r="D6" s="51"/>
      <c r="G6" s="1"/>
      <c r="H6" s="4"/>
    </row>
    <row r="7" spans="1:8" ht="15" customHeight="1" thickBot="1" x14ac:dyDescent="0.3">
      <c r="A7" s="1" t="s">
        <v>6</v>
      </c>
      <c r="B7" s="51"/>
      <c r="C7" s="1" t="s">
        <v>10</v>
      </c>
      <c r="D7" s="51"/>
      <c r="G7" s="1"/>
      <c r="H7" s="4"/>
    </row>
    <row r="8" spans="1:8" ht="15" customHeight="1" thickBot="1" x14ac:dyDescent="0.3">
      <c r="A8" s="1" t="s">
        <v>7</v>
      </c>
      <c r="B8" s="72">
        <f>SUM(B3:B7)</f>
        <v>1170</v>
      </c>
      <c r="C8" s="1" t="s">
        <v>11</v>
      </c>
      <c r="D8" s="51"/>
      <c r="G8" s="1"/>
      <c r="H8" s="4"/>
    </row>
    <row r="9" spans="1:8" ht="15" customHeight="1" x14ac:dyDescent="0.25">
      <c r="A9" s="1" t="s">
        <v>81</v>
      </c>
      <c r="B9" s="51">
        <v>265</v>
      </c>
      <c r="C9" s="1" t="s">
        <v>12</v>
      </c>
      <c r="D9" s="51"/>
      <c r="G9" s="1"/>
      <c r="H9" s="4"/>
    </row>
    <row r="10" spans="1:8" ht="15" customHeight="1" thickBot="1" x14ac:dyDescent="0.3">
      <c r="A10" s="91"/>
      <c r="B10" s="92"/>
      <c r="C10" s="1" t="s">
        <v>13</v>
      </c>
      <c r="D10" s="51"/>
      <c r="G10" s="1"/>
      <c r="H10" s="4"/>
    </row>
    <row r="11" spans="1:8" ht="15" customHeight="1" thickBot="1" x14ac:dyDescent="0.3">
      <c r="A11" s="1" t="s">
        <v>23</v>
      </c>
      <c r="B11" s="72">
        <f>SUM(B8)</f>
        <v>1170</v>
      </c>
      <c r="C11" s="1" t="s">
        <v>15</v>
      </c>
      <c r="D11" s="51"/>
      <c r="G11" s="1"/>
      <c r="H11" s="4"/>
    </row>
    <row r="12" spans="1:8" ht="15" customHeight="1" thickBot="1" x14ac:dyDescent="0.3">
      <c r="A12" s="1" t="s">
        <v>22</v>
      </c>
      <c r="B12" s="73">
        <f>$D$19</f>
        <v>1038</v>
      </c>
      <c r="C12" s="1" t="s">
        <v>16</v>
      </c>
      <c r="D12" s="51"/>
      <c r="G12" s="1"/>
      <c r="H12" s="4"/>
    </row>
    <row r="13" spans="1:8" ht="15" customHeight="1" thickBot="1" x14ac:dyDescent="0.3">
      <c r="A13" s="1" t="s">
        <v>38</v>
      </c>
      <c r="B13" s="74">
        <f>SUM(B11-B12)</f>
        <v>132</v>
      </c>
      <c r="C13" s="1" t="s">
        <v>14</v>
      </c>
      <c r="D13" s="51"/>
    </row>
    <row r="14" spans="1:8" ht="15" customHeight="1" thickBot="1" x14ac:dyDescent="0.3">
      <c r="A14" s="1" t="s">
        <v>37</v>
      </c>
      <c r="B14" s="75">
        <f>SUM(B9)</f>
        <v>265</v>
      </c>
      <c r="C14" s="1" t="s">
        <v>17</v>
      </c>
      <c r="D14" s="51"/>
    </row>
    <row r="15" spans="1:8" ht="15" customHeight="1" thickBot="1" x14ac:dyDescent="0.3">
      <c r="A15" s="1" t="s">
        <v>24</v>
      </c>
      <c r="B15" s="76">
        <f>SUM(B12-B11)</f>
        <v>-132</v>
      </c>
      <c r="C15" s="1" t="s">
        <v>18</v>
      </c>
      <c r="D15" s="51"/>
    </row>
    <row r="16" spans="1:8" ht="15" customHeight="1" thickBot="1" x14ac:dyDescent="0.3">
      <c r="A16" s="1" t="s">
        <v>39</v>
      </c>
      <c r="B16" s="77">
        <f>IF(B18&gt;B14,B14,B18)</f>
        <v>265</v>
      </c>
      <c r="C16" s="1" t="s">
        <v>19</v>
      </c>
      <c r="D16" s="51"/>
    </row>
    <row r="17" spans="1:5" ht="15" customHeight="1" thickBot="1" x14ac:dyDescent="0.3">
      <c r="A17" s="1" t="s">
        <v>29</v>
      </c>
      <c r="B17" s="78">
        <f>SUM(B13+B14)</f>
        <v>397</v>
      </c>
      <c r="C17" s="1" t="s">
        <v>20</v>
      </c>
      <c r="D17" s="51"/>
    </row>
    <row r="18" spans="1:5" ht="15" customHeight="1" thickBot="1" x14ac:dyDescent="0.3">
      <c r="A18" s="90"/>
      <c r="B18" s="89">
        <f>SUM(B9-B15)</f>
        <v>397</v>
      </c>
      <c r="C18" s="1" t="s">
        <v>21</v>
      </c>
      <c r="D18" s="51"/>
    </row>
    <row r="19" spans="1:5" ht="15" customHeight="1" thickBot="1" x14ac:dyDescent="0.3">
      <c r="C19" s="1" t="s">
        <v>22</v>
      </c>
      <c r="D19" s="73">
        <f>SUM(D3:D18)</f>
        <v>1038</v>
      </c>
    </row>
    <row r="21" spans="1:5" ht="15" customHeight="1" x14ac:dyDescent="0.25">
      <c r="C21" s="9"/>
    </row>
    <row r="22" spans="1:5" ht="15" customHeight="1" x14ac:dyDescent="0.25">
      <c r="C22" s="8"/>
    </row>
    <row r="23" spans="1:5" ht="15" customHeight="1" x14ac:dyDescent="0.25">
      <c r="C23" s="8"/>
    </row>
    <row r="24" spans="1:5" ht="15" customHeight="1" x14ac:dyDescent="0.25">
      <c r="C24" s="8"/>
    </row>
    <row r="25" spans="1:5" ht="15" customHeight="1" x14ac:dyDescent="0.25">
      <c r="C25" s="8"/>
    </row>
    <row r="26" spans="1:5" ht="15" customHeight="1" thickBot="1" x14ac:dyDescent="0.3"/>
    <row r="27" spans="1:5" ht="15" customHeight="1" x14ac:dyDescent="0.25">
      <c r="A27" s="17" t="s">
        <v>35</v>
      </c>
      <c r="B27" s="87" t="s">
        <v>30</v>
      </c>
      <c r="C27" s="79" t="s">
        <v>31</v>
      </c>
    </row>
    <row r="28" spans="1:5" ht="15" customHeight="1" x14ac:dyDescent="0.25">
      <c r="A28" s="10" t="s">
        <v>22</v>
      </c>
      <c r="B28" s="80">
        <f>SUM(D19)</f>
        <v>1038</v>
      </c>
      <c r="C28" s="80">
        <f>SUM(D19)</f>
        <v>1038</v>
      </c>
      <c r="D28" s="4"/>
      <c r="E28"/>
    </row>
    <row r="29" spans="1:5" ht="15" customHeight="1" x14ac:dyDescent="0.25">
      <c r="A29" s="10" t="s">
        <v>32</v>
      </c>
      <c r="B29" s="81">
        <v>1915</v>
      </c>
      <c r="C29" s="81">
        <v>2585</v>
      </c>
      <c r="D29" s="4"/>
      <c r="E29"/>
    </row>
    <row r="30" spans="1:5" ht="15" customHeight="1" x14ac:dyDescent="0.25">
      <c r="A30" s="101" t="s">
        <v>33</v>
      </c>
      <c r="B30" s="102">
        <f>SUM(B28-B29)</f>
        <v>-877</v>
      </c>
      <c r="C30" s="103">
        <f>SUM(C28-C29)</f>
        <v>-1547</v>
      </c>
      <c r="D30" s="18"/>
      <c r="E30" s="19"/>
    </row>
    <row r="31" spans="1:5" ht="15" customHeight="1" x14ac:dyDescent="0.25">
      <c r="A31" s="1" t="s">
        <v>25</v>
      </c>
      <c r="B31" s="82"/>
      <c r="C31" s="82"/>
      <c r="D31" s="18"/>
      <c r="E31" s="19"/>
    </row>
    <row r="32" spans="1:5" ht="15" customHeight="1" x14ac:dyDescent="0.25">
      <c r="A32" s="1" t="s">
        <v>25</v>
      </c>
      <c r="B32" s="82">
        <v>0</v>
      </c>
      <c r="C32" s="82"/>
      <c r="D32" s="18"/>
      <c r="E32" s="19"/>
    </row>
    <row r="33" spans="1:5" ht="15" customHeight="1" x14ac:dyDescent="0.25">
      <c r="A33" s="1" t="s">
        <v>25</v>
      </c>
      <c r="B33" s="82"/>
      <c r="C33" s="82"/>
      <c r="D33" s="18"/>
      <c r="E33" s="19"/>
    </row>
    <row r="34" spans="1:5" ht="15" customHeight="1" x14ac:dyDescent="0.25">
      <c r="A34" s="1" t="s">
        <v>25</v>
      </c>
      <c r="B34" s="82"/>
      <c r="C34" s="82"/>
      <c r="D34" s="18"/>
      <c r="E34" s="19"/>
    </row>
    <row r="35" spans="1:5" ht="15" customHeight="1" x14ac:dyDescent="0.25">
      <c r="A35" s="1" t="s">
        <v>25</v>
      </c>
      <c r="B35" s="82"/>
      <c r="C35" s="82"/>
      <c r="D35" s="18"/>
      <c r="E35" s="19"/>
    </row>
    <row r="36" spans="1:5" ht="15" customHeight="1" x14ac:dyDescent="0.25">
      <c r="A36" s="1" t="s">
        <v>25</v>
      </c>
      <c r="B36" s="82"/>
      <c r="C36" s="82"/>
      <c r="D36" s="18"/>
      <c r="E36" s="19"/>
    </row>
    <row r="37" spans="1:5" ht="15" customHeight="1" x14ac:dyDescent="0.25">
      <c r="A37" s="11" t="s">
        <v>26</v>
      </c>
      <c r="B37" s="88"/>
      <c r="C37" s="83"/>
      <c r="D37" s="18"/>
      <c r="E37" s="19"/>
    </row>
    <row r="38" spans="1:5" ht="15" customHeight="1" x14ac:dyDescent="0.25">
      <c r="A38" s="12" t="s">
        <v>34</v>
      </c>
      <c r="B38" s="84">
        <f>SUM(B31:B36)</f>
        <v>0</v>
      </c>
      <c r="C38" s="84">
        <f>SUM(C31:C36)</f>
        <v>0</v>
      </c>
      <c r="D38" s="18"/>
      <c r="E38" s="19"/>
    </row>
    <row r="39" spans="1:5" ht="15" customHeight="1" x14ac:dyDescent="0.25">
      <c r="A39" s="6" t="s">
        <v>27</v>
      </c>
      <c r="B39" s="88"/>
      <c r="C39" s="85"/>
      <c r="D39" s="15"/>
      <c r="E39"/>
    </row>
    <row r="40" spans="1:5" ht="15" customHeight="1" thickBot="1" x14ac:dyDescent="0.3">
      <c r="A40" s="6" t="s">
        <v>28</v>
      </c>
      <c r="B40" s="86">
        <f>SUM(B38-B30)</f>
        <v>877</v>
      </c>
      <c r="C40" s="86">
        <f>SUM(C38-C30)</f>
        <v>1547</v>
      </c>
      <c r="D40" s="15"/>
      <c r="E40"/>
    </row>
    <row r="41" spans="1:5" ht="15" customHeight="1" x14ac:dyDescent="0.25">
      <c r="A41" s="17" t="s">
        <v>35</v>
      </c>
      <c r="B41" s="87" t="s">
        <v>86</v>
      </c>
      <c r="C41" s="79" t="s">
        <v>87</v>
      </c>
    </row>
    <row r="42" spans="1:5" ht="15" customHeight="1" x14ac:dyDescent="0.25">
      <c r="A42" s="10" t="s">
        <v>22</v>
      </c>
      <c r="B42" s="80">
        <f>SUM(D19)</f>
        <v>1038</v>
      </c>
      <c r="C42" s="80">
        <f>SUM(D19)</f>
        <v>1038</v>
      </c>
    </row>
    <row r="43" spans="1:5" ht="15" customHeight="1" x14ac:dyDescent="0.25">
      <c r="A43" s="10" t="s">
        <v>32</v>
      </c>
      <c r="B43" s="81">
        <v>3252</v>
      </c>
      <c r="C43" s="81">
        <v>3995</v>
      </c>
    </row>
    <row r="44" spans="1:5" ht="15" customHeight="1" x14ac:dyDescent="0.25">
      <c r="A44" s="101" t="s">
        <v>33</v>
      </c>
      <c r="B44" s="102">
        <f>SUM(B42-B43)</f>
        <v>-2214</v>
      </c>
      <c r="C44" s="103">
        <f>SUM(C42-C43)</f>
        <v>-2957</v>
      </c>
    </row>
    <row r="45" spans="1:5" ht="15" customHeight="1" x14ac:dyDescent="0.25">
      <c r="A45" s="1" t="s">
        <v>25</v>
      </c>
      <c r="B45" s="82"/>
      <c r="C45" s="82"/>
    </row>
    <row r="46" spans="1:5" ht="15" customHeight="1" x14ac:dyDescent="0.25">
      <c r="A46" s="1" t="s">
        <v>25</v>
      </c>
      <c r="B46" s="82">
        <v>0</v>
      </c>
      <c r="C46" s="82"/>
    </row>
    <row r="47" spans="1:5" ht="15" customHeight="1" x14ac:dyDescent="0.25">
      <c r="A47" s="1" t="s">
        <v>25</v>
      </c>
      <c r="B47" s="82"/>
      <c r="C47" s="82"/>
    </row>
    <row r="48" spans="1:5" ht="15" customHeight="1" x14ac:dyDescent="0.25">
      <c r="A48" s="1" t="s">
        <v>25</v>
      </c>
      <c r="B48" s="82"/>
      <c r="C48" s="82"/>
    </row>
    <row r="49" spans="1:3" ht="15" customHeight="1" x14ac:dyDescent="0.25">
      <c r="A49" s="1" t="s">
        <v>25</v>
      </c>
      <c r="B49" s="82"/>
      <c r="C49" s="82"/>
    </row>
    <row r="50" spans="1:3" ht="15" customHeight="1" x14ac:dyDescent="0.25">
      <c r="A50" s="1" t="s">
        <v>25</v>
      </c>
      <c r="B50" s="82"/>
      <c r="C50" s="82"/>
    </row>
    <row r="51" spans="1:3" ht="15" customHeight="1" x14ac:dyDescent="0.25">
      <c r="A51" s="11" t="s">
        <v>26</v>
      </c>
      <c r="B51" s="88"/>
      <c r="C51" s="83"/>
    </row>
    <row r="52" spans="1:3" ht="15" customHeight="1" x14ac:dyDescent="0.25">
      <c r="A52" s="12" t="s">
        <v>34</v>
      </c>
      <c r="B52" s="84">
        <f>SUM(B45:B50)</f>
        <v>0</v>
      </c>
      <c r="C52" s="84">
        <f>SUM(C45:C50)</f>
        <v>0</v>
      </c>
    </row>
    <row r="53" spans="1:3" ht="15" customHeight="1" x14ac:dyDescent="0.25">
      <c r="A53" s="6" t="s">
        <v>27</v>
      </c>
      <c r="B53" s="88"/>
      <c r="C53" s="85"/>
    </row>
    <row r="54" spans="1:3" ht="15" customHeight="1" thickBot="1" x14ac:dyDescent="0.3">
      <c r="A54" s="6" t="s">
        <v>28</v>
      </c>
      <c r="B54" s="86">
        <f>SUM(B52-B44)</f>
        <v>2214</v>
      </c>
      <c r="C54" s="86">
        <f>SUM(C52-C44)</f>
        <v>2957</v>
      </c>
    </row>
  </sheetData>
  <pageMargins left="0.7" right="0.7" top="0.75" bottom="0.75" header="0.3" footer="0.3"/>
  <pageSetup orientation="portrait" horizontalDpi="4294967294"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H54"/>
  <sheetViews>
    <sheetView workbookViewId="0">
      <selection activeCell="G28" sqref="G28"/>
    </sheetView>
  </sheetViews>
  <sheetFormatPr defaultRowHeight="15" customHeight="1" x14ac:dyDescent="0.25"/>
  <cols>
    <col min="1" max="1" width="28.28515625" style="1" bestFit="1" customWidth="1"/>
    <col min="2" max="2" width="22.85546875" style="4" customWidth="1"/>
    <col min="3" max="3" width="25" style="7" customWidth="1"/>
    <col min="4" max="4" width="13.42578125" style="1" customWidth="1"/>
    <col min="5" max="5" width="41.140625" style="4" customWidth="1"/>
    <col min="6" max="6" width="20.7109375" customWidth="1"/>
    <col min="7" max="9" width="15.7109375" customWidth="1"/>
  </cols>
  <sheetData>
    <row r="1" spans="1:8" ht="15" customHeight="1" x14ac:dyDescent="0.25">
      <c r="A1" s="16" t="s">
        <v>36</v>
      </c>
      <c r="B1" s="98" t="s">
        <v>103</v>
      </c>
      <c r="C1" s="100" t="s">
        <v>106</v>
      </c>
      <c r="D1" s="99"/>
    </row>
    <row r="2" spans="1:8" ht="15" customHeight="1" x14ac:dyDescent="0.25">
      <c r="A2" s="2" t="s">
        <v>0</v>
      </c>
      <c r="B2" s="20"/>
      <c r="C2" s="3" t="s">
        <v>1</v>
      </c>
      <c r="D2" s="14"/>
    </row>
    <row r="3" spans="1:8" ht="15" customHeight="1" x14ac:dyDescent="0.25">
      <c r="A3" s="1" t="s">
        <v>101</v>
      </c>
      <c r="B3" s="51">
        <v>673</v>
      </c>
      <c r="C3" s="1" t="s">
        <v>73</v>
      </c>
      <c r="D3" s="51">
        <v>130.94</v>
      </c>
    </row>
    <row r="4" spans="1:8" ht="15" customHeight="1" x14ac:dyDescent="0.25">
      <c r="A4" s="1" t="s">
        <v>96</v>
      </c>
      <c r="B4" s="51">
        <v>511</v>
      </c>
      <c r="C4" s="1" t="s">
        <v>74</v>
      </c>
      <c r="D4" s="51"/>
    </row>
    <row r="5" spans="1:8" ht="15" customHeight="1" x14ac:dyDescent="0.25">
      <c r="A5" s="1" t="s">
        <v>97</v>
      </c>
      <c r="B5" s="123">
        <f>SUM(B22)</f>
        <v>450</v>
      </c>
      <c r="C5" s="1" t="s">
        <v>8</v>
      </c>
      <c r="D5" s="51"/>
      <c r="G5" s="1"/>
      <c r="H5" s="4"/>
    </row>
    <row r="6" spans="1:8" ht="15" customHeight="1" x14ac:dyDescent="0.25">
      <c r="A6" s="1" t="s">
        <v>98</v>
      </c>
      <c r="B6" s="51">
        <v>570</v>
      </c>
      <c r="C6" s="1" t="s">
        <v>9</v>
      </c>
      <c r="D6" s="51"/>
      <c r="G6" s="1"/>
      <c r="H6" s="4"/>
    </row>
    <row r="7" spans="1:8" ht="15" customHeight="1" x14ac:dyDescent="0.25">
      <c r="A7" s="1" t="s">
        <v>99</v>
      </c>
      <c r="B7" s="51"/>
      <c r="C7" s="1" t="s">
        <v>10</v>
      </c>
      <c r="D7" s="51"/>
      <c r="G7" s="1"/>
      <c r="H7" s="4"/>
    </row>
    <row r="8" spans="1:8" ht="15" customHeight="1" thickBot="1" x14ac:dyDescent="0.3">
      <c r="A8" s="1" t="s">
        <v>6</v>
      </c>
      <c r="B8" s="51"/>
      <c r="C8" s="1" t="s">
        <v>11</v>
      </c>
      <c r="D8" s="51"/>
      <c r="G8" s="1"/>
      <c r="H8" s="4"/>
    </row>
    <row r="9" spans="1:8" ht="15" customHeight="1" thickBot="1" x14ac:dyDescent="0.3">
      <c r="A9" s="1" t="s">
        <v>7</v>
      </c>
      <c r="B9" s="72">
        <f>SUM(B3:B8)-(B4)</f>
        <v>1693</v>
      </c>
      <c r="C9" s="1" t="s">
        <v>12</v>
      </c>
      <c r="D9" s="51"/>
      <c r="G9" s="1"/>
      <c r="H9" s="4"/>
    </row>
    <row r="10" spans="1:8" ht="15" customHeight="1" x14ac:dyDescent="0.25">
      <c r="A10" s="1" t="s">
        <v>100</v>
      </c>
      <c r="B10" s="51">
        <v>272</v>
      </c>
      <c r="C10" s="1" t="s">
        <v>13</v>
      </c>
      <c r="D10" s="51"/>
      <c r="G10" s="1"/>
      <c r="H10" s="4"/>
    </row>
    <row r="11" spans="1:8" ht="15" customHeight="1" thickBot="1" x14ac:dyDescent="0.3">
      <c r="A11" s="91"/>
      <c r="B11" s="92"/>
      <c r="C11" s="1" t="s">
        <v>15</v>
      </c>
      <c r="D11" s="51"/>
      <c r="G11" s="1"/>
      <c r="H11" s="4"/>
    </row>
    <row r="12" spans="1:8" ht="15" customHeight="1" thickBot="1" x14ac:dyDescent="0.3">
      <c r="A12" s="1" t="s">
        <v>23</v>
      </c>
      <c r="B12" s="72">
        <f>SUM(B9)</f>
        <v>1693</v>
      </c>
      <c r="C12" s="1" t="s">
        <v>16</v>
      </c>
      <c r="D12" s="51"/>
      <c r="G12" s="1"/>
      <c r="H12" s="4"/>
    </row>
    <row r="13" spans="1:8" ht="15" customHeight="1" thickBot="1" x14ac:dyDescent="0.3">
      <c r="A13" s="1" t="s">
        <v>22</v>
      </c>
      <c r="B13" s="73">
        <f>$D$19</f>
        <v>1920.0800000000002</v>
      </c>
      <c r="C13" s="1" t="s">
        <v>14</v>
      </c>
      <c r="D13" s="51">
        <v>1789.14</v>
      </c>
    </row>
    <row r="14" spans="1:8" ht="15" customHeight="1" thickBot="1" x14ac:dyDescent="0.3">
      <c r="A14" s="1" t="s">
        <v>38</v>
      </c>
      <c r="B14" s="74">
        <f>SUM(B12-B13)</f>
        <v>-227.08000000000015</v>
      </c>
      <c r="C14" s="1" t="s">
        <v>17</v>
      </c>
      <c r="D14" s="51"/>
    </row>
    <row r="15" spans="1:8" ht="15" customHeight="1" thickBot="1" x14ac:dyDescent="0.3">
      <c r="A15" s="1" t="s">
        <v>37</v>
      </c>
      <c r="B15" s="75">
        <f>SUM(B10)</f>
        <v>272</v>
      </c>
      <c r="C15" s="1" t="s">
        <v>18</v>
      </c>
      <c r="D15" s="51"/>
    </row>
    <row r="16" spans="1:8" ht="15" customHeight="1" thickBot="1" x14ac:dyDescent="0.3">
      <c r="A16" s="1" t="s">
        <v>24</v>
      </c>
      <c r="B16" s="76">
        <f>SUM(B13-B12)</f>
        <v>227.08000000000015</v>
      </c>
      <c r="C16" s="1" t="s">
        <v>19</v>
      </c>
      <c r="D16" s="51"/>
    </row>
    <row r="17" spans="1:5" ht="16.5" thickBot="1" x14ac:dyDescent="0.3">
      <c r="A17" s="1" t="s">
        <v>39</v>
      </c>
      <c r="B17" s="77">
        <f>IF(B19&gt;B15,B15,B19)</f>
        <v>44.919999999999845</v>
      </c>
      <c r="C17" s="1" t="s">
        <v>20</v>
      </c>
      <c r="D17" s="51"/>
    </row>
    <row r="18" spans="1:5" ht="16.5" thickBot="1" x14ac:dyDescent="0.3">
      <c r="A18" s="1" t="s">
        <v>29</v>
      </c>
      <c r="B18" s="78">
        <f>SUM(B14+B15)</f>
        <v>44.919999999999845</v>
      </c>
      <c r="C18" s="1" t="s">
        <v>21</v>
      </c>
      <c r="D18" s="51"/>
    </row>
    <row r="19" spans="1:5" ht="16.5" thickBot="1" x14ac:dyDescent="0.3">
      <c r="A19" s="90"/>
      <c r="B19" s="89">
        <f>SUM(B10-B16)</f>
        <v>44.919999999999845</v>
      </c>
      <c r="C19" s="1" t="s">
        <v>22</v>
      </c>
      <c r="D19" s="73">
        <f>SUM(D3:D18)</f>
        <v>1920.0800000000002</v>
      </c>
    </row>
    <row r="21" spans="1:5" ht="15.75" x14ac:dyDescent="0.25">
      <c r="C21" s="9"/>
    </row>
    <row r="22" spans="1:5" ht="15.75" x14ac:dyDescent="0.25">
      <c r="B22" s="124">
        <f>IF(B10&lt;=0,C22,C23)</f>
        <v>450</v>
      </c>
      <c r="C22" s="125">
        <f>IF(B4&gt;605,605,B4)</f>
        <v>511</v>
      </c>
    </row>
    <row r="23" spans="1:5" ht="15.75" x14ac:dyDescent="0.25">
      <c r="B23" s="124"/>
      <c r="C23" s="126">
        <f>IF(B4&gt;450,450,B4)</f>
        <v>450</v>
      </c>
    </row>
    <row r="24" spans="1:5" ht="15.75" x14ac:dyDescent="0.25">
      <c r="C24" s="8"/>
    </row>
    <row r="25" spans="1:5" ht="15.75" x14ac:dyDescent="0.25">
      <c r="C25" s="8"/>
    </row>
    <row r="26" spans="1:5" ht="16.5" thickBot="1" x14ac:dyDescent="0.3"/>
    <row r="27" spans="1:5" ht="15.75" x14ac:dyDescent="0.25">
      <c r="A27" s="17" t="s">
        <v>35</v>
      </c>
      <c r="B27" s="87" t="s">
        <v>30</v>
      </c>
      <c r="C27" s="79" t="s">
        <v>31</v>
      </c>
    </row>
    <row r="28" spans="1:5" ht="15.75" x14ac:dyDescent="0.25">
      <c r="A28" s="10" t="s">
        <v>22</v>
      </c>
      <c r="B28" s="80">
        <f>SUM(D19)</f>
        <v>1920.0800000000002</v>
      </c>
      <c r="C28" s="80">
        <f>SUM(D19)</f>
        <v>1920.0800000000002</v>
      </c>
      <c r="D28" s="4"/>
      <c r="E28"/>
    </row>
    <row r="29" spans="1:5" ht="15.75" x14ac:dyDescent="0.25">
      <c r="A29" s="10" t="s">
        <v>32</v>
      </c>
      <c r="B29" s="81">
        <v>1915</v>
      </c>
      <c r="C29" s="81">
        <v>2585</v>
      </c>
      <c r="D29" s="4"/>
      <c r="E29"/>
    </row>
    <row r="30" spans="1:5" ht="15.75" x14ac:dyDescent="0.25">
      <c r="A30" s="101" t="s">
        <v>33</v>
      </c>
      <c r="B30" s="102">
        <f>SUM(B28-B29)</f>
        <v>5.0800000000001546</v>
      </c>
      <c r="C30" s="103">
        <f>SUM(C28-C29)</f>
        <v>-664.91999999999985</v>
      </c>
      <c r="D30" s="18"/>
      <c r="E30" s="19"/>
    </row>
    <row r="31" spans="1:5" ht="15.75" x14ac:dyDescent="0.25">
      <c r="A31" s="1" t="s">
        <v>25</v>
      </c>
      <c r="B31" s="82"/>
      <c r="C31" s="82"/>
      <c r="D31" s="18"/>
      <c r="E31" s="19"/>
    </row>
    <row r="32" spans="1:5" ht="15.75" x14ac:dyDescent="0.25">
      <c r="A32" s="1" t="s">
        <v>25</v>
      </c>
      <c r="B32" s="82">
        <v>0</v>
      </c>
      <c r="C32" s="82"/>
      <c r="D32" s="18"/>
      <c r="E32" s="19"/>
    </row>
    <row r="33" spans="1:5" ht="15.75" x14ac:dyDescent="0.25">
      <c r="A33" s="1" t="s">
        <v>25</v>
      </c>
      <c r="B33" s="82"/>
      <c r="C33" s="82"/>
      <c r="D33" s="18"/>
      <c r="E33" s="19"/>
    </row>
    <row r="34" spans="1:5" ht="15.75" x14ac:dyDescent="0.25">
      <c r="A34" s="1" t="s">
        <v>25</v>
      </c>
      <c r="B34" s="82"/>
      <c r="C34" s="82"/>
      <c r="D34" s="18"/>
      <c r="E34" s="19"/>
    </row>
    <row r="35" spans="1:5" ht="15.75" x14ac:dyDescent="0.25">
      <c r="A35" s="1" t="s">
        <v>25</v>
      </c>
      <c r="B35" s="82"/>
      <c r="C35" s="82"/>
      <c r="D35" s="18"/>
      <c r="E35" s="19"/>
    </row>
    <row r="36" spans="1:5" ht="15.75" x14ac:dyDescent="0.25">
      <c r="A36" s="1" t="s">
        <v>25</v>
      </c>
      <c r="B36" s="82"/>
      <c r="C36" s="82"/>
      <c r="D36" s="18"/>
      <c r="E36" s="19"/>
    </row>
    <row r="37" spans="1:5" ht="15.75" x14ac:dyDescent="0.25">
      <c r="A37" s="11" t="s">
        <v>26</v>
      </c>
      <c r="B37" s="88"/>
      <c r="C37" s="83"/>
      <c r="D37" s="18"/>
      <c r="E37" s="19"/>
    </row>
    <row r="38" spans="1:5" ht="15.75" x14ac:dyDescent="0.25">
      <c r="A38" s="12" t="s">
        <v>34</v>
      </c>
      <c r="B38" s="84">
        <f>SUM(B31:B36)</f>
        <v>0</v>
      </c>
      <c r="C38" s="84">
        <f>SUM(C31:C36)</f>
        <v>0</v>
      </c>
      <c r="D38" s="18"/>
      <c r="E38" s="19"/>
    </row>
    <row r="39" spans="1:5" ht="15.75" x14ac:dyDescent="0.25">
      <c r="A39" s="6" t="s">
        <v>27</v>
      </c>
      <c r="B39" s="88"/>
      <c r="C39" s="85"/>
      <c r="D39" s="15"/>
      <c r="E39"/>
    </row>
    <row r="40" spans="1:5" ht="16.5" thickBot="1" x14ac:dyDescent="0.3">
      <c r="A40" s="6" t="s">
        <v>28</v>
      </c>
      <c r="B40" s="86">
        <f>SUM(B38-B30)</f>
        <v>-5.0800000000001546</v>
      </c>
      <c r="C40" s="86">
        <f>SUM(C38-C30)</f>
        <v>664.91999999999985</v>
      </c>
      <c r="D40" s="15"/>
      <c r="E40"/>
    </row>
    <row r="41" spans="1:5" ht="15.75" x14ac:dyDescent="0.25">
      <c r="A41" s="17" t="s">
        <v>35</v>
      </c>
      <c r="B41" s="87" t="s">
        <v>86</v>
      </c>
      <c r="C41" s="79" t="s">
        <v>87</v>
      </c>
    </row>
    <row r="42" spans="1:5" ht="15.75" x14ac:dyDescent="0.25">
      <c r="A42" s="10" t="s">
        <v>22</v>
      </c>
      <c r="B42" s="80">
        <f>SUM(D19)</f>
        <v>1920.0800000000002</v>
      </c>
      <c r="C42" s="80">
        <f>SUM(D19)</f>
        <v>1920.0800000000002</v>
      </c>
    </row>
    <row r="43" spans="1:5" ht="15.75" x14ac:dyDescent="0.25">
      <c r="A43" s="10" t="s">
        <v>32</v>
      </c>
      <c r="B43" s="81">
        <v>3252</v>
      </c>
      <c r="C43" s="81">
        <v>3925</v>
      </c>
    </row>
    <row r="44" spans="1:5" ht="15.75" x14ac:dyDescent="0.25">
      <c r="A44" s="101" t="s">
        <v>33</v>
      </c>
      <c r="B44" s="102">
        <f>SUM(B42-B43)</f>
        <v>-1331.9199999999998</v>
      </c>
      <c r="C44" s="103">
        <f>SUM(C42-C43)</f>
        <v>-2004.9199999999998</v>
      </c>
    </row>
    <row r="45" spans="1:5" ht="15.75" x14ac:dyDescent="0.25">
      <c r="A45" s="1" t="s">
        <v>25</v>
      </c>
      <c r="B45" s="82"/>
      <c r="C45" s="82"/>
    </row>
    <row r="46" spans="1:5" ht="15.75" x14ac:dyDescent="0.25">
      <c r="A46" s="1" t="s">
        <v>25</v>
      </c>
      <c r="B46" s="82">
        <v>0</v>
      </c>
      <c r="C46" s="82"/>
    </row>
    <row r="47" spans="1:5" ht="15.75" x14ac:dyDescent="0.25">
      <c r="A47" s="1" t="s">
        <v>25</v>
      </c>
      <c r="B47" s="82"/>
      <c r="C47" s="82"/>
    </row>
    <row r="48" spans="1:5" ht="15.75" x14ac:dyDescent="0.25">
      <c r="A48" s="1" t="s">
        <v>25</v>
      </c>
      <c r="B48" s="82"/>
      <c r="C48" s="82"/>
    </row>
    <row r="49" spans="1:3" ht="15.75" x14ac:dyDescent="0.25">
      <c r="A49" s="1" t="s">
        <v>25</v>
      </c>
      <c r="B49" s="82"/>
      <c r="C49" s="82"/>
    </row>
    <row r="50" spans="1:3" ht="15.75" x14ac:dyDescent="0.25">
      <c r="A50" s="1" t="s">
        <v>25</v>
      </c>
      <c r="B50" s="82"/>
      <c r="C50" s="82"/>
    </row>
    <row r="51" spans="1:3" ht="15.75" x14ac:dyDescent="0.25">
      <c r="A51" s="11" t="s">
        <v>26</v>
      </c>
      <c r="B51" s="88"/>
      <c r="C51" s="83"/>
    </row>
    <row r="52" spans="1:3" ht="15.75" x14ac:dyDescent="0.25">
      <c r="A52" s="12" t="s">
        <v>34</v>
      </c>
      <c r="B52" s="84">
        <f>SUM(B45:B50)</f>
        <v>0</v>
      </c>
      <c r="C52" s="84">
        <f>SUM(C45:C50)</f>
        <v>0</v>
      </c>
    </row>
    <row r="53" spans="1:3" ht="15.75" x14ac:dyDescent="0.25">
      <c r="A53" s="6" t="s">
        <v>27</v>
      </c>
      <c r="B53" s="88"/>
      <c r="C53" s="85"/>
    </row>
    <row r="54" spans="1:3" ht="16.5" thickBot="1" x14ac:dyDescent="0.3">
      <c r="A54" s="6" t="s">
        <v>28</v>
      </c>
      <c r="B54" s="86">
        <f>SUM(B52-B44)</f>
        <v>1331.9199999999998</v>
      </c>
      <c r="C54" s="86">
        <f>SUM(C52-C44)</f>
        <v>2004.9199999999998</v>
      </c>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H54"/>
  <sheetViews>
    <sheetView workbookViewId="0">
      <selection activeCell="C18" sqref="C18"/>
    </sheetView>
  </sheetViews>
  <sheetFormatPr defaultRowHeight="15" customHeight="1" x14ac:dyDescent="0.25"/>
  <cols>
    <col min="1" max="1" width="28.28515625" style="1" bestFit="1" customWidth="1"/>
    <col min="2" max="2" width="22.85546875" style="4" customWidth="1"/>
    <col min="3" max="3" width="25" style="7" customWidth="1"/>
    <col min="4" max="4" width="13.42578125" style="1" customWidth="1"/>
    <col min="5" max="5" width="41.140625" style="4" customWidth="1"/>
    <col min="6" max="6" width="20.7109375" customWidth="1"/>
    <col min="7" max="9" width="15.7109375" customWidth="1"/>
  </cols>
  <sheetData>
    <row r="1" spans="1:8" ht="15" customHeight="1" x14ac:dyDescent="0.25">
      <c r="A1" s="16" t="s">
        <v>36</v>
      </c>
      <c r="B1" s="98" t="s">
        <v>103</v>
      </c>
      <c r="C1" s="100" t="s">
        <v>107</v>
      </c>
      <c r="D1" s="99"/>
    </row>
    <row r="2" spans="1:8" ht="15" customHeight="1" x14ac:dyDescent="0.25">
      <c r="A2" s="2" t="s">
        <v>0</v>
      </c>
      <c r="B2" s="20"/>
      <c r="C2" s="3" t="s">
        <v>1</v>
      </c>
      <c r="D2" s="14"/>
    </row>
    <row r="3" spans="1:8" ht="15" customHeight="1" x14ac:dyDescent="0.25">
      <c r="A3" s="1" t="s">
        <v>101</v>
      </c>
      <c r="B3" s="51">
        <v>910</v>
      </c>
      <c r="C3" s="1" t="s">
        <v>73</v>
      </c>
      <c r="D3" s="51"/>
    </row>
    <row r="4" spans="1:8" ht="15" customHeight="1" x14ac:dyDescent="0.25">
      <c r="A4" s="1" t="s">
        <v>96</v>
      </c>
      <c r="B4" s="51">
        <v>308.02999999999997</v>
      </c>
      <c r="C4" s="1" t="s">
        <v>74</v>
      </c>
      <c r="D4" s="51">
        <v>483</v>
      </c>
    </row>
    <row r="5" spans="1:8" ht="15" customHeight="1" x14ac:dyDescent="0.25">
      <c r="A5" s="1" t="s">
        <v>97</v>
      </c>
      <c r="B5" s="123">
        <f>SUM(B22)</f>
        <v>308.02999999999997</v>
      </c>
      <c r="C5" s="1" t="s">
        <v>8</v>
      </c>
      <c r="D5" s="51">
        <v>1350.9</v>
      </c>
      <c r="G5" s="1"/>
      <c r="H5" s="4"/>
    </row>
    <row r="6" spans="1:8" ht="15" customHeight="1" x14ac:dyDescent="0.25">
      <c r="A6" s="1" t="s">
        <v>98</v>
      </c>
      <c r="B6" s="51"/>
      <c r="C6" s="1" t="s">
        <v>9</v>
      </c>
      <c r="D6" s="51">
        <v>626.9</v>
      </c>
      <c r="G6" s="1"/>
      <c r="H6" s="4"/>
    </row>
    <row r="7" spans="1:8" ht="15" customHeight="1" x14ac:dyDescent="0.25">
      <c r="A7" s="1" t="s">
        <v>99</v>
      </c>
      <c r="B7" s="51">
        <v>640</v>
      </c>
      <c r="C7" s="1" t="s">
        <v>10</v>
      </c>
      <c r="D7" s="51"/>
      <c r="G7" s="1"/>
      <c r="H7" s="4"/>
    </row>
    <row r="8" spans="1:8" ht="15" customHeight="1" thickBot="1" x14ac:dyDescent="0.3">
      <c r="A8" s="1" t="s">
        <v>6</v>
      </c>
      <c r="B8" s="51"/>
      <c r="C8" s="1" t="s">
        <v>11</v>
      </c>
      <c r="D8" s="51"/>
      <c r="G8" s="1"/>
      <c r="H8" s="4"/>
    </row>
    <row r="9" spans="1:8" ht="15" customHeight="1" thickBot="1" x14ac:dyDescent="0.3">
      <c r="A9" s="1" t="s">
        <v>7</v>
      </c>
      <c r="B9" s="72">
        <f>SUM(B3:B8)-(B4)</f>
        <v>1858.03</v>
      </c>
      <c r="C9" s="1" t="s">
        <v>12</v>
      </c>
      <c r="D9" s="51"/>
      <c r="G9" s="1"/>
      <c r="H9" s="4"/>
    </row>
    <row r="10" spans="1:8" ht="15" customHeight="1" x14ac:dyDescent="0.25">
      <c r="A10" s="1" t="s">
        <v>100</v>
      </c>
      <c r="B10" s="51">
        <v>272</v>
      </c>
      <c r="C10" s="1" t="s">
        <v>13</v>
      </c>
      <c r="D10" s="51"/>
      <c r="G10" s="1"/>
      <c r="H10" s="4"/>
    </row>
    <row r="11" spans="1:8" ht="15" customHeight="1" thickBot="1" x14ac:dyDescent="0.3">
      <c r="A11" s="91"/>
      <c r="B11" s="92"/>
      <c r="C11" s="1" t="s">
        <v>15</v>
      </c>
      <c r="D11" s="51"/>
      <c r="G11" s="1"/>
      <c r="H11" s="4"/>
    </row>
    <row r="12" spans="1:8" ht="15" customHeight="1" thickBot="1" x14ac:dyDescent="0.3">
      <c r="A12" s="1" t="s">
        <v>23</v>
      </c>
      <c r="B12" s="72">
        <f>SUM(B9)</f>
        <v>1858.03</v>
      </c>
      <c r="C12" s="1" t="s">
        <v>16</v>
      </c>
      <c r="D12" s="51"/>
      <c r="G12" s="1"/>
      <c r="H12" s="4"/>
    </row>
    <row r="13" spans="1:8" ht="15" customHeight="1" thickBot="1" x14ac:dyDescent="0.3">
      <c r="A13" s="1" t="s">
        <v>22</v>
      </c>
      <c r="B13" s="73">
        <f>$D$19</f>
        <v>2460.8000000000002</v>
      </c>
      <c r="C13" s="1" t="s">
        <v>14</v>
      </c>
      <c r="D13" s="51"/>
    </row>
    <row r="14" spans="1:8" ht="15" customHeight="1" thickBot="1" x14ac:dyDescent="0.3">
      <c r="A14" s="1" t="s">
        <v>38</v>
      </c>
      <c r="B14" s="74">
        <f>SUM(B12-B13)</f>
        <v>-602.77000000000021</v>
      </c>
      <c r="C14" s="1" t="s">
        <v>17</v>
      </c>
      <c r="D14" s="51"/>
    </row>
    <row r="15" spans="1:8" ht="15" customHeight="1" thickBot="1" x14ac:dyDescent="0.3">
      <c r="A15" s="1" t="s">
        <v>37</v>
      </c>
      <c r="B15" s="75">
        <f>SUM(B10)</f>
        <v>272</v>
      </c>
      <c r="C15" s="1" t="s">
        <v>18</v>
      </c>
      <c r="D15" s="51"/>
    </row>
    <row r="16" spans="1:8" ht="15" customHeight="1" thickBot="1" x14ac:dyDescent="0.3">
      <c r="A16" s="1" t="s">
        <v>24</v>
      </c>
      <c r="B16" s="76">
        <f>SUM(B13-B12)</f>
        <v>602.77000000000021</v>
      </c>
      <c r="C16" s="1" t="s">
        <v>19</v>
      </c>
      <c r="D16" s="51"/>
    </row>
    <row r="17" spans="1:5" ht="16.5" thickBot="1" x14ac:dyDescent="0.3">
      <c r="A17" s="1" t="s">
        <v>39</v>
      </c>
      <c r="B17" s="77">
        <f>IF(B19&gt;B15,B15,B19)</f>
        <v>-330.77000000000021</v>
      </c>
      <c r="C17" s="1" t="s">
        <v>20</v>
      </c>
      <c r="D17" s="51"/>
    </row>
    <row r="18" spans="1:5" ht="16.5" thickBot="1" x14ac:dyDescent="0.3">
      <c r="A18" s="1" t="s">
        <v>29</v>
      </c>
      <c r="B18" s="78">
        <f>SUM(B14+B15)</f>
        <v>-330.77000000000021</v>
      </c>
      <c r="C18" s="1" t="s">
        <v>21</v>
      </c>
      <c r="D18" s="51"/>
    </row>
    <row r="19" spans="1:5" ht="16.5" thickBot="1" x14ac:dyDescent="0.3">
      <c r="A19" s="90"/>
      <c r="B19" s="89">
        <f>SUM(B10-B16)</f>
        <v>-330.77000000000021</v>
      </c>
      <c r="C19" s="1" t="s">
        <v>22</v>
      </c>
      <c r="D19" s="73">
        <f>SUM(D3:D18)</f>
        <v>2460.8000000000002</v>
      </c>
    </row>
    <row r="21" spans="1:5" ht="15.75" x14ac:dyDescent="0.25">
      <c r="C21" s="9"/>
    </row>
    <row r="22" spans="1:5" ht="15.75" x14ac:dyDescent="0.25">
      <c r="B22" s="124">
        <f>IF(B10&lt;=0,C22,C23)</f>
        <v>308.02999999999997</v>
      </c>
      <c r="C22" s="125">
        <f>IF(B4&gt;605,605,B4)</f>
        <v>308.02999999999997</v>
      </c>
    </row>
    <row r="23" spans="1:5" ht="15.75" x14ac:dyDescent="0.25">
      <c r="B23" s="124"/>
      <c r="C23" s="126">
        <f>IF(B4&gt;450,450,B4)</f>
        <v>308.02999999999997</v>
      </c>
    </row>
    <row r="24" spans="1:5" ht="15.75" x14ac:dyDescent="0.25">
      <c r="C24" s="8"/>
    </row>
    <row r="25" spans="1:5" ht="15.75" x14ac:dyDescent="0.25">
      <c r="C25" s="8"/>
    </row>
    <row r="26" spans="1:5" ht="16.5" thickBot="1" x14ac:dyDescent="0.3"/>
    <row r="27" spans="1:5" ht="15.75" x14ac:dyDescent="0.25">
      <c r="A27" s="17" t="s">
        <v>35</v>
      </c>
      <c r="B27" s="87" t="s">
        <v>30</v>
      </c>
      <c r="C27" s="79" t="s">
        <v>31</v>
      </c>
    </row>
    <row r="28" spans="1:5" ht="15.75" x14ac:dyDescent="0.25">
      <c r="A28" s="10" t="s">
        <v>22</v>
      </c>
      <c r="B28" s="80">
        <f>SUM(D19)</f>
        <v>2460.8000000000002</v>
      </c>
      <c r="C28" s="80">
        <f>SUM(D19)</f>
        <v>2460.8000000000002</v>
      </c>
      <c r="D28" s="4"/>
      <c r="E28"/>
    </row>
    <row r="29" spans="1:5" ht="15.75" x14ac:dyDescent="0.25">
      <c r="A29" s="10" t="s">
        <v>32</v>
      </c>
      <c r="B29" s="81">
        <v>1945</v>
      </c>
      <c r="C29" s="81">
        <v>2621</v>
      </c>
      <c r="D29" s="4"/>
      <c r="E29"/>
    </row>
    <row r="30" spans="1:5" ht="15.75" x14ac:dyDescent="0.25">
      <c r="A30" s="101" t="s">
        <v>33</v>
      </c>
      <c r="B30" s="102">
        <f>SUM(B28-B29)</f>
        <v>515.80000000000018</v>
      </c>
      <c r="C30" s="103">
        <f>SUM(C28-C29)</f>
        <v>-160.19999999999982</v>
      </c>
      <c r="D30" s="18"/>
      <c r="E30" s="19"/>
    </row>
    <row r="31" spans="1:5" ht="15.75" x14ac:dyDescent="0.25">
      <c r="A31" s="1" t="s">
        <v>25</v>
      </c>
      <c r="B31" s="82"/>
      <c r="C31" s="82"/>
      <c r="D31" s="18"/>
      <c r="E31" s="19"/>
    </row>
    <row r="32" spans="1:5" ht="15.75" x14ac:dyDescent="0.25">
      <c r="A32" s="1" t="s">
        <v>25</v>
      </c>
      <c r="B32" s="82">
        <v>0</v>
      </c>
      <c r="C32" s="82"/>
      <c r="D32" s="18"/>
      <c r="E32" s="19"/>
    </row>
    <row r="33" spans="1:5" ht="15.75" x14ac:dyDescent="0.25">
      <c r="A33" s="1" t="s">
        <v>25</v>
      </c>
      <c r="B33" s="82"/>
      <c r="C33" s="82"/>
      <c r="D33" s="18"/>
      <c r="E33" s="19"/>
    </row>
    <row r="34" spans="1:5" ht="15.75" x14ac:dyDescent="0.25">
      <c r="A34" s="1" t="s">
        <v>25</v>
      </c>
      <c r="B34" s="82"/>
      <c r="C34" s="82"/>
      <c r="D34" s="18"/>
      <c r="E34" s="19"/>
    </row>
    <row r="35" spans="1:5" ht="15.75" x14ac:dyDescent="0.25">
      <c r="A35" s="1" t="s">
        <v>25</v>
      </c>
      <c r="B35" s="82"/>
      <c r="C35" s="82"/>
      <c r="D35" s="18"/>
      <c r="E35" s="19"/>
    </row>
    <row r="36" spans="1:5" ht="15.75" x14ac:dyDescent="0.25">
      <c r="A36" s="1" t="s">
        <v>25</v>
      </c>
      <c r="B36" s="82"/>
      <c r="C36" s="82"/>
      <c r="D36" s="18"/>
      <c r="E36" s="19"/>
    </row>
    <row r="37" spans="1:5" ht="15.75" x14ac:dyDescent="0.25">
      <c r="A37" s="11" t="s">
        <v>26</v>
      </c>
      <c r="B37" s="88"/>
      <c r="C37" s="83"/>
      <c r="D37" s="18"/>
      <c r="E37" s="19"/>
    </row>
    <row r="38" spans="1:5" ht="15.75" x14ac:dyDescent="0.25">
      <c r="A38" s="12" t="s">
        <v>34</v>
      </c>
      <c r="B38" s="84">
        <f>SUM(B31:B36)</f>
        <v>0</v>
      </c>
      <c r="C38" s="84">
        <f>SUM(C31:C36)</f>
        <v>0</v>
      </c>
      <c r="D38" s="18"/>
      <c r="E38" s="19"/>
    </row>
    <row r="39" spans="1:5" ht="15.75" x14ac:dyDescent="0.25">
      <c r="A39" s="6" t="s">
        <v>27</v>
      </c>
      <c r="B39" s="88"/>
      <c r="C39" s="85"/>
      <c r="D39" s="15"/>
      <c r="E39"/>
    </row>
    <row r="40" spans="1:5" ht="16.5" thickBot="1" x14ac:dyDescent="0.3">
      <c r="A40" s="6" t="s">
        <v>28</v>
      </c>
      <c r="B40" s="86">
        <f>SUM(B38-B30)</f>
        <v>-515.80000000000018</v>
      </c>
      <c r="C40" s="86">
        <f>SUM(C38-C30)</f>
        <v>160.19999999999982</v>
      </c>
      <c r="D40" s="15"/>
      <c r="E40"/>
    </row>
    <row r="41" spans="1:5" ht="15.75" x14ac:dyDescent="0.25">
      <c r="A41" s="17" t="s">
        <v>35</v>
      </c>
      <c r="B41" s="87" t="s">
        <v>86</v>
      </c>
      <c r="C41" s="79" t="s">
        <v>87</v>
      </c>
    </row>
    <row r="42" spans="1:5" ht="15.75" x14ac:dyDescent="0.25">
      <c r="A42" s="10" t="s">
        <v>22</v>
      </c>
      <c r="B42" s="80">
        <f>SUM(D19)</f>
        <v>2460.8000000000002</v>
      </c>
      <c r="C42" s="80">
        <f>SUM(D19)</f>
        <v>2460.8000000000002</v>
      </c>
    </row>
    <row r="43" spans="1:5" ht="15.75" x14ac:dyDescent="0.25">
      <c r="A43" s="10" t="s">
        <v>32</v>
      </c>
      <c r="B43" s="81">
        <v>3298</v>
      </c>
      <c r="C43" s="81">
        <v>3975</v>
      </c>
    </row>
    <row r="44" spans="1:5" ht="15.75" x14ac:dyDescent="0.25">
      <c r="A44" s="101" t="s">
        <v>33</v>
      </c>
      <c r="B44" s="102">
        <f>SUM(B42-B43)</f>
        <v>-837.19999999999982</v>
      </c>
      <c r="C44" s="103">
        <f>SUM(C42-C43)</f>
        <v>-1514.1999999999998</v>
      </c>
    </row>
    <row r="45" spans="1:5" ht="15.75" x14ac:dyDescent="0.25">
      <c r="A45" s="1" t="s">
        <v>25</v>
      </c>
      <c r="B45" s="82"/>
      <c r="C45" s="82"/>
    </row>
    <row r="46" spans="1:5" ht="15.75" x14ac:dyDescent="0.25">
      <c r="A46" s="1" t="s">
        <v>25</v>
      </c>
      <c r="B46" s="82">
        <v>0</v>
      </c>
      <c r="C46" s="82"/>
    </row>
    <row r="47" spans="1:5" ht="15.75" x14ac:dyDescent="0.25">
      <c r="A47" s="1" t="s">
        <v>25</v>
      </c>
      <c r="B47" s="82"/>
      <c r="C47" s="82"/>
    </row>
    <row r="48" spans="1:5" ht="15.75" x14ac:dyDescent="0.25">
      <c r="A48" s="1" t="s">
        <v>25</v>
      </c>
      <c r="B48" s="82"/>
      <c r="C48" s="82"/>
    </row>
    <row r="49" spans="1:3" ht="15.75" x14ac:dyDescent="0.25">
      <c r="A49" s="1" t="s">
        <v>25</v>
      </c>
      <c r="B49" s="82"/>
      <c r="C49" s="82"/>
    </row>
    <row r="50" spans="1:3" ht="15.75" x14ac:dyDescent="0.25">
      <c r="A50" s="1" t="s">
        <v>25</v>
      </c>
      <c r="B50" s="82"/>
      <c r="C50" s="82"/>
    </row>
    <row r="51" spans="1:3" ht="15.75" x14ac:dyDescent="0.25">
      <c r="A51" s="11" t="s">
        <v>26</v>
      </c>
      <c r="B51" s="88"/>
      <c r="C51" s="83"/>
    </row>
    <row r="52" spans="1:3" ht="15.75" x14ac:dyDescent="0.25">
      <c r="A52" s="12" t="s">
        <v>34</v>
      </c>
      <c r="B52" s="84">
        <f>SUM(B45:B50)</f>
        <v>0</v>
      </c>
      <c r="C52" s="84">
        <f>SUM(C45:C50)</f>
        <v>0</v>
      </c>
    </row>
    <row r="53" spans="1:3" ht="15.75" x14ac:dyDescent="0.25">
      <c r="A53" s="6" t="s">
        <v>27</v>
      </c>
      <c r="B53" s="88"/>
      <c r="C53" s="85"/>
    </row>
    <row r="54" spans="1:3" ht="16.5" thickBot="1" x14ac:dyDescent="0.3">
      <c r="A54" s="6" t="s">
        <v>28</v>
      </c>
      <c r="B54" s="86">
        <f>SUM(B52-B44)</f>
        <v>837.19999999999982</v>
      </c>
      <c r="C54" s="86">
        <f>SUM(C52-C44)</f>
        <v>1514.1999999999998</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H54"/>
  <sheetViews>
    <sheetView workbookViewId="0">
      <selection activeCell="E20" sqref="E20"/>
    </sheetView>
  </sheetViews>
  <sheetFormatPr defaultRowHeight="15" customHeight="1" x14ac:dyDescent="0.25"/>
  <cols>
    <col min="1" max="1" width="28.28515625" style="1" bestFit="1" customWidth="1"/>
    <col min="2" max="2" width="22.85546875" style="4" customWidth="1"/>
    <col min="3" max="3" width="25" style="7" customWidth="1"/>
    <col min="4" max="4" width="13.42578125" style="1" customWidth="1"/>
    <col min="5" max="5" width="41.140625" style="4" customWidth="1"/>
    <col min="6" max="6" width="20.7109375" customWidth="1"/>
    <col min="7" max="9" width="15.7109375" customWidth="1"/>
  </cols>
  <sheetData>
    <row r="1" spans="1:8" ht="15" customHeight="1" x14ac:dyDescent="0.25">
      <c r="A1" s="16" t="s">
        <v>36</v>
      </c>
      <c r="B1" s="98" t="s">
        <v>108</v>
      </c>
      <c r="C1" s="100" t="s">
        <v>115</v>
      </c>
      <c r="D1" s="99"/>
    </row>
    <row r="2" spans="1:8" ht="15" customHeight="1" x14ac:dyDescent="0.25">
      <c r="A2" s="2" t="s">
        <v>0</v>
      </c>
      <c r="B2" s="20"/>
      <c r="C2" s="3" t="s">
        <v>1</v>
      </c>
      <c r="D2" s="14"/>
    </row>
    <row r="3" spans="1:8" ht="15" customHeight="1" x14ac:dyDescent="0.25">
      <c r="A3" s="1" t="s">
        <v>105</v>
      </c>
      <c r="B3" s="51">
        <v>933</v>
      </c>
      <c r="C3" s="1" t="s">
        <v>73</v>
      </c>
      <c r="D3" s="51">
        <v>133.16999999999999</v>
      </c>
    </row>
    <row r="4" spans="1:8" ht="15" customHeight="1" x14ac:dyDescent="0.25">
      <c r="A4" s="1" t="s">
        <v>96</v>
      </c>
      <c r="B4" s="51"/>
      <c r="C4" s="1" t="s">
        <v>74</v>
      </c>
      <c r="D4" s="51"/>
    </row>
    <row r="5" spans="1:8" ht="15" customHeight="1" x14ac:dyDescent="0.25">
      <c r="A5" s="1" t="s">
        <v>97</v>
      </c>
      <c r="B5" s="123">
        <f>SUM(B22)</f>
        <v>0</v>
      </c>
      <c r="C5" s="1" t="s">
        <v>8</v>
      </c>
      <c r="D5" s="51">
        <v>1219</v>
      </c>
      <c r="G5" s="1"/>
      <c r="H5" s="4"/>
    </row>
    <row r="6" spans="1:8" ht="15" customHeight="1" x14ac:dyDescent="0.25">
      <c r="A6" s="1" t="s">
        <v>98</v>
      </c>
      <c r="B6" s="51"/>
      <c r="C6" s="1" t="s">
        <v>9</v>
      </c>
      <c r="D6" s="51"/>
      <c r="G6" s="1"/>
      <c r="H6" s="4"/>
    </row>
    <row r="7" spans="1:8" ht="15" customHeight="1" x14ac:dyDescent="0.25">
      <c r="A7" s="1" t="s">
        <v>99</v>
      </c>
      <c r="B7" s="51">
        <v>320</v>
      </c>
      <c r="C7" s="1" t="s">
        <v>10</v>
      </c>
      <c r="D7" s="51"/>
      <c r="G7" s="1"/>
      <c r="H7" s="4"/>
    </row>
    <row r="8" spans="1:8" ht="15" customHeight="1" thickBot="1" x14ac:dyDescent="0.3">
      <c r="A8" s="1" t="s">
        <v>6</v>
      </c>
      <c r="B8" s="51"/>
      <c r="C8" s="1" t="s">
        <v>11</v>
      </c>
      <c r="D8" s="51"/>
      <c r="G8" s="1"/>
      <c r="H8" s="4"/>
    </row>
    <row r="9" spans="1:8" ht="15" customHeight="1" thickBot="1" x14ac:dyDescent="0.3">
      <c r="A9" s="1" t="s">
        <v>7</v>
      </c>
      <c r="B9" s="72">
        <f>SUM(B3:B8)-(B4)</f>
        <v>1253</v>
      </c>
      <c r="C9" s="1" t="s">
        <v>12</v>
      </c>
      <c r="D9" s="51"/>
      <c r="G9" s="1"/>
      <c r="H9" s="4"/>
    </row>
    <row r="10" spans="1:8" ht="15" customHeight="1" x14ac:dyDescent="0.25">
      <c r="A10" s="1" t="s">
        <v>104</v>
      </c>
      <c r="B10" s="51"/>
      <c r="C10" s="1" t="s">
        <v>13</v>
      </c>
      <c r="D10" s="51"/>
      <c r="G10" s="1"/>
      <c r="H10" s="4"/>
    </row>
    <row r="11" spans="1:8" ht="15" customHeight="1" thickBot="1" x14ac:dyDescent="0.3">
      <c r="A11" s="91"/>
      <c r="B11" s="92"/>
      <c r="C11" s="1" t="s">
        <v>15</v>
      </c>
      <c r="D11" s="51"/>
      <c r="G11" s="1"/>
      <c r="H11" s="4"/>
    </row>
    <row r="12" spans="1:8" ht="15" customHeight="1" thickBot="1" x14ac:dyDescent="0.3">
      <c r="A12" s="1" t="s">
        <v>23</v>
      </c>
      <c r="B12" s="72">
        <f>SUM(B9)</f>
        <v>1253</v>
      </c>
      <c r="C12" s="1" t="s">
        <v>16</v>
      </c>
      <c r="D12" s="51"/>
      <c r="G12" s="1"/>
      <c r="H12" s="4"/>
    </row>
    <row r="13" spans="1:8" ht="15" customHeight="1" thickBot="1" x14ac:dyDescent="0.3">
      <c r="A13" s="1" t="s">
        <v>22</v>
      </c>
      <c r="B13" s="73">
        <f>$D$19</f>
        <v>1352.17</v>
      </c>
      <c r="C13" s="1" t="s">
        <v>14</v>
      </c>
      <c r="D13" s="51"/>
    </row>
    <row r="14" spans="1:8" ht="15" customHeight="1" thickBot="1" x14ac:dyDescent="0.3">
      <c r="A14" s="1" t="s">
        <v>38</v>
      </c>
      <c r="B14" s="74">
        <f>SUM(B12-B13)</f>
        <v>-99.170000000000073</v>
      </c>
      <c r="C14" s="1" t="s">
        <v>17</v>
      </c>
      <c r="D14" s="51"/>
    </row>
    <row r="15" spans="1:8" ht="15" customHeight="1" thickBot="1" x14ac:dyDescent="0.3">
      <c r="A15" s="1" t="s">
        <v>37</v>
      </c>
      <c r="B15" s="75">
        <f>SUM(B10)</f>
        <v>0</v>
      </c>
      <c r="C15" s="1" t="s">
        <v>18</v>
      </c>
      <c r="D15" s="51"/>
    </row>
    <row r="16" spans="1:8" ht="15" customHeight="1" thickBot="1" x14ac:dyDescent="0.3">
      <c r="A16" s="1" t="s">
        <v>24</v>
      </c>
      <c r="B16" s="76">
        <f>SUM(B13-B12)</f>
        <v>99.170000000000073</v>
      </c>
      <c r="C16" s="1" t="s">
        <v>19</v>
      </c>
      <c r="D16" s="51"/>
    </row>
    <row r="17" spans="1:5" ht="16.5" thickBot="1" x14ac:dyDescent="0.3">
      <c r="A17" s="1" t="s">
        <v>39</v>
      </c>
      <c r="B17" s="77">
        <f>IF(B19&gt;B15,B15,B19)</f>
        <v>-99.170000000000073</v>
      </c>
      <c r="C17" s="1" t="s">
        <v>20</v>
      </c>
      <c r="D17" s="51"/>
    </row>
    <row r="18" spans="1:5" ht="16.5" thickBot="1" x14ac:dyDescent="0.3">
      <c r="A18" s="1" t="s">
        <v>29</v>
      </c>
      <c r="B18" s="78">
        <f>SUM(B14+B15)</f>
        <v>-99.170000000000073</v>
      </c>
      <c r="C18" s="1" t="s">
        <v>21</v>
      </c>
      <c r="D18" s="51"/>
    </row>
    <row r="19" spans="1:5" ht="16.5" thickBot="1" x14ac:dyDescent="0.3">
      <c r="A19" s="90"/>
      <c r="B19" s="89">
        <f>SUM(B10-B16)</f>
        <v>-99.170000000000073</v>
      </c>
      <c r="C19" s="1" t="s">
        <v>22</v>
      </c>
      <c r="D19" s="73">
        <f>SUM(D3:D18)</f>
        <v>1352.17</v>
      </c>
    </row>
    <row r="21" spans="1:5" ht="15.75" x14ac:dyDescent="0.25">
      <c r="C21" s="9"/>
    </row>
    <row r="22" spans="1:5" ht="15.75" x14ac:dyDescent="0.25">
      <c r="B22" s="124">
        <f>IF(B10&lt;=0,C22,C23)</f>
        <v>0</v>
      </c>
      <c r="C22" s="125">
        <f>IF(B4&gt;620,620,B4)</f>
        <v>0</v>
      </c>
    </row>
    <row r="23" spans="1:5" ht="15.75" x14ac:dyDescent="0.25">
      <c r="B23" s="124"/>
      <c r="C23" s="126">
        <f>IF(B4&gt;461,461,B4)</f>
        <v>0</v>
      </c>
    </row>
    <row r="24" spans="1:5" ht="15.75" x14ac:dyDescent="0.25">
      <c r="C24" s="8"/>
    </row>
    <row r="25" spans="1:5" ht="15.75" x14ac:dyDescent="0.25">
      <c r="C25" s="8"/>
    </row>
    <row r="26" spans="1:5" ht="16.5" thickBot="1" x14ac:dyDescent="0.3"/>
    <row r="27" spans="1:5" ht="15.75" x14ac:dyDescent="0.25">
      <c r="A27" s="17" t="s">
        <v>35</v>
      </c>
      <c r="B27" s="87" t="s">
        <v>30</v>
      </c>
      <c r="C27" s="79" t="s">
        <v>31</v>
      </c>
    </row>
    <row r="28" spans="1:5" ht="15.75" x14ac:dyDescent="0.25">
      <c r="A28" s="10" t="s">
        <v>22</v>
      </c>
      <c r="B28" s="80">
        <f>SUM(D19)</f>
        <v>1352.17</v>
      </c>
      <c r="C28" s="80">
        <f>SUM(D19)</f>
        <v>1352.17</v>
      </c>
      <c r="D28" s="4"/>
      <c r="E28"/>
    </row>
    <row r="29" spans="1:5" ht="15.75" x14ac:dyDescent="0.25">
      <c r="A29" s="10" t="s">
        <v>32</v>
      </c>
      <c r="B29" s="81">
        <v>1945</v>
      </c>
      <c r="C29" s="81">
        <v>2621</v>
      </c>
      <c r="D29" s="4"/>
      <c r="E29"/>
    </row>
    <row r="30" spans="1:5" ht="15.75" x14ac:dyDescent="0.25">
      <c r="A30" s="101" t="s">
        <v>33</v>
      </c>
      <c r="B30" s="102">
        <f>SUM(B28-B29)</f>
        <v>-592.82999999999993</v>
      </c>
      <c r="C30" s="103">
        <f>SUM(C28-C29)</f>
        <v>-1268.83</v>
      </c>
      <c r="D30" s="18"/>
      <c r="E30" s="19"/>
    </row>
    <row r="31" spans="1:5" ht="15.75" x14ac:dyDescent="0.25">
      <c r="A31" s="1" t="s">
        <v>25</v>
      </c>
      <c r="B31" s="82"/>
      <c r="C31" s="82"/>
      <c r="D31" s="18"/>
      <c r="E31" s="19"/>
    </row>
    <row r="32" spans="1:5" ht="15.75" x14ac:dyDescent="0.25">
      <c r="A32" s="1" t="s">
        <v>25</v>
      </c>
      <c r="B32" s="82">
        <v>0</v>
      </c>
      <c r="C32" s="82"/>
      <c r="D32" s="18"/>
      <c r="E32" s="19"/>
    </row>
    <row r="33" spans="1:5" ht="15.75" x14ac:dyDescent="0.25">
      <c r="A33" s="1" t="s">
        <v>25</v>
      </c>
      <c r="B33" s="82"/>
      <c r="C33" s="82"/>
      <c r="D33" s="18"/>
      <c r="E33" s="19"/>
    </row>
    <row r="34" spans="1:5" ht="15.75" x14ac:dyDescent="0.25">
      <c r="A34" s="1" t="s">
        <v>25</v>
      </c>
      <c r="B34" s="82"/>
      <c r="C34" s="82"/>
      <c r="D34" s="18"/>
      <c r="E34" s="19"/>
    </row>
    <row r="35" spans="1:5" ht="15.75" x14ac:dyDescent="0.25">
      <c r="A35" s="1" t="s">
        <v>25</v>
      </c>
      <c r="B35" s="82"/>
      <c r="C35" s="82"/>
      <c r="D35" s="18"/>
      <c r="E35" s="19"/>
    </row>
    <row r="36" spans="1:5" ht="15.75" x14ac:dyDescent="0.25">
      <c r="A36" s="1" t="s">
        <v>25</v>
      </c>
      <c r="B36" s="82"/>
      <c r="C36" s="82"/>
      <c r="D36" s="18"/>
      <c r="E36" s="19"/>
    </row>
    <row r="37" spans="1:5" ht="15.75" x14ac:dyDescent="0.25">
      <c r="A37" s="11" t="s">
        <v>26</v>
      </c>
      <c r="B37" s="88"/>
      <c r="C37" s="83"/>
      <c r="D37" s="18"/>
      <c r="E37" s="19"/>
    </row>
    <row r="38" spans="1:5" ht="15.75" x14ac:dyDescent="0.25">
      <c r="A38" s="12" t="s">
        <v>34</v>
      </c>
      <c r="B38" s="84">
        <f>SUM(B31:B36)</f>
        <v>0</v>
      </c>
      <c r="C38" s="84">
        <f>SUM(C31:C36)</f>
        <v>0</v>
      </c>
      <c r="D38" s="18"/>
      <c r="E38" s="19"/>
    </row>
    <row r="39" spans="1:5" ht="15.75" x14ac:dyDescent="0.25">
      <c r="A39" s="6" t="s">
        <v>27</v>
      </c>
      <c r="B39" s="88"/>
      <c r="C39" s="85"/>
      <c r="D39" s="15"/>
      <c r="E39"/>
    </row>
    <row r="40" spans="1:5" ht="16.5" thickBot="1" x14ac:dyDescent="0.3">
      <c r="A40" s="6" t="s">
        <v>28</v>
      </c>
      <c r="B40" s="86">
        <f>SUM(B38-B30)</f>
        <v>592.82999999999993</v>
      </c>
      <c r="C40" s="86">
        <f>SUM(C38-C30)</f>
        <v>1268.83</v>
      </c>
      <c r="D40" s="15"/>
      <c r="E40"/>
    </row>
    <row r="41" spans="1:5" ht="15.75" x14ac:dyDescent="0.25">
      <c r="A41" s="17" t="s">
        <v>35</v>
      </c>
      <c r="B41" s="87" t="s">
        <v>86</v>
      </c>
      <c r="C41" s="79" t="s">
        <v>87</v>
      </c>
    </row>
    <row r="42" spans="1:5" ht="15.75" x14ac:dyDescent="0.25">
      <c r="A42" s="10" t="s">
        <v>22</v>
      </c>
      <c r="B42" s="80">
        <f>SUM(D19)</f>
        <v>1352.17</v>
      </c>
      <c r="C42" s="80">
        <f>SUM(D19)</f>
        <v>1352.17</v>
      </c>
    </row>
    <row r="43" spans="1:5" ht="15.75" x14ac:dyDescent="0.25">
      <c r="A43" s="10" t="s">
        <v>32</v>
      </c>
      <c r="B43" s="81">
        <v>3298</v>
      </c>
      <c r="C43" s="81">
        <v>3975</v>
      </c>
    </row>
    <row r="44" spans="1:5" ht="15.75" x14ac:dyDescent="0.25">
      <c r="A44" s="101" t="s">
        <v>33</v>
      </c>
      <c r="B44" s="102">
        <f>SUM(B42-B43)</f>
        <v>-1945.83</v>
      </c>
      <c r="C44" s="103">
        <f>SUM(C42-C43)</f>
        <v>-2622.83</v>
      </c>
    </row>
    <row r="45" spans="1:5" ht="15.75" x14ac:dyDescent="0.25">
      <c r="A45" s="1" t="s">
        <v>25</v>
      </c>
      <c r="B45" s="82"/>
      <c r="C45" s="82"/>
    </row>
    <row r="46" spans="1:5" ht="15.75" x14ac:dyDescent="0.25">
      <c r="A46" s="1" t="s">
        <v>25</v>
      </c>
      <c r="B46" s="82">
        <v>0</v>
      </c>
      <c r="C46" s="82"/>
    </row>
    <row r="47" spans="1:5" ht="15.75" x14ac:dyDescent="0.25">
      <c r="A47" s="1" t="s">
        <v>25</v>
      </c>
      <c r="B47" s="82"/>
      <c r="C47" s="82"/>
    </row>
    <row r="48" spans="1:5" ht="15.75" x14ac:dyDescent="0.25">
      <c r="A48" s="1" t="s">
        <v>25</v>
      </c>
      <c r="B48" s="82"/>
      <c r="C48" s="82"/>
    </row>
    <row r="49" spans="1:3" customFormat="1" ht="15.75" x14ac:dyDescent="0.25">
      <c r="A49" s="1" t="s">
        <v>25</v>
      </c>
      <c r="B49" s="82"/>
      <c r="C49" s="82"/>
    </row>
    <row r="50" spans="1:3" customFormat="1" ht="15.75" x14ac:dyDescent="0.25">
      <c r="A50" s="1" t="s">
        <v>25</v>
      </c>
      <c r="B50" s="82"/>
      <c r="C50" s="82"/>
    </row>
    <row r="51" spans="1:3" customFormat="1" ht="15.75" x14ac:dyDescent="0.25">
      <c r="A51" s="11" t="s">
        <v>26</v>
      </c>
      <c r="B51" s="88"/>
      <c r="C51" s="83"/>
    </row>
    <row r="52" spans="1:3" customFormat="1" ht="15.75" x14ac:dyDescent="0.25">
      <c r="A52" s="12" t="s">
        <v>34</v>
      </c>
      <c r="B52" s="84">
        <f>SUM(B45:B50)</f>
        <v>0</v>
      </c>
      <c r="C52" s="84">
        <f>SUM(C45:C50)</f>
        <v>0</v>
      </c>
    </row>
    <row r="53" spans="1:3" customFormat="1" ht="15.75" x14ac:dyDescent="0.25">
      <c r="A53" s="6" t="s">
        <v>27</v>
      </c>
      <c r="B53" s="88"/>
      <c r="C53" s="85"/>
    </row>
    <row r="54" spans="1:3" customFormat="1" ht="16.5" thickBot="1" x14ac:dyDescent="0.3">
      <c r="A54" s="6" t="s">
        <v>28</v>
      </c>
      <c r="B54" s="86">
        <f>SUM(B52-B44)</f>
        <v>1945.83</v>
      </c>
      <c r="C54" s="86">
        <f>SUM(C52-C44)</f>
        <v>2622.83</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vt:i4>
      </vt:variant>
    </vt:vector>
  </HeadingPairs>
  <TitlesOfParts>
    <vt:vector size="20" baseType="lpstr">
      <vt:lpstr>Budget Calculator FY-2008</vt:lpstr>
      <vt:lpstr>Budget Calculator FY-2009</vt:lpstr>
      <vt:lpstr>Budget Calculator FY-2010</vt:lpstr>
      <vt:lpstr>Budget Calculator FY-2011</vt:lpstr>
      <vt:lpstr>Budget Calculator FY-2012</vt:lpstr>
      <vt:lpstr>Budget Calculator FY-2013</vt:lpstr>
      <vt:lpstr>Bud Calc FY-2014 thru 2014-01 </vt:lpstr>
      <vt:lpstr>Budget Calculator 2014-02</vt:lpstr>
      <vt:lpstr>Budget Calculator 2014-07</vt:lpstr>
      <vt:lpstr>Employed &amp; additional income</vt:lpstr>
      <vt:lpstr>Employ Calc Health Ins @MSD</vt:lpstr>
      <vt:lpstr>Budget Calculator 2015-02</vt:lpstr>
      <vt:lpstr>Budget Calculator 2016-06</vt:lpstr>
      <vt:lpstr>Budget Calculator 2017-07</vt:lpstr>
      <vt:lpstr>Budget Calculator 2018-07</vt:lpstr>
      <vt:lpstr>Budget Calculator 2019-07</vt:lpstr>
      <vt:lpstr>Budget Calculator 2020-07</vt:lpstr>
      <vt:lpstr>Shelter Calculator</vt:lpstr>
      <vt:lpstr>'Employed &amp; additional income'!Print_Area</vt:lpstr>
      <vt:lpstr>'Shelter Calculator'!Print_Area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tempuser</dc:creator>
  <cp:lastModifiedBy>Makrinikolas, Evan (VET)</cp:lastModifiedBy>
  <cp:lastPrinted>2016-06-24T16:47:54Z</cp:lastPrinted>
  <dcterms:created xsi:type="dcterms:W3CDTF">2008-12-03T17:44:08Z</dcterms:created>
  <dcterms:modified xsi:type="dcterms:W3CDTF">2021-05-12T17:55:50Z</dcterms:modified>
</cp:coreProperties>
</file>