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emakrinikolas\AppData\Local\Microsoft\Windows\INetCache\Content.Outlook\K7F6QQDQ\"/>
    </mc:Choice>
  </mc:AlternateContent>
  <xr:revisionPtr revIDLastSave="0" documentId="13_ncr:1_{30F6EA86-5959-421C-A6EE-7CF119F4A181}" xr6:coauthVersionLast="45" xr6:coauthVersionMax="45" xr10:uidLastSave="{00000000-0000-0000-0000-000000000000}"/>
  <bookViews>
    <workbookView xWindow="-65100" yWindow="3360" windowWidth="21600" windowHeight="11385" firstSheet="16" activeTab="16" xr2:uid="{00000000-000D-0000-FFFF-FFFF00000000}"/>
  </bookViews>
  <sheets>
    <sheet name="Budget Calculator FY-2008" sheetId="11" r:id="rId1"/>
    <sheet name="Budget Calculator FY-2009" sheetId="10" r:id="rId2"/>
    <sheet name="Budget Calculator FY-2010" sheetId="9" r:id="rId3"/>
    <sheet name="Budget Calculator FY-2011" sheetId="8" r:id="rId4"/>
    <sheet name="Budget Calculator FY-2012" sheetId="6" r:id="rId5"/>
    <sheet name="Budget Calculator FY-2013" sheetId="7" r:id="rId6"/>
    <sheet name="Bud Calc FY-2014 thru 2014-01 " sheetId="13" r:id="rId7"/>
    <sheet name="Budget Calculator 2014-02" sheetId="14" r:id="rId8"/>
    <sheet name="Budget Calculator 2014-07" sheetId="15" r:id="rId9"/>
    <sheet name="Employed &amp; additional income" sheetId="2" r:id="rId10"/>
    <sheet name="Employ Calc Health Ins @MSD" sheetId="12" r:id="rId11"/>
    <sheet name="Budget Calculator 2015-02" sheetId="16" r:id="rId12"/>
    <sheet name="Budget Calculator 2016-06" sheetId="17" r:id="rId13"/>
    <sheet name="Budget Calculator 2017-07" sheetId="18" r:id="rId14"/>
    <sheet name="Budget Calculator 2018-07" sheetId="19" r:id="rId15"/>
    <sheet name="Budget Calculator 2019-07" sheetId="20" r:id="rId16"/>
    <sheet name="Budget Calculator 2020-07" sheetId="21" r:id="rId17"/>
    <sheet name="Shelter Calculator" sheetId="3" r:id="rId18"/>
  </sheets>
  <definedNames>
    <definedName name="_xlnm.Print_Area" localSheetId="9">'Employed &amp; additional income'!$A$1:$H$11</definedName>
    <definedName name="_xlnm.Print_Area" localSheetId="17">'Shelter Calculator'!$A$2:$H$41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1" l="1"/>
  <c r="B15" i="16" l="1"/>
  <c r="C24" i="21" l="1"/>
  <c r="C23" i="21"/>
  <c r="C53" i="21"/>
  <c r="B53" i="21"/>
  <c r="C39" i="21"/>
  <c r="B39" i="21"/>
  <c r="C43" i="21"/>
  <c r="C45" i="21" s="1"/>
  <c r="C55" i="21" s="1"/>
  <c r="B16" i="21"/>
  <c r="B23" i="21" l="1"/>
  <c r="B6" i="21" s="1"/>
  <c r="B10" i="21" s="1"/>
  <c r="B29" i="21"/>
  <c r="B31" i="21" s="1"/>
  <c r="B41" i="21" s="1"/>
  <c r="B43" i="21"/>
  <c r="B45" i="21" s="1"/>
  <c r="B55" i="21" s="1"/>
  <c r="B14" i="21"/>
  <c r="C29" i="21"/>
  <c r="C31" i="21" s="1"/>
  <c r="C41" i="21" s="1"/>
  <c r="D20" i="3"/>
  <c r="B13" i="21" l="1"/>
  <c r="B17" i="21" s="1"/>
  <c r="B20" i="21" s="1"/>
  <c r="B18" i="21" s="1"/>
  <c r="C52" i="20"/>
  <c r="B52" i="20"/>
  <c r="C38" i="20"/>
  <c r="B38" i="20"/>
  <c r="C23" i="20"/>
  <c r="C22" i="20"/>
  <c r="D19" i="20"/>
  <c r="C42" i="20" s="1"/>
  <c r="C44" i="20" s="1"/>
  <c r="B15" i="20"/>
  <c r="B15" i="21" l="1"/>
  <c r="B19" i="21" s="1"/>
  <c r="B22" i="20"/>
  <c r="B5" i="20" s="1"/>
  <c r="C54" i="20"/>
  <c r="B28" i="20"/>
  <c r="B30" i="20" s="1"/>
  <c r="B40" i="20" s="1"/>
  <c r="B42" i="20"/>
  <c r="B44" i="20" s="1"/>
  <c r="B54" i="20" s="1"/>
  <c r="B13" i="20"/>
  <c r="C28" i="20"/>
  <c r="C30" i="20" s="1"/>
  <c r="C40" i="20" s="1"/>
  <c r="B9" i="20" l="1"/>
  <c r="B12" i="20" s="1"/>
  <c r="E31" i="3"/>
  <c r="B16" i="20" l="1"/>
  <c r="B19" i="20" s="1"/>
  <c r="B17" i="20" s="1"/>
  <c r="B14" i="20"/>
  <c r="B18" i="20" s="1"/>
  <c r="H15" i="19"/>
  <c r="H17" i="19" s="1"/>
  <c r="D19" i="19" l="1"/>
  <c r="C23" i="19" l="1"/>
  <c r="C22" i="19"/>
  <c r="B15" i="19"/>
  <c r="C52" i="19"/>
  <c r="B52" i="19"/>
  <c r="C38" i="19"/>
  <c r="B38" i="19"/>
  <c r="B13" i="19"/>
  <c r="B22" i="19" l="1"/>
  <c r="B5" i="19" s="1"/>
  <c r="B42" i="19"/>
  <c r="B44" i="19" s="1"/>
  <c r="B54" i="19" s="1"/>
  <c r="C28" i="19"/>
  <c r="C30" i="19" s="1"/>
  <c r="C40" i="19" s="1"/>
  <c r="C42" i="19"/>
  <c r="C44" i="19" s="1"/>
  <c r="C54" i="19" s="1"/>
  <c r="B28" i="19"/>
  <c r="B30" i="19" s="1"/>
  <c r="B40" i="19" s="1"/>
  <c r="B9" i="19" l="1"/>
  <c r="B12" i="19" s="1"/>
  <c r="B16" i="19" l="1"/>
  <c r="B19" i="19" s="1"/>
  <c r="B17" i="19" s="1"/>
  <c r="B14" i="19"/>
  <c r="B18" i="19" s="1"/>
  <c r="D9" i="12"/>
  <c r="G6" i="12"/>
  <c r="H6" i="12" s="1"/>
  <c r="G5" i="12"/>
  <c r="H5" i="12" s="1"/>
  <c r="G4" i="12"/>
  <c r="H4" i="12" s="1"/>
  <c r="H3" i="12"/>
  <c r="G3" i="12"/>
  <c r="H7" i="12" l="1"/>
  <c r="H8" i="12" s="1"/>
  <c r="H9" i="12" s="1"/>
  <c r="H10" i="12" s="1"/>
  <c r="H11" i="12" s="1"/>
  <c r="E9" i="12" l="1"/>
  <c r="B9" i="12"/>
  <c r="F9" i="12" s="1"/>
  <c r="G6" i="2"/>
  <c r="H6" i="2" s="1"/>
  <c r="G5" i="2"/>
  <c r="H5" i="2" s="1"/>
  <c r="G4" i="2"/>
  <c r="H4" i="2" s="1"/>
  <c r="G3" i="2"/>
  <c r="H3" i="2" s="1"/>
  <c r="H7" i="2" l="1"/>
  <c r="H8" i="2" s="1"/>
  <c r="H9" i="2" s="1"/>
  <c r="H10" i="2" s="1"/>
  <c r="H11" i="2" s="1"/>
  <c r="M9" i="2" l="1"/>
  <c r="B9" i="2"/>
  <c r="E9" i="2"/>
  <c r="A9" i="2" s="1"/>
  <c r="C23" i="18" l="1"/>
  <c r="C22" i="18"/>
  <c r="C52" i="18"/>
  <c r="B52" i="18"/>
  <c r="C38" i="18"/>
  <c r="B38" i="18"/>
  <c r="D19" i="18"/>
  <c r="C42" i="18" s="1"/>
  <c r="C44" i="18" s="1"/>
  <c r="C54" i="18" s="1"/>
  <c r="B15" i="18"/>
  <c r="B22" i="18" l="1"/>
  <c r="B5" i="18" s="1"/>
  <c r="B13" i="18"/>
  <c r="B28" i="18"/>
  <c r="B30" i="18" s="1"/>
  <c r="B40" i="18" s="1"/>
  <c r="B42" i="18"/>
  <c r="B44" i="18" s="1"/>
  <c r="B54" i="18" s="1"/>
  <c r="C28" i="18"/>
  <c r="C30" i="18" s="1"/>
  <c r="C40" i="18" s="1"/>
  <c r="B9" i="18" l="1"/>
  <c r="B12" i="18" s="1"/>
  <c r="B14" i="18" l="1"/>
  <c r="B18" i="18" s="1"/>
  <c r="B16" i="18"/>
  <c r="B19" i="18" s="1"/>
  <c r="B17" i="18" s="1"/>
  <c r="C52" i="17" l="1"/>
  <c r="B52" i="17"/>
  <c r="C38" i="17"/>
  <c r="B38" i="17"/>
  <c r="C23" i="17"/>
  <c r="C22" i="17"/>
  <c r="D19" i="17"/>
  <c r="B13" i="17" s="1"/>
  <c r="B15" i="17"/>
  <c r="B22" i="17" l="1"/>
  <c r="B5" i="17" s="1"/>
  <c r="C28" i="17"/>
  <c r="C30" i="17" s="1"/>
  <c r="C40" i="17" s="1"/>
  <c r="C42" i="17"/>
  <c r="C44" i="17" s="1"/>
  <c r="C54" i="17" s="1"/>
  <c r="B28" i="17"/>
  <c r="B30" i="17" s="1"/>
  <c r="B40" i="17" s="1"/>
  <c r="B42" i="17"/>
  <c r="B44" i="17" s="1"/>
  <c r="B54" i="17" s="1"/>
  <c r="B9" i="17" l="1"/>
  <c r="B12" i="17" s="1"/>
  <c r="B16" i="17" l="1"/>
  <c r="B19" i="17" s="1"/>
  <c r="B17" i="17" s="1"/>
  <c r="B14" i="17"/>
  <c r="B18" i="17" s="1"/>
  <c r="C52" i="16"/>
  <c r="B52" i="16"/>
  <c r="C38" i="16"/>
  <c r="B38" i="16"/>
  <c r="C23" i="16"/>
  <c r="C22" i="16"/>
  <c r="D19" i="16"/>
  <c r="C42" i="16" l="1"/>
  <c r="C44" i="16" s="1"/>
  <c r="B13" i="16"/>
  <c r="B22" i="16"/>
  <c r="B5" i="16" s="1"/>
  <c r="B9" i="16" s="1"/>
  <c r="B12" i="16" s="1"/>
  <c r="C54" i="16"/>
  <c r="B28" i="16"/>
  <c r="B30" i="16" s="1"/>
  <c r="B40" i="16" s="1"/>
  <c r="B42" i="16"/>
  <c r="B44" i="16" s="1"/>
  <c r="B54" i="16" s="1"/>
  <c r="C28" i="16"/>
  <c r="C30" i="16" s="1"/>
  <c r="C40" i="16" s="1"/>
  <c r="D19" i="15"/>
  <c r="B14" i="16" l="1"/>
  <c r="B18" i="16" s="1"/>
  <c r="B16" i="16"/>
  <c r="B19" i="16"/>
  <c r="B17" i="16" s="1"/>
  <c r="C23" i="15"/>
  <c r="C22" i="15"/>
  <c r="C52" i="15"/>
  <c r="B52" i="15"/>
  <c r="C38" i="15"/>
  <c r="B38" i="15"/>
  <c r="B42" i="15"/>
  <c r="B44" i="15" s="1"/>
  <c r="B15" i="15"/>
  <c r="C52" i="14"/>
  <c r="B52" i="14"/>
  <c r="C38" i="14"/>
  <c r="B38" i="14"/>
  <c r="C23" i="14"/>
  <c r="C22" i="14"/>
  <c r="D19" i="14"/>
  <c r="B42" i="14" s="1"/>
  <c r="B44" i="14" s="1"/>
  <c r="B15" i="14"/>
  <c r="D19" i="13"/>
  <c r="C23" i="13"/>
  <c r="C22" i="13"/>
  <c r="B22" i="15" l="1"/>
  <c r="B5" i="15" s="1"/>
  <c r="B9" i="15" s="1"/>
  <c r="B12" i="15" s="1"/>
  <c r="B13" i="15"/>
  <c r="B54" i="15"/>
  <c r="C28" i="15"/>
  <c r="C30" i="15" s="1"/>
  <c r="C40" i="15" s="1"/>
  <c r="C42" i="15"/>
  <c r="C44" i="15" s="1"/>
  <c r="C54" i="15" s="1"/>
  <c r="B28" i="15"/>
  <c r="B22" i="14"/>
  <c r="B5" i="14" s="1"/>
  <c r="B9" i="14" s="1"/>
  <c r="B12" i="14" s="1"/>
  <c r="B13" i="14"/>
  <c r="B54" i="14"/>
  <c r="C28" i="14"/>
  <c r="C30" i="14" s="1"/>
  <c r="C40" i="14" s="1"/>
  <c r="C42" i="14"/>
  <c r="C44" i="14" s="1"/>
  <c r="C54" i="14" s="1"/>
  <c r="B28" i="14"/>
  <c r="B30" i="14" s="1"/>
  <c r="B40" i="14" s="1"/>
  <c r="B22" i="13"/>
  <c r="B5" i="13" s="1"/>
  <c r="B9" i="13" s="1"/>
  <c r="C52" i="13"/>
  <c r="B52" i="13"/>
  <c r="C38" i="13"/>
  <c r="B38" i="13"/>
  <c r="B42" i="13"/>
  <c r="B44" i="13" s="1"/>
  <c r="B15" i="13"/>
  <c r="B30" i="15" l="1"/>
  <c r="B40" i="15" s="1"/>
  <c r="B16" i="15"/>
  <c r="B19" i="15" s="1"/>
  <c r="B17" i="15" s="1"/>
  <c r="B14" i="15"/>
  <c r="B18" i="15" s="1"/>
  <c r="B16" i="14"/>
  <c r="B19" i="14" s="1"/>
  <c r="B17" i="14" s="1"/>
  <c r="B14" i="14"/>
  <c r="B18" i="14" s="1"/>
  <c r="B12" i="13"/>
  <c r="B54" i="13"/>
  <c r="C28" i="13"/>
  <c r="C30" i="13" s="1"/>
  <c r="C40" i="13" s="1"/>
  <c r="C42" i="13"/>
  <c r="C44" i="13" s="1"/>
  <c r="C54" i="13" s="1"/>
  <c r="B13" i="13"/>
  <c r="B28" i="13"/>
  <c r="B30" i="13" s="1"/>
  <c r="B40" i="13" s="1"/>
  <c r="B16" i="13" l="1"/>
  <c r="B19" i="13" s="1"/>
  <c r="B17" i="13" s="1"/>
  <c r="B14" i="13"/>
  <c r="B18" i="13" s="1"/>
  <c r="C38" i="11"/>
  <c r="B38" i="11"/>
  <c r="D19" i="11"/>
  <c r="B28" i="11" s="1"/>
  <c r="B30" i="11" s="1"/>
  <c r="B14" i="11"/>
  <c r="B12" i="11"/>
  <c r="B8" i="11"/>
  <c r="B11" i="11" s="1"/>
  <c r="B13" i="11" l="1"/>
  <c r="B17" i="11" s="1"/>
  <c r="B15" i="11"/>
  <c r="B18" i="11" s="1"/>
  <c r="B16" i="11" s="1"/>
  <c r="B40" i="11"/>
  <c r="C28" i="11"/>
  <c r="C30" i="11" s="1"/>
  <c r="C40" i="11" s="1"/>
  <c r="C38" i="10" l="1"/>
  <c r="B38" i="10"/>
  <c r="D19" i="10"/>
  <c r="B28" i="10" s="1"/>
  <c r="B30" i="10" s="1"/>
  <c r="B14" i="10"/>
  <c r="B8" i="10"/>
  <c r="B11" i="10" s="1"/>
  <c r="C38" i="9"/>
  <c r="B38" i="9"/>
  <c r="D19" i="9"/>
  <c r="B28" i="9" s="1"/>
  <c r="B30" i="9" s="1"/>
  <c r="B14" i="9"/>
  <c r="B8" i="9"/>
  <c r="B11" i="9" s="1"/>
  <c r="D48" i="3"/>
  <c r="C47" i="3"/>
  <c r="C48" i="3" s="1"/>
  <c r="B47" i="3"/>
  <c r="B48" i="3" s="1"/>
  <c r="B12" i="10" l="1"/>
  <c r="B15" i="10" s="1"/>
  <c r="B18" i="10" s="1"/>
  <c r="B16" i="10" s="1"/>
  <c r="B40" i="10"/>
  <c r="C28" i="10"/>
  <c r="C30" i="10" s="1"/>
  <c r="C40" i="10" s="1"/>
  <c r="B40" i="9"/>
  <c r="C28" i="9"/>
  <c r="C30" i="9" s="1"/>
  <c r="C40" i="9" s="1"/>
  <c r="B12" i="9"/>
  <c r="B15" i="9" s="1"/>
  <c r="B18" i="9" s="1"/>
  <c r="B16" i="9" s="1"/>
  <c r="G48" i="3"/>
  <c r="H45" i="3" s="1"/>
  <c r="H49" i="3" s="1"/>
  <c r="C52" i="7"/>
  <c r="B52" i="7"/>
  <c r="C38" i="8"/>
  <c r="B38" i="8"/>
  <c r="D19" i="8"/>
  <c r="B28" i="8" s="1"/>
  <c r="B30" i="8" s="1"/>
  <c r="B14" i="8"/>
  <c r="B8" i="8"/>
  <c r="B11" i="8" s="1"/>
  <c r="C38" i="7"/>
  <c r="B38" i="7"/>
  <c r="D19" i="7"/>
  <c r="C28" i="7" s="1"/>
  <c r="C30" i="7" s="1"/>
  <c r="B14" i="7"/>
  <c r="B8" i="7"/>
  <c r="B11" i="7" s="1"/>
  <c r="B13" i="10" l="1"/>
  <c r="B17" i="10" s="1"/>
  <c r="B13" i="9"/>
  <c r="B17" i="9" s="1"/>
  <c r="C42" i="7"/>
  <c r="C44" i="7" s="1"/>
  <c r="C54" i="7" s="1"/>
  <c r="B42" i="7"/>
  <c r="B40" i="8"/>
  <c r="C28" i="8"/>
  <c r="C30" i="8" s="1"/>
  <c r="C40" i="8" s="1"/>
  <c r="B12" i="8"/>
  <c r="B15" i="8" s="1"/>
  <c r="B18" i="8" s="1"/>
  <c r="B16" i="8" s="1"/>
  <c r="B12" i="7"/>
  <c r="B13" i="7" s="1"/>
  <c r="B17" i="7" s="1"/>
  <c r="B28" i="7"/>
  <c r="B30" i="7" s="1"/>
  <c r="B40" i="7" s="1"/>
  <c r="C40" i="7"/>
  <c r="C38" i="6"/>
  <c r="B38" i="6"/>
  <c r="D19" i="6"/>
  <c r="B28" i="6" s="1"/>
  <c r="B30" i="6" s="1"/>
  <c r="B14" i="6"/>
  <c r="B8" i="6"/>
  <c r="B11" i="6" s="1"/>
  <c r="C8" i="3"/>
  <c r="B44" i="7" l="1"/>
  <c r="B54" i="7" s="1"/>
  <c r="B13" i="8"/>
  <c r="B17" i="8" s="1"/>
  <c r="B15" i="7"/>
  <c r="B12" i="6"/>
  <c r="B13" i="6" s="1"/>
  <c r="B17" i="6" s="1"/>
  <c r="B40" i="6"/>
  <c r="C28" i="6"/>
  <c r="C30" i="6" s="1"/>
  <c r="C40" i="6" s="1"/>
  <c r="B18" i="7" l="1"/>
  <c r="B16" i="7" s="1"/>
  <c r="B15" i="6"/>
  <c r="C30" i="3"/>
  <c r="C31" i="3" s="1"/>
  <c r="B30" i="3"/>
  <c r="B31" i="3" s="1"/>
  <c r="D9" i="3"/>
  <c r="B8" i="3"/>
  <c r="B9" i="3" s="1"/>
  <c r="C9" i="3"/>
  <c r="G20" i="3"/>
  <c r="H21" i="3" s="1"/>
  <c r="B18" i="6" l="1"/>
  <c r="B16" i="6" s="1"/>
  <c r="G31" i="3"/>
  <c r="H32" i="3" s="1"/>
  <c r="G9" i="3"/>
  <c r="H10" i="3" s="1"/>
</calcChain>
</file>

<file path=xl/sharedStrings.xml><?xml version="1.0" encoding="utf-8"?>
<sst xmlns="http://schemas.openxmlformats.org/spreadsheetml/2006/main" count="1115" uniqueCount="162">
  <si>
    <t>Budget Factors</t>
  </si>
  <si>
    <t>Income Factors</t>
  </si>
  <si>
    <t>Budget Amount</t>
  </si>
  <si>
    <t>Rent/Mortgage</t>
  </si>
  <si>
    <t>Children's</t>
  </si>
  <si>
    <t>REBA</t>
  </si>
  <si>
    <t>Personal Needs</t>
  </si>
  <si>
    <t>Total OB Allowance</t>
  </si>
  <si>
    <t>SocSec Primary</t>
  </si>
  <si>
    <t>SocSec Spouse</t>
  </si>
  <si>
    <t>SSDI Primary</t>
  </si>
  <si>
    <t>SSDI Spouse</t>
  </si>
  <si>
    <t>SSI Primary</t>
  </si>
  <si>
    <t>SSI Spouse</t>
  </si>
  <si>
    <t>Countable Wages</t>
  </si>
  <si>
    <t>Retirement Primary</t>
  </si>
  <si>
    <t>Retirement Spouse</t>
  </si>
  <si>
    <t>Unemployment</t>
  </si>
  <si>
    <t>Worker Comp</t>
  </si>
  <si>
    <t>Sick Leave Benefits</t>
  </si>
  <si>
    <t>Long Term Disability</t>
  </si>
  <si>
    <t>Other Income</t>
  </si>
  <si>
    <t>Total Income</t>
  </si>
  <si>
    <t>Total Budget Benefits</t>
  </si>
  <si>
    <t>Excess Income</t>
  </si>
  <si>
    <t>Allowable Med claims</t>
  </si>
  <si>
    <t xml:space="preserve">Total Allowable </t>
  </si>
  <si>
    <t>Total Allowable after</t>
  </si>
  <si>
    <t>deducting spenddown</t>
  </si>
  <si>
    <t>Allowable Benefits</t>
  </si>
  <si>
    <t>Med Only - Single</t>
  </si>
  <si>
    <t>Med Only - Couple</t>
  </si>
  <si>
    <t>Med Only Allowable</t>
  </si>
  <si>
    <t>Spenddown</t>
  </si>
  <si>
    <t>Med claims &gt;&gt;&gt;&gt;&gt;&gt;&gt;&gt;</t>
  </si>
  <si>
    <t>Budget 5 - Med Only</t>
  </si>
  <si>
    <t>Budgets 1 - 4</t>
  </si>
  <si>
    <t>Fuel Allowance Claimed</t>
  </si>
  <si>
    <r>
      <t xml:space="preserve">OB Allowed </t>
    </r>
    <r>
      <rPr>
        <b/>
        <sz val="11"/>
        <rFont val="Arial"/>
        <family val="2"/>
      </rPr>
      <t>(for VS-21A)</t>
    </r>
  </si>
  <si>
    <r>
      <t xml:space="preserve">Fuel Allowed </t>
    </r>
    <r>
      <rPr>
        <b/>
        <sz val="11"/>
        <rFont val="Arial"/>
        <family val="2"/>
      </rPr>
      <t>(for VS-21A)</t>
    </r>
  </si>
  <si>
    <t>Gross Income</t>
  </si>
  <si>
    <t xml:space="preserve">Fed Tax </t>
  </si>
  <si>
    <t>State Tax</t>
  </si>
  <si>
    <t>Total Deduction</t>
  </si>
  <si>
    <t>Net Income</t>
  </si>
  <si>
    <t>Monthly Net&gt;</t>
  </si>
  <si>
    <t>Div by 4&gt;</t>
  </si>
  <si>
    <t>Mult by 4.33&gt;</t>
  </si>
  <si>
    <t>Minus $200</t>
  </si>
  <si>
    <t>Taxes</t>
  </si>
  <si>
    <t>Fees</t>
  </si>
  <si>
    <t>Insurance</t>
  </si>
  <si>
    <t>Mortgage</t>
  </si>
  <si>
    <t>Reasonable Mx</t>
  </si>
  <si>
    <t>Shelter Expense</t>
  </si>
  <si>
    <t>Qtr 1</t>
  </si>
  <si>
    <t>Qtr 2</t>
  </si>
  <si>
    <t>Qtr 3</t>
  </si>
  <si>
    <t>Qtr 4</t>
  </si>
  <si>
    <t>Annual</t>
  </si>
  <si>
    <t>Monthly</t>
  </si>
  <si>
    <t>Home Owner Shelter Calculator</t>
  </si>
  <si>
    <t>Lot Rent</t>
  </si>
  <si>
    <t>Sewer/H2O</t>
  </si>
  <si>
    <t>Moblie Homeowner Shelter Calculator</t>
  </si>
  <si>
    <r>
      <t>Assn Fee</t>
    </r>
    <r>
      <rPr>
        <b/>
        <sz val="26"/>
        <color indexed="10"/>
        <rFont val="Arial"/>
        <family val="2"/>
      </rPr>
      <t>*</t>
    </r>
  </si>
  <si>
    <t>Condominium Owner Shelter Calculator</t>
  </si>
  <si>
    <t>Fuel Not Included</t>
  </si>
  <si>
    <t>Paid per Month</t>
  </si>
  <si>
    <t>Allowable Rent/Mortgage for Calculations &gt;</t>
  </si>
  <si>
    <t>MAX</t>
  </si>
  <si>
    <t>Type only in bright yellow cells to avoid removing calculation formula.</t>
  </si>
  <si>
    <t xml:space="preserve"> (on the VS-21A)</t>
  </si>
  <si>
    <t>VA Comp</t>
  </si>
  <si>
    <t>VA Pension</t>
  </si>
  <si>
    <t>Fuel - "0" or "255" or %</t>
  </si>
  <si>
    <t>FY 2012 Budget Factors</t>
  </si>
  <si>
    <t>Budget</t>
  </si>
  <si>
    <t>Ordinary</t>
  </si>
  <si>
    <t>Benefits</t>
  </si>
  <si>
    <t>Fuel</t>
  </si>
  <si>
    <t>Fuel - "0" or "265" or %</t>
  </si>
  <si>
    <t>FY 2013 Budget Factors</t>
  </si>
  <si>
    <t>FY 2011 Budget Factors</t>
  </si>
  <si>
    <t>January 2011</t>
  </si>
  <si>
    <t>January 2012</t>
  </si>
  <si>
    <t>Med Only - Three</t>
  </si>
  <si>
    <t>Med Only - Four</t>
  </si>
  <si>
    <t>Rental Income</t>
  </si>
  <si>
    <t>Adjusted Shelter</t>
  </si>
  <si>
    <t>July 2008</t>
  </si>
  <si>
    <t>July 2009</t>
  </si>
  <si>
    <t>July 2010</t>
  </si>
  <si>
    <t>Retirement</t>
  </si>
  <si>
    <t>Health Ins</t>
  </si>
  <si>
    <t>Medical</t>
  </si>
  <si>
    <t>Rent/Mortgage Paid</t>
  </si>
  <si>
    <t>Rent/Mortgage Used</t>
  </si>
  <si>
    <t>Children's ($285/$150)</t>
  </si>
  <si>
    <t>REBA ($320.00/$640.00)</t>
  </si>
  <si>
    <t>Fuel - "0" or "272" or %</t>
  </si>
  <si>
    <r>
      <t xml:space="preserve">Budget Amount </t>
    </r>
    <r>
      <rPr>
        <b/>
        <sz val="10"/>
        <rFont val="Arial"/>
        <family val="2"/>
      </rPr>
      <t>($673/$910)</t>
    </r>
  </si>
  <si>
    <t>February 2013</t>
  </si>
  <si>
    <t>FY 2014 Budget Factors</t>
  </si>
  <si>
    <r>
      <t>Fuel - "0" or "</t>
    </r>
    <r>
      <rPr>
        <b/>
        <sz val="12"/>
        <color rgb="FFFF0000"/>
        <rFont val="Arial"/>
        <family val="2"/>
      </rPr>
      <t>279</t>
    </r>
    <r>
      <rPr>
        <b/>
        <sz val="12"/>
        <rFont val="Arial"/>
        <family val="2"/>
      </rPr>
      <t>" or %</t>
    </r>
  </si>
  <si>
    <r>
      <t xml:space="preserve">Budget Amount </t>
    </r>
    <r>
      <rPr>
        <b/>
        <sz val="10"/>
        <rFont val="Arial"/>
        <family val="2"/>
      </rPr>
      <t>(</t>
    </r>
    <r>
      <rPr>
        <b/>
        <sz val="10"/>
        <color rgb="FFFF0000"/>
        <rFont val="Arial"/>
        <family val="2"/>
      </rPr>
      <t>$690/$933</t>
    </r>
    <r>
      <rPr>
        <b/>
        <sz val="10"/>
        <rFont val="Arial"/>
        <family val="2"/>
      </rPr>
      <t>)</t>
    </r>
  </si>
  <si>
    <t>January 2014</t>
  </si>
  <si>
    <t>April 2014</t>
  </si>
  <si>
    <t>FY 2015 Budget Factors</t>
  </si>
  <si>
    <t>Medicare</t>
  </si>
  <si>
    <t>Soc Sec</t>
  </si>
  <si>
    <t>Claimed</t>
  </si>
  <si>
    <t>Spend Down</t>
  </si>
  <si>
    <t>Premium</t>
  </si>
  <si>
    <t>January 2016</t>
  </si>
  <si>
    <t>January 2015</t>
  </si>
  <si>
    <t>FY 2017 Budget Factors</t>
  </si>
  <si>
    <t>Combined Taxes</t>
  </si>
  <si>
    <t>SocSec</t>
  </si>
  <si>
    <t>&amp; Retirement</t>
  </si>
  <si>
    <r>
      <t xml:space="preserve">Budget Amount </t>
    </r>
    <r>
      <rPr>
        <b/>
        <sz val="10"/>
        <rFont val="Arial"/>
        <family val="2"/>
      </rPr>
      <t>(</t>
    </r>
    <r>
      <rPr>
        <b/>
        <sz val="10"/>
        <color rgb="FFFF0000"/>
        <rFont val="Arial"/>
        <family val="2"/>
      </rPr>
      <t>$693/$938</t>
    </r>
    <r>
      <rPr>
        <b/>
        <sz val="10"/>
        <rFont val="Arial"/>
        <family val="2"/>
      </rPr>
      <t>)</t>
    </r>
  </si>
  <si>
    <r>
      <t>Fuel - "0" or "</t>
    </r>
    <r>
      <rPr>
        <b/>
        <sz val="12"/>
        <color rgb="FFFF0000"/>
        <rFont val="Arial"/>
        <family val="2"/>
      </rPr>
      <t>280</t>
    </r>
    <r>
      <rPr>
        <b/>
        <sz val="12"/>
        <rFont val="Arial"/>
        <family val="2"/>
      </rPr>
      <t>" or %</t>
    </r>
  </si>
  <si>
    <r>
      <t xml:space="preserve">Children's </t>
    </r>
    <r>
      <rPr>
        <b/>
        <sz val="12"/>
        <color rgb="FFFF0000"/>
        <rFont val="Arial"/>
        <family val="2"/>
      </rPr>
      <t>($286/$151)</t>
    </r>
  </si>
  <si>
    <r>
      <t xml:space="preserve">REBA </t>
    </r>
    <r>
      <rPr>
        <b/>
        <sz val="12"/>
        <color rgb="FFFF0000"/>
        <rFont val="Arial"/>
        <family val="2"/>
      </rPr>
      <t>($322.00/$644.00)</t>
    </r>
  </si>
  <si>
    <t>Total</t>
  </si>
  <si>
    <t>Income</t>
  </si>
  <si>
    <t xml:space="preserve">above budget factors change you must update </t>
  </si>
  <si>
    <r>
      <rPr>
        <b/>
        <sz val="11"/>
        <color rgb="FFFF0000"/>
        <rFont val="Arial"/>
        <family val="2"/>
      </rPr>
      <t xml:space="preserve">Don't edit </t>
    </r>
    <r>
      <rPr>
        <b/>
        <sz val="11"/>
        <color rgb="FF0000FF"/>
        <rFont val="Arial"/>
        <family val="2"/>
      </rPr>
      <t>this tab</t>
    </r>
    <r>
      <rPr>
        <b/>
        <sz val="11"/>
        <color rgb="FFFF0000"/>
        <rFont val="Arial"/>
        <family val="2"/>
      </rPr>
      <t xml:space="preserve"> in case you need it in the future to do retro caluclations for repayment.</t>
    </r>
  </si>
  <si>
    <r>
      <t xml:space="preserve">When Budget Factors changes, you should create a </t>
    </r>
    <r>
      <rPr>
        <b/>
        <sz val="12"/>
        <color rgb="FF0000FF"/>
        <rFont val="Arial"/>
        <family val="2"/>
      </rPr>
      <t>new tab</t>
    </r>
    <r>
      <rPr>
        <b/>
        <sz val="12"/>
        <color rgb="FFFF0000"/>
        <rFont val="Arial"/>
        <family val="2"/>
      </rPr>
      <t xml:space="preserve">, copy this tab to the </t>
    </r>
    <r>
      <rPr>
        <b/>
        <sz val="12"/>
        <color rgb="FF0000FF"/>
        <rFont val="Arial"/>
        <family val="2"/>
      </rPr>
      <t>new tab</t>
    </r>
    <r>
      <rPr>
        <b/>
        <sz val="12"/>
        <color rgb="FFFF0000"/>
        <rFont val="Arial"/>
        <family val="2"/>
      </rPr>
      <t xml:space="preserve">, and edit the </t>
    </r>
    <r>
      <rPr>
        <b/>
        <sz val="12"/>
        <color rgb="FF0000FF"/>
        <rFont val="Arial"/>
        <family val="2"/>
      </rPr>
      <t>new tab</t>
    </r>
    <r>
      <rPr>
        <b/>
        <sz val="12"/>
        <color rgb="FFFF0000"/>
        <rFont val="Arial"/>
        <family val="2"/>
      </rPr>
      <t>.</t>
    </r>
  </si>
  <si>
    <r>
      <t xml:space="preserve">Med Only Allowable cells must be updated on </t>
    </r>
    <r>
      <rPr>
        <b/>
        <sz val="9"/>
        <color rgb="FF0000FF"/>
        <rFont val="Arial"/>
        <family val="2"/>
      </rPr>
      <t>new tab</t>
    </r>
    <r>
      <rPr>
        <b/>
        <sz val="9"/>
        <color rgb="FFFF0000"/>
        <rFont val="Arial"/>
        <family val="2"/>
      </rPr>
      <t xml:space="preserve"> when Budget #5 values are changed.</t>
    </r>
  </si>
  <si>
    <t>Formula cells are coded this color blue.  When</t>
  </si>
  <si>
    <r>
      <t xml:space="preserve">the formula on the </t>
    </r>
    <r>
      <rPr>
        <b/>
        <sz val="9"/>
        <color rgb="FF0000FF"/>
        <rFont val="Arial"/>
        <family val="2"/>
      </rPr>
      <t>new tab</t>
    </r>
    <r>
      <rPr>
        <b/>
        <sz val="9"/>
        <color rgb="FFFF0000"/>
        <rFont val="Arial"/>
        <family val="2"/>
      </rPr>
      <t>, when necessary.</t>
    </r>
  </si>
  <si>
    <t>You must update the cell to left when max allowable heated shelter value changes.</t>
  </si>
  <si>
    <t>Negative numbers can effect imbedded formulas. Cell H11 prevents this for earnings under $200.00.</t>
  </si>
  <si>
    <r>
      <t xml:space="preserve">Budget Amount </t>
    </r>
    <r>
      <rPr>
        <b/>
        <sz val="10"/>
        <rFont val="Arial"/>
        <family val="2"/>
      </rPr>
      <t>(</t>
    </r>
    <r>
      <rPr>
        <b/>
        <sz val="10"/>
        <color rgb="FFFF0000"/>
        <rFont val="Arial"/>
        <family val="2"/>
      </rPr>
      <t>$710/$961</t>
    </r>
    <r>
      <rPr>
        <b/>
        <sz val="10"/>
        <rFont val="Arial"/>
        <family val="2"/>
      </rPr>
      <t>)</t>
    </r>
  </si>
  <si>
    <r>
      <t xml:space="preserve">REBA </t>
    </r>
    <r>
      <rPr>
        <b/>
        <sz val="12"/>
        <color rgb="FFFF0000"/>
        <rFont val="Arial"/>
        <family val="2"/>
      </rPr>
      <t>($329.00/$658.00)</t>
    </r>
  </si>
  <si>
    <r>
      <t>Fuel - "0" or "</t>
    </r>
    <r>
      <rPr>
        <b/>
        <sz val="12"/>
        <color rgb="FFFF0000"/>
        <rFont val="Arial"/>
        <family val="2"/>
      </rPr>
      <t>287</t>
    </r>
    <r>
      <rPr>
        <b/>
        <sz val="12"/>
        <rFont val="Arial"/>
        <family val="2"/>
      </rPr>
      <t>" or %</t>
    </r>
  </si>
  <si>
    <r>
      <t xml:space="preserve">Children's </t>
    </r>
    <r>
      <rPr>
        <b/>
        <sz val="12"/>
        <color rgb="FFFF0000"/>
        <rFont val="Arial"/>
        <family val="2"/>
      </rPr>
      <t>($293/$155)</t>
    </r>
  </si>
  <si>
    <t xml:space="preserve"> </t>
  </si>
  <si>
    <t>FY 2019 Budget Factors</t>
  </si>
  <si>
    <t>FY 2018 Budget Factors</t>
  </si>
  <si>
    <r>
      <t xml:space="preserve">SSDI </t>
    </r>
    <r>
      <rPr>
        <b/>
        <sz val="12"/>
        <color theme="1"/>
        <rFont val="Arial"/>
        <family val="2"/>
      </rPr>
      <t>Spouse</t>
    </r>
  </si>
  <si>
    <t>Jan - Jun 2018</t>
  </si>
  <si>
    <t>SSP</t>
  </si>
  <si>
    <t>Retirement Secondary</t>
  </si>
  <si>
    <t>SocSec Secondary</t>
  </si>
  <si>
    <t>March 2019</t>
  </si>
  <si>
    <r>
      <t xml:space="preserve">Budget Amount </t>
    </r>
    <r>
      <rPr>
        <b/>
        <sz val="10"/>
        <rFont val="Arial"/>
        <family val="2"/>
      </rPr>
      <t>(</t>
    </r>
    <r>
      <rPr>
        <b/>
        <sz val="10"/>
        <color rgb="FFFF0000"/>
        <rFont val="Arial"/>
        <family val="2"/>
      </rPr>
      <t>$732/$989</t>
    </r>
    <r>
      <rPr>
        <b/>
        <sz val="10"/>
        <rFont val="Arial"/>
        <family val="2"/>
      </rPr>
      <t>)</t>
    </r>
  </si>
  <si>
    <r>
      <t xml:space="preserve">Children's </t>
    </r>
    <r>
      <rPr>
        <b/>
        <sz val="12"/>
        <color rgb="FFFF0000"/>
        <rFont val="Arial"/>
        <family val="2"/>
      </rPr>
      <t>($302/$160)</t>
    </r>
  </si>
  <si>
    <r>
      <t xml:space="preserve">REBA </t>
    </r>
    <r>
      <rPr>
        <b/>
        <sz val="12"/>
        <color rgb="FFFF0000"/>
        <rFont val="Arial"/>
        <family val="2"/>
      </rPr>
      <t>($339.00/$678.00)</t>
    </r>
  </si>
  <si>
    <r>
      <t>Fuel - "0" or "</t>
    </r>
    <r>
      <rPr>
        <b/>
        <sz val="12"/>
        <color rgb="FFFF0000"/>
        <rFont val="Arial"/>
        <family val="2"/>
      </rPr>
      <t>296</t>
    </r>
    <r>
      <rPr>
        <b/>
        <sz val="12"/>
        <rFont val="Arial"/>
        <family val="2"/>
      </rPr>
      <t>" or %</t>
    </r>
  </si>
  <si>
    <t>SSP Primary</t>
  </si>
  <si>
    <r>
      <t xml:space="preserve">Children's </t>
    </r>
    <r>
      <rPr>
        <b/>
        <sz val="12"/>
        <color rgb="FFFF0000"/>
        <rFont val="Arial"/>
        <family val="2"/>
      </rPr>
      <t>($308/$162)</t>
    </r>
  </si>
  <si>
    <r>
      <t xml:space="preserve">Budget Amount </t>
    </r>
    <r>
      <rPr>
        <b/>
        <sz val="10"/>
        <rFont val="Arial"/>
        <family val="2"/>
      </rPr>
      <t>(</t>
    </r>
    <r>
      <rPr>
        <b/>
        <sz val="10"/>
        <color rgb="FFFF0000"/>
        <rFont val="Arial"/>
        <family val="2"/>
      </rPr>
      <t>$747/$1010</t>
    </r>
    <r>
      <rPr>
        <b/>
        <sz val="10"/>
        <rFont val="Arial"/>
        <family val="2"/>
      </rPr>
      <t>)</t>
    </r>
  </si>
  <si>
    <r>
      <t xml:space="preserve">REBA </t>
    </r>
    <r>
      <rPr>
        <b/>
        <sz val="12"/>
        <color rgb="FFFF0000"/>
        <rFont val="Arial"/>
        <family val="2"/>
      </rPr>
      <t>($346.00/$692.00)</t>
    </r>
  </si>
  <si>
    <r>
      <t>Fuel - "0" or "</t>
    </r>
    <r>
      <rPr>
        <b/>
        <sz val="12"/>
        <color rgb="FFFF0000"/>
        <rFont val="Arial"/>
        <family val="2"/>
      </rPr>
      <t>302</t>
    </r>
    <r>
      <rPr>
        <b/>
        <sz val="12"/>
        <rFont val="Arial"/>
        <family val="2"/>
      </rPr>
      <t>" or %</t>
    </r>
  </si>
  <si>
    <t>FY 2021 Budget Factors</t>
  </si>
  <si>
    <t>FY 2020 Budget Factors</t>
  </si>
  <si>
    <t>Nov 2016</t>
  </si>
  <si>
    <t>SSDI Secondary</t>
  </si>
  <si>
    <t>April 2020</t>
  </si>
  <si>
    <t>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</si>
</sst>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4" x14ac:knownFonts="1">
    <font>
      <sz val="10"/>
      <name val="Arial"/>
    </font>
    <font>
      <b/>
      <sz val="12"/>
      <name val="Arial"/>
      <family val="2"/>
    </font>
    <font>
      <sz val="8"/>
      <name val="Arial"/>
      <family val="2"/>
    </font>
    <font>
      <sz val="10"/>
      <color indexed="9"/>
      <name val="Arial"/>
      <family val="2"/>
    </font>
    <font>
      <b/>
      <sz val="12"/>
      <color indexed="9"/>
      <name val="Arial"/>
      <family val="2"/>
    </font>
    <font>
      <b/>
      <sz val="12"/>
      <color indexed="17"/>
      <name val="Arial"/>
      <family val="2"/>
    </font>
    <font>
      <b/>
      <sz val="10"/>
      <name val="Arial"/>
      <family val="2"/>
    </font>
    <font>
      <b/>
      <sz val="11"/>
      <name val="Arial"/>
      <family val="2"/>
    </font>
    <font>
      <b/>
      <sz val="12"/>
      <color indexed="10"/>
      <name val="Arial"/>
      <family val="2"/>
    </font>
    <font>
      <b/>
      <sz val="12"/>
      <color indexed="8"/>
      <name val="Arial"/>
      <family val="2"/>
    </font>
    <font>
      <b/>
      <sz val="10"/>
      <color indexed="12"/>
      <name val="Arial"/>
      <family val="2"/>
    </font>
    <font>
      <b/>
      <sz val="10"/>
      <color indexed="12"/>
      <name val="Tahoma"/>
      <family val="2"/>
    </font>
    <font>
      <b/>
      <sz val="10"/>
      <color indexed="10"/>
      <name val="Tahoma"/>
      <family val="2"/>
    </font>
    <font>
      <b/>
      <sz val="10"/>
      <color indexed="14"/>
      <name val="Tahoma"/>
      <family val="2"/>
    </font>
    <font>
      <b/>
      <sz val="10"/>
      <name val="Tahoma"/>
      <family val="2"/>
    </font>
    <font>
      <b/>
      <sz val="12"/>
      <color indexed="12"/>
      <name val="Arial"/>
      <family val="2"/>
    </font>
    <font>
      <b/>
      <sz val="26"/>
      <color indexed="10"/>
      <name val="Arial"/>
      <family val="2"/>
    </font>
    <font>
      <b/>
      <sz val="10"/>
      <color indexed="9"/>
      <name val="Arial"/>
      <family val="2"/>
    </font>
    <font>
      <b/>
      <sz val="10"/>
      <color indexed="13"/>
      <name val="Arial"/>
      <family val="2"/>
    </font>
    <font>
      <sz val="10"/>
      <color indexed="13"/>
      <name val="Arial"/>
      <family val="2"/>
    </font>
    <font>
      <sz val="12"/>
      <name val="Arial"/>
      <family val="2"/>
    </font>
    <font>
      <b/>
      <sz val="12"/>
      <color rgb="FF0000FF"/>
      <name val="Arial"/>
      <family val="2"/>
    </font>
    <font>
      <b/>
      <sz val="9"/>
      <name val="Arial"/>
      <family val="2"/>
    </font>
    <font>
      <b/>
      <sz val="10"/>
      <color indexed="53"/>
      <name val="Tahoma"/>
      <family val="2"/>
    </font>
    <font>
      <b/>
      <sz val="10"/>
      <color indexed="60"/>
      <name val="Tahoma"/>
      <family val="2"/>
    </font>
    <font>
      <b/>
      <sz val="14"/>
      <color indexed="9"/>
      <name val="Arial"/>
      <family val="2"/>
    </font>
    <font>
      <sz val="10"/>
      <name val="Arial"/>
      <family val="2"/>
    </font>
    <font>
      <b/>
      <sz val="12"/>
      <color rgb="FFFF0000"/>
      <name val="Arial"/>
      <family val="2"/>
    </font>
    <font>
      <b/>
      <sz val="10"/>
      <color rgb="FFFF0000"/>
      <name val="Arial"/>
      <family val="2"/>
    </font>
    <font>
      <b/>
      <sz val="8"/>
      <color indexed="63"/>
      <name val="Tahoma"/>
      <family val="2"/>
    </font>
    <font>
      <b/>
      <sz val="10"/>
      <color theme="0"/>
      <name val="Arial"/>
      <family val="2"/>
    </font>
    <font>
      <b/>
      <sz val="11"/>
      <name val="Calibri"/>
      <family val="2"/>
    </font>
    <font>
      <b/>
      <sz val="12"/>
      <color theme="2"/>
      <name val="Arial"/>
      <family val="2"/>
    </font>
    <font>
      <sz val="11"/>
      <color rgb="FF1F497D"/>
      <name val="Calibri"/>
      <family val="2"/>
    </font>
    <font>
      <b/>
      <sz val="11"/>
      <color rgb="FFFF0000"/>
      <name val="Arial"/>
      <family val="2"/>
    </font>
    <font>
      <b/>
      <sz val="11"/>
      <color rgb="FF0000FF"/>
      <name val="Arial"/>
      <family val="2"/>
    </font>
    <font>
      <b/>
      <sz val="9"/>
      <color rgb="FFFF0000"/>
      <name val="Arial"/>
      <family val="2"/>
    </font>
    <font>
      <b/>
      <sz val="9"/>
      <color rgb="FF0000FF"/>
      <name val="Arial"/>
      <family val="2"/>
    </font>
    <font>
      <sz val="10"/>
      <color theme="0"/>
      <name val="Arial"/>
      <family val="2"/>
    </font>
    <font>
      <b/>
      <sz val="12"/>
      <color theme="0"/>
      <name val="Arial"/>
      <family val="2"/>
    </font>
    <font>
      <b/>
      <sz val="14"/>
      <color rgb="FF7030A0"/>
      <name val="Calibri"/>
      <family val="2"/>
    </font>
    <font>
      <b/>
      <sz val="12"/>
      <color theme="1"/>
      <name val="Arial"/>
      <family val="2"/>
    </font>
    <font>
      <b/>
      <sz val="16"/>
      <color indexed="13"/>
      <name val="Arial"/>
      <family val="2"/>
    </font>
    <font>
      <sz val="16"/>
      <name val="Arial"/>
      <family val="2"/>
    </font>
  </fonts>
  <fills count="3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17"/>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49"/>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8"/>
        <bgColor indexed="64"/>
      </patternFill>
    </fill>
    <fill>
      <patternFill patternType="solid">
        <fgColor indexed="15"/>
        <bgColor indexed="64"/>
      </patternFill>
    </fill>
    <fill>
      <patternFill patternType="solid">
        <fgColor indexed="50"/>
        <bgColor indexed="64"/>
      </patternFill>
    </fill>
    <fill>
      <patternFill patternType="solid">
        <fgColor indexed="12"/>
        <bgColor indexed="64"/>
      </patternFill>
    </fill>
    <fill>
      <patternFill patternType="solid">
        <fgColor indexed="46"/>
        <bgColor indexed="64"/>
      </patternFill>
    </fill>
    <fill>
      <patternFill patternType="solid">
        <fgColor rgb="FFFFFF00"/>
        <bgColor indexed="64"/>
      </patternFill>
    </fill>
    <fill>
      <patternFill patternType="solid">
        <fgColor rgb="FFFF99CC"/>
        <bgColor indexed="64"/>
      </patternFill>
    </fill>
    <fill>
      <patternFill patternType="solid">
        <fgColor rgb="FFFFCC00"/>
        <bgColor indexed="64"/>
      </patternFill>
    </fill>
    <fill>
      <patternFill patternType="solid">
        <fgColor rgb="FF00FFFF"/>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FF"/>
        <bgColor indexed="64"/>
      </patternFill>
    </fill>
    <fill>
      <patternFill patternType="solid">
        <fgColor rgb="FF66CCFF"/>
        <bgColor indexed="64"/>
      </patternFill>
    </fill>
    <fill>
      <patternFill patternType="solid">
        <fgColor theme="7" tint="0.59999389629810485"/>
        <bgColor indexed="64"/>
      </patternFill>
    </fill>
    <fill>
      <patternFill patternType="solid">
        <fgColor rgb="FFFF9933"/>
        <bgColor indexed="64"/>
      </patternFill>
    </fill>
    <fill>
      <patternFill patternType="solid">
        <fgColor rgb="FFFF66FF"/>
        <bgColor indexed="64"/>
      </patternFill>
    </fill>
    <fill>
      <patternFill patternType="solid">
        <fgColor theme="1"/>
        <bgColor indexed="64"/>
      </patternFill>
    </fill>
    <fill>
      <patternFill patternType="solid">
        <fgColor theme="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diagonal/>
    </border>
  </borders>
  <cellStyleXfs count="1">
    <xf numFmtId="0" fontId="0" fillId="0" borderId="0"/>
  </cellStyleXfs>
  <cellXfs count="167">
    <xf numFmtId="0" fontId="0" fillId="0" borderId="0" xfId="0"/>
    <xf numFmtId="0" fontId="1" fillId="0" borderId="0" xfId="0" applyFont="1"/>
    <xf numFmtId="0" fontId="1" fillId="2" borderId="0" xfId="0" applyFont="1" applyFill="1"/>
    <xf numFmtId="0" fontId="1" fillId="3" borderId="0" xfId="0" applyFont="1" applyFill="1"/>
    <xf numFmtId="44" fontId="0" fillId="0" borderId="0" xfId="0" applyNumberFormat="1"/>
    <xf numFmtId="44" fontId="0" fillId="4" borderId="0" xfId="0" applyNumberFormat="1" applyFill="1"/>
    <xf numFmtId="0" fontId="4" fillId="5" borderId="0" xfId="0" applyFont="1" applyFill="1"/>
    <xf numFmtId="44" fontId="0" fillId="0" borderId="0" xfId="0" applyNumberFormat="1" applyFill="1"/>
    <xf numFmtId="44" fontId="0" fillId="0" borderId="0" xfId="0" applyNumberFormat="1" applyFill="1" applyBorder="1"/>
    <xf numFmtId="44" fontId="3" fillId="0" borderId="0" xfId="0" applyNumberFormat="1" applyFont="1" applyFill="1" applyBorder="1"/>
    <xf numFmtId="0" fontId="1" fillId="0" borderId="0" xfId="0" applyFont="1" applyAlignment="1">
      <alignment horizontal="left"/>
    </xf>
    <xf numFmtId="0" fontId="1" fillId="6" borderId="0" xfId="0" applyFont="1" applyFill="1" applyAlignment="1">
      <alignment horizontal="left"/>
    </xf>
    <xf numFmtId="44" fontId="1" fillId="6" borderId="0" xfId="0" applyNumberFormat="1" applyFont="1" applyFill="1"/>
    <xf numFmtId="0" fontId="1" fillId="4" borderId="0" xfId="0" applyFont="1" applyFill="1"/>
    <xf numFmtId="44" fontId="0" fillId="3" borderId="0" xfId="0" applyNumberFormat="1" applyFill="1"/>
    <xf numFmtId="44" fontId="5" fillId="0" borderId="0" xfId="0" applyNumberFormat="1" applyFont="1" applyAlignment="1">
      <alignment horizontal="right"/>
    </xf>
    <xf numFmtId="0" fontId="1" fillId="8" borderId="0" xfId="0" applyFont="1" applyFill="1"/>
    <xf numFmtId="0" fontId="1" fillId="9" borderId="0" xfId="0" applyFont="1" applyFill="1"/>
    <xf numFmtId="0" fontId="8" fillId="0" borderId="0" xfId="0" applyFont="1" applyBorder="1"/>
    <xf numFmtId="0" fontId="0" fillId="0" borderId="0" xfId="0" applyBorder="1"/>
    <xf numFmtId="44" fontId="0" fillId="2" borderId="0" xfId="0" applyNumberFormat="1" applyFill="1"/>
    <xf numFmtId="0" fontId="0" fillId="0" borderId="0" xfId="0" applyFill="1"/>
    <xf numFmtId="0" fontId="1" fillId="0" borderId="0" xfId="0" applyFont="1" applyFill="1" applyBorder="1"/>
    <xf numFmtId="0" fontId="0" fillId="0" borderId="0" xfId="0" applyFill="1" applyBorder="1"/>
    <xf numFmtId="0" fontId="0" fillId="0" borderId="0" xfId="0"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4" fillId="0" borderId="1" xfId="0" applyFont="1" applyBorder="1" applyAlignment="1">
      <alignment horizontal="center"/>
    </xf>
    <xf numFmtId="44" fontId="0" fillId="0" borderId="0" xfId="0" applyNumberFormat="1" applyAlignment="1">
      <alignment horizontal="center"/>
    </xf>
    <xf numFmtId="44" fontId="0" fillId="0" borderId="0" xfId="0" applyNumberFormat="1" applyAlignment="1">
      <alignment horizontal="right"/>
    </xf>
    <xf numFmtId="0" fontId="0" fillId="0" borderId="0" xfId="0" applyAlignment="1">
      <alignment horizontal="right"/>
    </xf>
    <xf numFmtId="2" fontId="0" fillId="0" borderId="0" xfId="0" applyNumberFormat="1" applyAlignment="1">
      <alignment horizontal="right"/>
    </xf>
    <xf numFmtId="0" fontId="1" fillId="4" borderId="0" xfId="0" applyFont="1" applyFill="1" applyAlignment="1">
      <alignment horizontal="center"/>
    </xf>
    <xf numFmtId="0" fontId="6" fillId="4" borderId="0" xfId="0" applyFont="1" applyFill="1" applyAlignment="1">
      <alignment horizontal="center"/>
    </xf>
    <xf numFmtId="44" fontId="15" fillId="4" borderId="0" xfId="0" applyNumberFormat="1" applyFont="1" applyFill="1"/>
    <xf numFmtId="44" fontId="15" fillId="3" borderId="2" xfId="0" applyNumberFormat="1" applyFont="1" applyFill="1" applyBorder="1"/>
    <xf numFmtId="0" fontId="0" fillId="2" borderId="0" xfId="0" applyFill="1"/>
    <xf numFmtId="0" fontId="0" fillId="10" borderId="0" xfId="0" applyFill="1"/>
    <xf numFmtId="44" fontId="15" fillId="0" borderId="0" xfId="0" applyNumberFormat="1" applyFont="1" applyFill="1"/>
    <xf numFmtId="44" fontId="15" fillId="0" borderId="0" xfId="0" applyNumberFormat="1" applyFont="1" applyFill="1" applyBorder="1"/>
    <xf numFmtId="0" fontId="16" fillId="0" borderId="0" xfId="0" applyFont="1"/>
    <xf numFmtId="0" fontId="8" fillId="0" borderId="0" xfId="0" applyFont="1"/>
    <xf numFmtId="0" fontId="0" fillId="11" borderId="0" xfId="0" applyFill="1"/>
    <xf numFmtId="0" fontId="1" fillId="0" borderId="0" xfId="0" applyFont="1" applyFill="1" applyAlignment="1">
      <alignment horizontal="center"/>
    </xf>
    <xf numFmtId="0" fontId="1" fillId="2" borderId="3" xfId="0" applyFont="1" applyFill="1" applyBorder="1"/>
    <xf numFmtId="0" fontId="0" fillId="2" borderId="4" xfId="0" applyFill="1" applyBorder="1"/>
    <xf numFmtId="0" fontId="0" fillId="2" borderId="5" xfId="0" applyFill="1" applyBorder="1"/>
    <xf numFmtId="0" fontId="1" fillId="11" borderId="3" xfId="0" applyFont="1" applyFill="1" applyBorder="1"/>
    <xf numFmtId="0" fontId="0" fillId="11" borderId="4" xfId="0" applyFill="1" applyBorder="1"/>
    <xf numFmtId="0" fontId="0" fillId="11" borderId="5" xfId="0" applyFill="1" applyBorder="1"/>
    <xf numFmtId="44" fontId="1" fillId="13" borderId="0" xfId="0" applyNumberFormat="1" applyFont="1" applyFill="1"/>
    <xf numFmtId="44" fontId="15" fillId="2" borderId="2" xfId="0" applyNumberFormat="1" applyFont="1" applyFill="1" applyBorder="1"/>
    <xf numFmtId="44" fontId="10" fillId="2" borderId="6" xfId="0" applyNumberFormat="1" applyFont="1" applyFill="1" applyBorder="1"/>
    <xf numFmtId="44" fontId="10" fillId="2" borderId="7" xfId="0" applyNumberFormat="1" applyFont="1" applyFill="1" applyBorder="1"/>
    <xf numFmtId="0" fontId="6" fillId="4" borderId="0" xfId="0" applyFont="1" applyFill="1"/>
    <xf numFmtId="44" fontId="10" fillId="2" borderId="8" xfId="0" applyNumberFormat="1" applyFont="1" applyFill="1" applyBorder="1"/>
    <xf numFmtId="0" fontId="17" fillId="7" borderId="0" xfId="0" applyFont="1" applyFill="1"/>
    <xf numFmtId="44" fontId="15" fillId="13" borderId="0" xfId="0" applyNumberFormat="1" applyFont="1" applyFill="1"/>
    <xf numFmtId="0" fontId="18" fillId="14" borderId="3" xfId="0" applyFont="1" applyFill="1" applyBorder="1"/>
    <xf numFmtId="0" fontId="18" fillId="14" borderId="4" xfId="0" applyFont="1" applyFill="1" applyBorder="1"/>
    <xf numFmtId="0" fontId="19" fillId="14" borderId="5" xfId="0" applyFont="1" applyFill="1" applyBorder="1"/>
    <xf numFmtId="0" fontId="19" fillId="14" borderId="4" xfId="0" applyFont="1" applyFill="1" applyBorder="1"/>
    <xf numFmtId="0" fontId="1" fillId="15" borderId="0" xfId="0" applyFont="1" applyFill="1"/>
    <xf numFmtId="0" fontId="9" fillId="15" borderId="9" xfId="0" applyFont="1" applyFill="1" applyBorder="1"/>
    <xf numFmtId="0" fontId="9" fillId="15" borderId="10" xfId="0" applyFont="1" applyFill="1" applyBorder="1"/>
    <xf numFmtId="44" fontId="1" fillId="15" borderId="9" xfId="0" applyNumberFormat="1" applyFont="1" applyFill="1" applyBorder="1"/>
    <xf numFmtId="0" fontId="17" fillId="7" borderId="6" xfId="0" applyFont="1" applyFill="1" applyBorder="1" applyAlignment="1">
      <alignment horizontal="center"/>
    </xf>
    <xf numFmtId="44" fontId="4" fillId="7" borderId="8" xfId="0" applyNumberFormat="1" applyFont="1" applyFill="1" applyBorder="1"/>
    <xf numFmtId="0" fontId="1" fillId="6" borderId="3" xfId="0" applyFont="1" applyFill="1" applyBorder="1"/>
    <xf numFmtId="0" fontId="0" fillId="6" borderId="4" xfId="0" applyFill="1" applyBorder="1"/>
    <xf numFmtId="0" fontId="0" fillId="6" borderId="5" xfId="0" applyFill="1" applyBorder="1"/>
    <xf numFmtId="44" fontId="1" fillId="2" borderId="2" xfId="0" applyNumberFormat="1" applyFont="1" applyFill="1" applyBorder="1"/>
    <xf numFmtId="44" fontId="1" fillId="3" borderId="2" xfId="0" applyNumberFormat="1" applyFont="1" applyFill="1" applyBorder="1"/>
    <xf numFmtId="44" fontId="1" fillId="12" borderId="2" xfId="0" applyNumberFormat="1" applyFont="1" applyFill="1" applyBorder="1"/>
    <xf numFmtId="44" fontId="1" fillId="16" borderId="2" xfId="0" applyNumberFormat="1" applyFont="1" applyFill="1" applyBorder="1"/>
    <xf numFmtId="44" fontId="4" fillId="17" borderId="2" xfId="0" applyNumberFormat="1" applyFont="1" applyFill="1" applyBorder="1"/>
    <xf numFmtId="44" fontId="1" fillId="18" borderId="2" xfId="0" applyNumberFormat="1" applyFont="1" applyFill="1" applyBorder="1"/>
    <xf numFmtId="44" fontId="4" fillId="5" borderId="2" xfId="0" applyNumberFormat="1" applyFont="1" applyFill="1" applyBorder="1"/>
    <xf numFmtId="0" fontId="1" fillId="9" borderId="6" xfId="0" applyFont="1" applyFill="1" applyBorder="1" applyAlignment="1">
      <alignment horizontal="center"/>
    </xf>
    <xf numFmtId="44" fontId="1" fillId="3" borderId="7" xfId="0" applyNumberFormat="1" applyFont="1" applyFill="1" applyBorder="1"/>
    <xf numFmtId="44" fontId="1" fillId="11" borderId="7" xfId="0" applyNumberFormat="1" applyFont="1" applyFill="1" applyBorder="1"/>
    <xf numFmtId="44" fontId="1" fillId="13" borderId="7" xfId="0" applyNumberFormat="1" applyFont="1" applyFill="1" applyBorder="1"/>
    <xf numFmtId="0" fontId="20" fillId="4" borderId="7" xfId="0" applyFont="1" applyFill="1" applyBorder="1"/>
    <xf numFmtId="44" fontId="4" fillId="6" borderId="7" xfId="0" applyNumberFormat="1" applyFont="1" applyFill="1" applyBorder="1"/>
    <xf numFmtId="0" fontId="1" fillId="4" borderId="7" xfId="0" applyFont="1" applyFill="1" applyBorder="1"/>
    <xf numFmtId="44" fontId="4" fillId="5" borderId="8" xfId="0" applyNumberFormat="1" applyFont="1" applyFill="1" applyBorder="1"/>
    <xf numFmtId="44" fontId="1" fillId="9" borderId="6" xfId="0" applyNumberFormat="1" applyFont="1" applyFill="1" applyBorder="1" applyAlignment="1">
      <alignment horizontal="center"/>
    </xf>
    <xf numFmtId="44" fontId="20" fillId="4" borderId="7" xfId="0" applyNumberFormat="1" applyFont="1" applyFill="1" applyBorder="1"/>
    <xf numFmtId="44" fontId="1" fillId="14" borderId="2" xfId="0" applyNumberFormat="1" applyFont="1" applyFill="1" applyBorder="1"/>
    <xf numFmtId="0" fontId="1" fillId="14" borderId="0" xfId="0" applyFont="1" applyFill="1" applyAlignment="1">
      <alignment horizontal="right"/>
    </xf>
    <xf numFmtId="0" fontId="1" fillId="14" borderId="0" xfId="0" applyFont="1" applyFill="1"/>
    <xf numFmtId="44" fontId="1" fillId="14" borderId="0" xfId="0" applyNumberFormat="1" applyFont="1" applyFill="1"/>
    <xf numFmtId="44" fontId="21" fillId="3" borderId="2" xfId="0" applyNumberFormat="1" applyFont="1" applyFill="1" applyBorder="1"/>
    <xf numFmtId="44" fontId="21" fillId="19" borderId="0" xfId="0" applyNumberFormat="1" applyFont="1" applyFill="1"/>
    <xf numFmtId="44" fontId="15" fillId="2" borderId="5" xfId="0" applyNumberFormat="1" applyFont="1" applyFill="1" applyBorder="1"/>
    <xf numFmtId="44" fontId="21" fillId="20" borderId="2" xfId="0" applyNumberFormat="1" applyFont="1" applyFill="1" applyBorder="1"/>
    <xf numFmtId="44" fontId="15" fillId="13" borderId="2" xfId="0" applyNumberFormat="1" applyFont="1" applyFill="1" applyBorder="1"/>
    <xf numFmtId="44" fontId="6" fillId="8" borderId="0" xfId="0" applyNumberFormat="1" applyFont="1" applyFill="1"/>
    <xf numFmtId="0" fontId="1" fillId="21" borderId="0" xfId="0" applyFont="1" applyFill="1"/>
    <xf numFmtId="49" fontId="1" fillId="8" borderId="0" xfId="0" applyNumberFormat="1" applyFont="1" applyFill="1" applyAlignment="1">
      <alignment horizontal="center"/>
    </xf>
    <xf numFmtId="0" fontId="4" fillId="7" borderId="12" xfId="0" applyFont="1" applyFill="1" applyBorder="1" applyAlignment="1">
      <alignment horizontal="left"/>
    </xf>
    <xf numFmtId="44" fontId="4" fillId="7" borderId="13" xfId="0" applyNumberFormat="1" applyFont="1" applyFill="1" applyBorder="1"/>
    <xf numFmtId="44" fontId="4" fillId="7" borderId="14" xfId="0" applyNumberFormat="1" applyFont="1" applyFill="1" applyBorder="1"/>
    <xf numFmtId="44" fontId="6" fillId="23" borderId="6" xfId="0" applyNumberFormat="1" applyFont="1" applyFill="1" applyBorder="1" applyAlignment="1">
      <alignment horizontal="center"/>
    </xf>
    <xf numFmtId="0" fontId="6" fillId="23" borderId="7" xfId="0" applyFont="1" applyFill="1" applyBorder="1" applyAlignment="1">
      <alignment horizontal="center"/>
    </xf>
    <xf numFmtId="44" fontId="1" fillId="26" borderId="0" xfId="0" applyNumberFormat="1" applyFont="1" applyFill="1"/>
    <xf numFmtId="44" fontId="1" fillId="25" borderId="0" xfId="0" applyNumberFormat="1" applyFont="1" applyFill="1"/>
    <xf numFmtId="0" fontId="23" fillId="0" borderId="1" xfId="0" applyFont="1" applyBorder="1" applyAlignment="1">
      <alignment horizontal="center"/>
    </xf>
    <xf numFmtId="0" fontId="24" fillId="0" borderId="1" xfId="0" applyFont="1" applyBorder="1" applyAlignment="1">
      <alignment horizontal="center"/>
    </xf>
    <xf numFmtId="44" fontId="1" fillId="13" borderId="1" xfId="0" applyNumberFormat="1" applyFont="1" applyFill="1" applyBorder="1" applyAlignment="1">
      <alignment horizontal="center"/>
    </xf>
    <xf numFmtId="44" fontId="1" fillId="3" borderId="1" xfId="0" applyNumberFormat="1" applyFont="1" applyFill="1" applyBorder="1" applyAlignment="1">
      <alignment horizontal="center"/>
    </xf>
    <xf numFmtId="44" fontId="1" fillId="10" borderId="1" xfId="0" applyNumberFormat="1" applyFont="1" applyFill="1" applyBorder="1" applyAlignment="1">
      <alignment horizontal="center"/>
    </xf>
    <xf numFmtId="44" fontId="6" fillId="24" borderId="15" xfId="0" applyNumberFormat="1" applyFont="1" applyFill="1" applyBorder="1" applyAlignment="1">
      <alignment horizontal="center"/>
    </xf>
    <xf numFmtId="0" fontId="22" fillId="2" borderId="16" xfId="0" applyFont="1" applyFill="1" applyBorder="1" applyAlignment="1">
      <alignment horizontal="center"/>
    </xf>
    <xf numFmtId="44" fontId="6" fillId="15" borderId="1" xfId="0" applyNumberFormat="1" applyFont="1" applyFill="1" applyBorder="1" applyAlignment="1">
      <alignment horizontal="center"/>
    </xf>
    <xf numFmtId="44" fontId="6" fillId="23" borderId="1" xfId="0" applyNumberFormat="1" applyFont="1" applyFill="1" applyBorder="1" applyAlignment="1">
      <alignment horizontal="center"/>
    </xf>
    <xf numFmtId="44" fontId="6" fillId="2" borderId="1" xfId="0" applyNumberFormat="1" applyFont="1" applyFill="1" applyBorder="1" applyAlignment="1">
      <alignment horizontal="center"/>
    </xf>
    <xf numFmtId="44" fontId="1" fillId="10" borderId="11" xfId="0" applyNumberFormat="1" applyFont="1" applyFill="1" applyBorder="1" applyAlignment="1">
      <alignment horizontal="center"/>
    </xf>
    <xf numFmtId="44" fontId="25" fillId="5" borderId="2" xfId="0" applyNumberFormat="1" applyFont="1" applyFill="1" applyBorder="1" applyAlignment="1">
      <alignment horizontal="center"/>
    </xf>
    <xf numFmtId="44" fontId="6" fillId="27" borderId="11" xfId="0" applyNumberFormat="1" applyFont="1" applyFill="1" applyBorder="1" applyAlignment="1">
      <alignment horizontal="center"/>
    </xf>
    <xf numFmtId="0" fontId="6" fillId="27" borderId="9" xfId="0" applyFont="1" applyFill="1" applyBorder="1" applyAlignment="1">
      <alignment horizontal="center"/>
    </xf>
    <xf numFmtId="44" fontId="6" fillId="27" borderId="1" xfId="0" applyNumberFormat="1" applyFont="1" applyFill="1" applyBorder="1" applyAlignment="1">
      <alignment horizontal="center"/>
    </xf>
    <xf numFmtId="44" fontId="1" fillId="22" borderId="0" xfId="0" applyNumberFormat="1" applyFont="1" applyFill="1"/>
    <xf numFmtId="44" fontId="0" fillId="22" borderId="0" xfId="0" applyNumberFormat="1" applyFill="1"/>
    <xf numFmtId="44" fontId="0" fillId="22" borderId="0" xfId="0" applyNumberFormat="1" applyFill="1" applyBorder="1"/>
    <xf numFmtId="44" fontId="26" fillId="22" borderId="0" xfId="0" applyNumberFormat="1" applyFont="1" applyFill="1"/>
    <xf numFmtId="0" fontId="29" fillId="0" borderId="1" xfId="0" applyFont="1" applyBorder="1" applyAlignment="1">
      <alignment horizontal="center"/>
    </xf>
    <xf numFmtId="44" fontId="6" fillId="28" borderId="11" xfId="0" applyNumberFormat="1" applyFont="1" applyFill="1" applyBorder="1" applyAlignment="1">
      <alignment horizontal="center"/>
    </xf>
    <xf numFmtId="44" fontId="6" fillId="22" borderId="17" xfId="0" applyNumberFormat="1" applyFont="1" applyFill="1" applyBorder="1" applyAlignment="1">
      <alignment horizontal="center"/>
    </xf>
    <xf numFmtId="44" fontId="30" fillId="29" borderId="11" xfId="0" applyNumberFormat="1" applyFont="1" applyFill="1" applyBorder="1" applyAlignment="1">
      <alignment horizontal="center"/>
    </xf>
    <xf numFmtId="0" fontId="6" fillId="28" borderId="9" xfId="0" applyFont="1" applyFill="1" applyBorder="1" applyAlignment="1">
      <alignment horizontal="center"/>
    </xf>
    <xf numFmtId="0" fontId="6" fillId="15" borderId="18" xfId="0" applyFont="1" applyFill="1" applyBorder="1" applyAlignment="1">
      <alignment horizontal="center"/>
    </xf>
    <xf numFmtId="0" fontId="30" fillId="29" borderId="9" xfId="0" applyFont="1" applyFill="1" applyBorder="1" applyAlignment="1">
      <alignment horizontal="center"/>
    </xf>
    <xf numFmtId="44" fontId="31" fillId="28" borderId="1" xfId="0" applyNumberFormat="1" applyFont="1" applyFill="1" applyBorder="1"/>
    <xf numFmtId="44" fontId="30" fillId="29" borderId="1" xfId="0" applyNumberFormat="1" applyFont="1" applyFill="1" applyBorder="1" applyAlignment="1">
      <alignment horizontal="center"/>
    </xf>
    <xf numFmtId="0" fontId="18" fillId="14" borderId="19" xfId="0" applyFont="1" applyFill="1" applyBorder="1"/>
    <xf numFmtId="0" fontId="0" fillId="30" borderId="0" xfId="0" applyFill="1" applyAlignment="1">
      <alignment horizontal="center"/>
    </xf>
    <xf numFmtId="44" fontId="32" fillId="31" borderId="6" xfId="0" applyNumberFormat="1" applyFont="1" applyFill="1" applyBorder="1" applyAlignment="1">
      <alignment horizontal="center"/>
    </xf>
    <xf numFmtId="0" fontId="32" fillId="31" borderId="6" xfId="0" applyFont="1" applyFill="1" applyBorder="1" applyAlignment="1">
      <alignment horizontal="center"/>
    </xf>
    <xf numFmtId="44" fontId="6" fillId="24" borderId="6" xfId="0" applyNumberFormat="1" applyFont="1" applyFill="1" applyBorder="1" applyAlignment="1">
      <alignment horizontal="center"/>
    </xf>
    <xf numFmtId="0" fontId="22" fillId="2" borderId="7" xfId="0" applyFont="1" applyFill="1" applyBorder="1" applyAlignment="1">
      <alignment horizontal="center"/>
    </xf>
    <xf numFmtId="0" fontId="33" fillId="0" borderId="0" xfId="0" applyFont="1" applyAlignment="1">
      <alignment vertical="center"/>
    </xf>
    <xf numFmtId="0" fontId="6" fillId="32" borderId="6" xfId="0" applyFont="1" applyFill="1" applyBorder="1"/>
    <xf numFmtId="0" fontId="6" fillId="32" borderId="8" xfId="0" applyFont="1" applyFill="1" applyBorder="1"/>
    <xf numFmtId="44" fontId="6" fillId="32" borderId="2" xfId="0" applyNumberFormat="1" applyFont="1" applyFill="1" applyBorder="1"/>
    <xf numFmtId="44" fontId="0" fillId="33" borderId="0" xfId="0" applyNumberFormat="1" applyFill="1"/>
    <xf numFmtId="0" fontId="27" fillId="0" borderId="0" xfId="0" applyFont="1"/>
    <xf numFmtId="0" fontId="34" fillId="0" borderId="0" xfId="0" applyFont="1"/>
    <xf numFmtId="0" fontId="36" fillId="33" borderId="0" xfId="0" applyFont="1" applyFill="1"/>
    <xf numFmtId="0" fontId="28" fillId="0" borderId="0" xfId="0" applyFont="1" applyFill="1"/>
    <xf numFmtId="0" fontId="36" fillId="22" borderId="0" xfId="0" applyNumberFormat="1" applyFont="1" applyFill="1"/>
    <xf numFmtId="0" fontId="18" fillId="14" borderId="15" xfId="0" applyFont="1" applyFill="1" applyBorder="1"/>
    <xf numFmtId="0" fontId="18" fillId="14" borderId="0" xfId="0" applyFont="1" applyFill="1" applyBorder="1"/>
    <xf numFmtId="0" fontId="18" fillId="14" borderId="20" xfId="0" applyFont="1" applyFill="1" applyBorder="1"/>
    <xf numFmtId="0" fontId="19" fillId="14" borderId="17" xfId="0" applyFont="1" applyFill="1" applyBorder="1"/>
    <xf numFmtId="44" fontId="25" fillId="5" borderId="6" xfId="0" applyNumberFormat="1" applyFont="1" applyFill="1" applyBorder="1" applyAlignment="1">
      <alignment horizontal="center"/>
    </xf>
    <xf numFmtId="0" fontId="30" fillId="34" borderId="3" xfId="0" applyFont="1" applyFill="1" applyBorder="1"/>
    <xf numFmtId="44" fontId="38" fillId="34" borderId="4" xfId="0" applyNumberFormat="1" applyFont="1" applyFill="1" applyBorder="1"/>
    <xf numFmtId="0" fontId="39" fillId="34" borderId="4" xfId="0" applyFont="1" applyFill="1" applyBorder="1"/>
    <xf numFmtId="0" fontId="38" fillId="34" borderId="4" xfId="0" applyFont="1" applyFill="1" applyBorder="1"/>
    <xf numFmtId="44" fontId="40" fillId="35" borderId="5" xfId="0" applyNumberFormat="1" applyFont="1" applyFill="1" applyBorder="1" applyAlignment="1">
      <alignment vertical="center"/>
    </xf>
    <xf numFmtId="8" fontId="0" fillId="0" borderId="0" xfId="0" applyNumberFormat="1" applyFill="1"/>
    <xf numFmtId="17" fontId="0" fillId="0" borderId="0" xfId="0" applyNumberFormat="1" applyFill="1"/>
    <xf numFmtId="0" fontId="42" fillId="30" borderId="3" xfId="0" applyFont="1" applyFill="1" applyBorder="1"/>
    <xf numFmtId="0" fontId="43" fillId="30" borderId="0" xfId="0" applyFont="1" applyFill="1"/>
    <xf numFmtId="0" fontId="0" fillId="30" borderId="0" xfId="0" applyFill="1"/>
  </cellXfs>
  <cellStyles count="1">
    <cellStyle name="Normal" xfId="0" builtinId="0"/>
  </cellStyles>
  <dxfs count="0"/>
  <tableStyles count="0" defaultTableStyle="TableStyleMedium9" defaultPivotStyle="PivotStyleLight16"/>
  <colors>
    <mruColors>
      <color rgb="FF0000FF"/>
      <color rgb="FF00FFFF"/>
      <color rgb="FFFFFF99"/>
      <color rgb="FF66CCFF"/>
      <color rgb="FFCCCCFF"/>
      <color rgb="FFFF99CC"/>
      <color rgb="FFFF9900"/>
      <color rgb="FFCC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0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85725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38575" y="3943350"/>
          <a:ext cx="180975" cy="142875"/>
        </a:xfrm>
        <a:prstGeom prst="rect">
          <a:avLst/>
        </a:prstGeom>
        <a:noFill/>
        <a:ln w="9525">
          <a:noFill/>
          <a:miter lim="800000"/>
          <a:headEnd/>
          <a:tailEnd/>
        </a:ln>
      </xdr:spPr>
    </xdr:sp>
    <xdr:clientData/>
  </xdr:twoCellAnchor>
  <xdr:twoCellAnchor editAs="oneCell">
    <xdr:from>
      <xdr:col>0</xdr:col>
      <xdr:colOff>95249</xdr:colOff>
      <xdr:row>19</xdr:row>
      <xdr:rowOff>0</xdr:rowOff>
    </xdr:from>
    <xdr:to>
      <xdr:col>2</xdr:col>
      <xdr:colOff>1476375</xdr:colOff>
      <xdr:row>25</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5249" y="3619500"/>
          <a:ext cx="4791076" cy="11906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000-000005000000}"/>
            </a:ext>
          </a:extLst>
        </xdr:cNvPr>
        <xdr:cNvSpPr>
          <a:spLocks noChangeShapeType="1"/>
        </xdr:cNvSpPr>
      </xdr:nvSpPr>
      <xdr:spPr bwMode="auto">
        <a:xfrm>
          <a:off x="5124450" y="56388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47</xdr:row>
      <xdr:rowOff>19050</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6248400" y="8086725"/>
          <a:ext cx="333375" cy="885825"/>
        </a:xfrm>
        <a:prstGeom prst="rect">
          <a:avLst/>
        </a:prstGeom>
        <a:noFill/>
        <a:ln w="9525">
          <a:noFill/>
          <a:miter lim="800000"/>
          <a:headEnd/>
          <a:tailEnd/>
        </a:ln>
      </xdr:spPr>
    </xdr:sp>
    <xdr:clientData/>
  </xdr:twoCellAnchor>
  <xdr:twoCellAnchor editAs="oneCell">
    <xdr:from>
      <xdr:col>3</xdr:col>
      <xdr:colOff>285749</xdr:colOff>
      <xdr:row>19</xdr:row>
      <xdr:rowOff>19050</xdr:rowOff>
    </xdr:from>
    <xdr:to>
      <xdr:col>4</xdr:col>
      <xdr:colOff>323849</xdr:colOff>
      <xdr:row>37</xdr:row>
      <xdr:rowOff>142875</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5362574" y="3638550"/>
          <a:ext cx="933450" cy="3552825"/>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bwMode="auto">
        <a:xfrm flipH="1">
          <a:off x="5029200" y="752475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2543175</xdr:colOff>
      <xdr:row>12</xdr:row>
      <xdr:rowOff>47625</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6134100" y="190500"/>
          <a:ext cx="2381250"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"250" for a full benefit, or type a shared Fuel amount (e.g. "125.00")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a:off x="6886575" y="7296150"/>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2007 New Max Budget Stipend</a:t>
          </a:r>
          <a:r>
            <a:rPr lang="en-US" sz="1100" b="1" baseline="0">
              <a:solidFill>
                <a:srgbClr val="FF0000"/>
              </a:solidFill>
            </a:rPr>
            <a:t> </a:t>
          </a:r>
        </a:p>
        <a:p>
          <a:r>
            <a:rPr lang="en-US" sz="1100" b="1" baseline="0">
              <a:solidFill>
                <a:srgbClr val="FF0000"/>
              </a:solidFill>
            </a:rPr>
            <a:t>Single $575.00 Couple $775.00 REBA $281.00</a:t>
          </a:r>
        </a:p>
        <a:p>
          <a:r>
            <a:rPr lang="en-US" sz="1100" b="1" baseline="0">
              <a:solidFill>
                <a:srgbClr val="FF0000"/>
              </a:solidFill>
            </a:rPr>
            <a:t>Heated Apt $519.00 Unheated $388.00  Fuel = $250.00</a:t>
          </a:r>
        </a:p>
        <a:p>
          <a:r>
            <a:rPr lang="en-US" sz="1100" b="1" baseline="0">
              <a:solidFill>
                <a:srgbClr val="FF0000"/>
              </a:solidFill>
            </a:rPr>
            <a:t>Children's Allowance $260.00 each for 1st two, $???.00 each  for additional children</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1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3838575" y="3943350"/>
          <a:ext cx="180975" cy="142875"/>
        </a:xfrm>
        <a:prstGeom prst="rect">
          <a:avLst/>
        </a:prstGeom>
        <a:noFill/>
        <a:ln w="9525">
          <a:noFill/>
          <a:miter lim="800000"/>
          <a:headEnd/>
          <a:tailEnd/>
        </a:ln>
      </xdr:spPr>
    </xdr:sp>
    <xdr:clientData/>
  </xdr:twoCellAnchor>
  <xdr:twoCellAnchor editAs="oneCell">
    <xdr:from>
      <xdr:col>0</xdr:col>
      <xdr:colOff>95249</xdr:colOff>
      <xdr:row>19</xdr:row>
      <xdr:rowOff>0</xdr:rowOff>
    </xdr:from>
    <xdr:to>
      <xdr:col>2</xdr:col>
      <xdr:colOff>1562100</xdr:colOff>
      <xdr:row>25</xdr:row>
      <xdr:rowOff>47625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95249" y="3619500"/>
          <a:ext cx="4876801" cy="11906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100-000005000000}"/>
            </a:ext>
          </a:extLst>
        </xdr:cNvPr>
        <xdr:cNvSpPr>
          <a:spLocks noChangeShapeType="1"/>
        </xdr:cNvSpPr>
      </xdr:nvSpPr>
      <xdr:spPr bwMode="auto">
        <a:xfrm>
          <a:off x="5124450" y="56388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47</xdr:row>
      <xdr:rowOff>19050</xdr:rowOff>
    </xdr:to>
    <xdr:sp macro="" textlink="">
      <xdr:nvSpPr>
        <xdr:cNvPr id="6" name="Text Box 9">
          <a:extLst>
            <a:ext uri="{FF2B5EF4-FFF2-40B4-BE49-F238E27FC236}">
              <a16:creationId xmlns:a16="http://schemas.microsoft.com/office/drawing/2014/main" id="{00000000-0008-0000-0100-000006000000}"/>
            </a:ext>
          </a:extLst>
        </xdr:cNvPr>
        <xdr:cNvSpPr txBox="1">
          <a:spLocks noChangeArrowheads="1"/>
        </xdr:cNvSpPr>
      </xdr:nvSpPr>
      <xdr:spPr bwMode="auto">
        <a:xfrm>
          <a:off x="6248400" y="8086725"/>
          <a:ext cx="333375" cy="885825"/>
        </a:xfrm>
        <a:prstGeom prst="rect">
          <a:avLst/>
        </a:prstGeom>
        <a:noFill/>
        <a:ln w="9525">
          <a:noFill/>
          <a:miter lim="800000"/>
          <a:headEnd/>
          <a:tailEnd/>
        </a:ln>
      </xdr:spPr>
    </xdr:sp>
    <xdr:clientData/>
  </xdr:twoCellAnchor>
  <xdr:twoCellAnchor editAs="oneCell">
    <xdr:from>
      <xdr:col>3</xdr:col>
      <xdr:colOff>285749</xdr:colOff>
      <xdr:row>19</xdr:row>
      <xdr:rowOff>19050</xdr:rowOff>
    </xdr:from>
    <xdr:to>
      <xdr:col>4</xdr:col>
      <xdr:colOff>323849</xdr:colOff>
      <xdr:row>37</xdr:row>
      <xdr:rowOff>142875</xdr:rowOff>
    </xdr:to>
    <xdr:sp macro="" textlink="">
      <xdr:nvSpPr>
        <xdr:cNvPr id="7" name="Text Box 10">
          <a:extLst>
            <a:ext uri="{FF2B5EF4-FFF2-40B4-BE49-F238E27FC236}">
              <a16:creationId xmlns:a16="http://schemas.microsoft.com/office/drawing/2014/main" id="{00000000-0008-0000-0100-000007000000}"/>
            </a:ext>
          </a:extLst>
        </xdr:cNvPr>
        <xdr:cNvSpPr txBox="1">
          <a:spLocks noChangeArrowheads="1"/>
        </xdr:cNvSpPr>
      </xdr:nvSpPr>
      <xdr:spPr bwMode="auto">
        <a:xfrm>
          <a:off x="5362574" y="3638550"/>
          <a:ext cx="933450" cy="3552825"/>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100-000008000000}"/>
            </a:ext>
          </a:extLst>
        </xdr:cNvPr>
        <xdr:cNvSpPr>
          <a:spLocks noChangeShapeType="1"/>
        </xdr:cNvSpPr>
      </xdr:nvSpPr>
      <xdr:spPr bwMode="auto">
        <a:xfrm flipH="1">
          <a:off x="5029200" y="752475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2543175</xdr:colOff>
      <xdr:row>12</xdr:row>
      <xdr:rowOff>47625</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6134100" y="190500"/>
          <a:ext cx="2381250"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"250" for a full benefit, or type a shared Fuel amount (e.g. "125.00")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100-00000A000000}"/>
            </a:ext>
          </a:extLst>
        </xdr:cNvPr>
        <xdr:cNvSpPr>
          <a:spLocks noChangeShapeType="1"/>
        </xdr:cNvSpPr>
      </xdr:nvSpPr>
      <xdr:spPr bwMode="auto">
        <a:xfrm>
          <a:off x="6886575" y="7296150"/>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2008 New Max Budget Stipend</a:t>
          </a:r>
          <a:r>
            <a:rPr lang="en-US" sz="1100" b="1" baseline="0">
              <a:solidFill>
                <a:srgbClr val="FF0000"/>
              </a:solidFill>
            </a:rPr>
            <a:t> </a:t>
          </a:r>
        </a:p>
        <a:p>
          <a:r>
            <a:rPr lang="en-US" sz="1100" b="1" baseline="0">
              <a:solidFill>
                <a:srgbClr val="FF0000"/>
              </a:solidFill>
            </a:rPr>
            <a:t>Single $600.00 Couple $810.00 REBA $290.00</a:t>
          </a:r>
        </a:p>
        <a:p>
          <a:r>
            <a:rPr lang="en-US" sz="1100" b="1" baseline="0">
              <a:solidFill>
                <a:srgbClr val="FF0000"/>
              </a:solidFill>
            </a:rPr>
            <a:t>Heated Apt $540.00 Unheated $405.00  Fuel = $250.00</a:t>
          </a:r>
        </a:p>
        <a:p>
          <a:r>
            <a:rPr lang="en-US" sz="1100" b="1" baseline="0">
              <a:solidFill>
                <a:srgbClr val="FF0000"/>
              </a:solidFill>
            </a:rPr>
            <a:t>Children's Allowance $270.00 each for 1st two, $140.00 each  for additional children</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2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85725</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3838575" y="3943350"/>
          <a:ext cx="180975" cy="142875"/>
        </a:xfrm>
        <a:prstGeom prst="rect">
          <a:avLst/>
        </a:prstGeom>
        <a:noFill/>
        <a:ln w="9525">
          <a:noFill/>
          <a:miter lim="800000"/>
          <a:headEnd/>
          <a:tailEnd/>
        </a:ln>
      </xdr:spPr>
    </xdr:sp>
    <xdr:clientData/>
  </xdr:twoCellAnchor>
  <xdr:twoCellAnchor editAs="oneCell">
    <xdr:from>
      <xdr:col>0</xdr:col>
      <xdr:colOff>95249</xdr:colOff>
      <xdr:row>19</xdr:row>
      <xdr:rowOff>0</xdr:rowOff>
    </xdr:from>
    <xdr:to>
      <xdr:col>2</xdr:col>
      <xdr:colOff>1581150</xdr:colOff>
      <xdr:row>25</xdr:row>
      <xdr:rowOff>47625</xdr:rowOff>
    </xdr:to>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95249" y="3619500"/>
          <a:ext cx="4895851" cy="11906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200-000005000000}"/>
            </a:ext>
          </a:extLst>
        </xdr:cNvPr>
        <xdr:cNvSpPr>
          <a:spLocks noChangeShapeType="1"/>
        </xdr:cNvSpPr>
      </xdr:nvSpPr>
      <xdr:spPr bwMode="auto">
        <a:xfrm>
          <a:off x="5124450" y="56388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47</xdr:row>
      <xdr:rowOff>19050</xdr:rowOff>
    </xdr:to>
    <xdr:sp macro="" textlink="">
      <xdr:nvSpPr>
        <xdr:cNvPr id="6" name="Text Box 9">
          <a:extLst>
            <a:ext uri="{FF2B5EF4-FFF2-40B4-BE49-F238E27FC236}">
              <a16:creationId xmlns:a16="http://schemas.microsoft.com/office/drawing/2014/main" id="{00000000-0008-0000-0200-000006000000}"/>
            </a:ext>
          </a:extLst>
        </xdr:cNvPr>
        <xdr:cNvSpPr txBox="1">
          <a:spLocks noChangeArrowheads="1"/>
        </xdr:cNvSpPr>
      </xdr:nvSpPr>
      <xdr:spPr bwMode="auto">
        <a:xfrm>
          <a:off x="6248400" y="8086725"/>
          <a:ext cx="333375" cy="1047750"/>
        </a:xfrm>
        <a:prstGeom prst="rect">
          <a:avLst/>
        </a:prstGeom>
        <a:noFill/>
        <a:ln w="9525">
          <a:noFill/>
          <a:miter lim="800000"/>
          <a:headEnd/>
          <a:tailEnd/>
        </a:ln>
      </xdr:spPr>
    </xdr:sp>
    <xdr:clientData/>
  </xdr:twoCellAnchor>
  <xdr:twoCellAnchor editAs="oneCell">
    <xdr:from>
      <xdr:col>3</xdr:col>
      <xdr:colOff>285749</xdr:colOff>
      <xdr:row>19</xdr:row>
      <xdr:rowOff>19050</xdr:rowOff>
    </xdr:from>
    <xdr:to>
      <xdr:col>4</xdr:col>
      <xdr:colOff>323849</xdr:colOff>
      <xdr:row>37</xdr:row>
      <xdr:rowOff>142875</xdr:rowOff>
    </xdr:to>
    <xdr:sp macro="" textlink="">
      <xdr:nvSpPr>
        <xdr:cNvPr id="7" name="Text Box 10">
          <a:extLst>
            <a:ext uri="{FF2B5EF4-FFF2-40B4-BE49-F238E27FC236}">
              <a16:creationId xmlns:a16="http://schemas.microsoft.com/office/drawing/2014/main" id="{00000000-0008-0000-0200-000007000000}"/>
            </a:ext>
          </a:extLst>
        </xdr:cNvPr>
        <xdr:cNvSpPr txBox="1">
          <a:spLocks noChangeArrowheads="1"/>
        </xdr:cNvSpPr>
      </xdr:nvSpPr>
      <xdr:spPr bwMode="auto">
        <a:xfrm>
          <a:off x="5362574" y="3638550"/>
          <a:ext cx="3343275" cy="358140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200-000008000000}"/>
            </a:ext>
          </a:extLst>
        </xdr:cNvPr>
        <xdr:cNvSpPr>
          <a:spLocks noChangeShapeType="1"/>
        </xdr:cNvSpPr>
      </xdr:nvSpPr>
      <xdr:spPr bwMode="auto">
        <a:xfrm flipH="1">
          <a:off x="5029200" y="752475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2552700</xdr:colOff>
      <xdr:row>12</xdr:row>
      <xdr:rowOff>47625</xdr:rowOff>
    </xdr:to>
    <xdr:sp macro="" textlink="">
      <xdr:nvSpPr>
        <xdr:cNvPr id="9" name="Text Box 12">
          <a:extLst>
            <a:ext uri="{FF2B5EF4-FFF2-40B4-BE49-F238E27FC236}">
              <a16:creationId xmlns:a16="http://schemas.microsoft.com/office/drawing/2014/main" id="{00000000-0008-0000-0200-000009000000}"/>
            </a:ext>
          </a:extLst>
        </xdr:cNvPr>
        <xdr:cNvSpPr txBox="1">
          <a:spLocks noChangeArrowheads="1"/>
        </xdr:cNvSpPr>
      </xdr:nvSpPr>
      <xdr:spPr bwMode="auto">
        <a:xfrm>
          <a:off x="6134100" y="190500"/>
          <a:ext cx="2390775"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"250" for a full benefit, or type a shared Fuel amount (e.g. "125.00")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200-00000A000000}"/>
            </a:ext>
          </a:extLst>
        </xdr:cNvPr>
        <xdr:cNvSpPr>
          <a:spLocks noChangeShapeType="1"/>
        </xdr:cNvSpPr>
      </xdr:nvSpPr>
      <xdr:spPr bwMode="auto">
        <a:xfrm>
          <a:off x="6886575" y="7296150"/>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2009 New Max Budget Stipend</a:t>
          </a:r>
          <a:r>
            <a:rPr lang="en-US" sz="1100" b="1" baseline="0">
              <a:solidFill>
                <a:srgbClr val="FF0000"/>
              </a:solidFill>
            </a:rPr>
            <a:t> </a:t>
          </a:r>
        </a:p>
        <a:p>
          <a:r>
            <a:rPr lang="en-US" sz="1100" b="1" baseline="0">
              <a:solidFill>
                <a:srgbClr val="FF0000"/>
              </a:solidFill>
            </a:rPr>
            <a:t>Single $625.00 Couple $840.00 REBA $300.00</a:t>
          </a:r>
        </a:p>
        <a:p>
          <a:r>
            <a:rPr lang="en-US" sz="1100" b="1" baseline="0">
              <a:solidFill>
                <a:srgbClr val="FF0000"/>
              </a:solidFill>
            </a:rPr>
            <a:t>Heated Apt $560.00 Unheated $420.00  Fuel = $250.00</a:t>
          </a:r>
        </a:p>
        <a:p>
          <a:r>
            <a:rPr lang="en-US" sz="1100" b="1" baseline="0">
              <a:solidFill>
                <a:srgbClr val="FF0000"/>
              </a:solidFill>
            </a:rPr>
            <a:t>Children's Allowance $280.00 each for 1st two, $145.00 each  for additional children</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3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85725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3838575" y="3943350"/>
          <a:ext cx="180975" cy="142875"/>
        </a:xfrm>
        <a:prstGeom prst="rect">
          <a:avLst/>
        </a:prstGeom>
        <a:noFill/>
        <a:ln w="9525">
          <a:noFill/>
          <a:miter lim="800000"/>
          <a:headEnd/>
          <a:tailEnd/>
        </a:ln>
      </xdr:spPr>
    </xdr:sp>
    <xdr:clientData/>
  </xdr:twoCellAnchor>
  <xdr:twoCellAnchor editAs="oneCell">
    <xdr:from>
      <xdr:col>0</xdr:col>
      <xdr:colOff>95249</xdr:colOff>
      <xdr:row>19</xdr:row>
      <xdr:rowOff>0</xdr:rowOff>
    </xdr:from>
    <xdr:to>
      <xdr:col>2</xdr:col>
      <xdr:colOff>1562100</xdr:colOff>
      <xdr:row>25</xdr:row>
      <xdr:rowOff>76200</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95249" y="3619500"/>
          <a:ext cx="4876801" cy="1219200"/>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300-000005000000}"/>
            </a:ext>
          </a:extLst>
        </xdr:cNvPr>
        <xdr:cNvSpPr>
          <a:spLocks noChangeShapeType="1"/>
        </xdr:cNvSpPr>
      </xdr:nvSpPr>
      <xdr:spPr bwMode="auto">
        <a:xfrm>
          <a:off x="5124450" y="56388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47</xdr:row>
      <xdr:rowOff>180975</xdr:rowOff>
    </xdr:to>
    <xdr:sp macro="" textlink="">
      <xdr:nvSpPr>
        <xdr:cNvPr id="6" name="Text Box 9">
          <a:extLst>
            <a:ext uri="{FF2B5EF4-FFF2-40B4-BE49-F238E27FC236}">
              <a16:creationId xmlns:a16="http://schemas.microsoft.com/office/drawing/2014/main" id="{00000000-0008-0000-0300-000006000000}"/>
            </a:ext>
          </a:extLst>
        </xdr:cNvPr>
        <xdr:cNvSpPr txBox="1">
          <a:spLocks noChangeArrowheads="1"/>
        </xdr:cNvSpPr>
      </xdr:nvSpPr>
      <xdr:spPr bwMode="auto">
        <a:xfrm>
          <a:off x="6248400" y="8086725"/>
          <a:ext cx="333375" cy="1228725"/>
        </a:xfrm>
        <a:prstGeom prst="rect">
          <a:avLst/>
        </a:prstGeom>
        <a:noFill/>
        <a:ln w="9525">
          <a:noFill/>
          <a:miter lim="800000"/>
          <a:headEnd/>
          <a:tailEnd/>
        </a:ln>
      </xdr:spPr>
    </xdr:sp>
    <xdr:clientData/>
  </xdr:twoCellAnchor>
  <xdr:twoCellAnchor editAs="oneCell">
    <xdr:from>
      <xdr:col>3</xdr:col>
      <xdr:colOff>285749</xdr:colOff>
      <xdr:row>19</xdr:row>
      <xdr:rowOff>19050</xdr:rowOff>
    </xdr:from>
    <xdr:to>
      <xdr:col>4</xdr:col>
      <xdr:colOff>2733674</xdr:colOff>
      <xdr:row>37</xdr:row>
      <xdr:rowOff>171450</xdr:rowOff>
    </xdr:to>
    <xdr:sp macro="" textlink="">
      <xdr:nvSpPr>
        <xdr:cNvPr id="7" name="Text Box 10">
          <a:extLst>
            <a:ext uri="{FF2B5EF4-FFF2-40B4-BE49-F238E27FC236}">
              <a16:creationId xmlns:a16="http://schemas.microsoft.com/office/drawing/2014/main" id="{00000000-0008-0000-0300-000007000000}"/>
            </a:ext>
          </a:extLst>
        </xdr:cNvPr>
        <xdr:cNvSpPr txBox="1">
          <a:spLocks noChangeArrowheads="1"/>
        </xdr:cNvSpPr>
      </xdr:nvSpPr>
      <xdr:spPr bwMode="auto">
        <a:xfrm>
          <a:off x="5362574" y="3638550"/>
          <a:ext cx="3343275" cy="358140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300-000008000000}"/>
            </a:ext>
          </a:extLst>
        </xdr:cNvPr>
        <xdr:cNvSpPr>
          <a:spLocks noChangeShapeType="1"/>
        </xdr:cNvSpPr>
      </xdr:nvSpPr>
      <xdr:spPr bwMode="auto">
        <a:xfrm flipH="1">
          <a:off x="5029200" y="752475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2533650</xdr:colOff>
      <xdr:row>12</xdr:row>
      <xdr:rowOff>47625</xdr:rowOff>
    </xdr:to>
    <xdr:sp macro="" textlink="">
      <xdr:nvSpPr>
        <xdr:cNvPr id="9" name="Text Box 12">
          <a:extLst>
            <a:ext uri="{FF2B5EF4-FFF2-40B4-BE49-F238E27FC236}">
              <a16:creationId xmlns:a16="http://schemas.microsoft.com/office/drawing/2014/main" id="{00000000-0008-0000-0300-000009000000}"/>
            </a:ext>
          </a:extLst>
        </xdr:cNvPr>
        <xdr:cNvSpPr txBox="1">
          <a:spLocks noChangeArrowheads="1"/>
        </xdr:cNvSpPr>
      </xdr:nvSpPr>
      <xdr:spPr bwMode="auto">
        <a:xfrm>
          <a:off x="6134100" y="190500"/>
          <a:ext cx="2371725"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"250" for a full benefit, or type a shared Fuel amount (e.g. "125.00")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300-00000A000000}"/>
            </a:ext>
          </a:extLst>
        </xdr:cNvPr>
        <xdr:cNvSpPr>
          <a:spLocks noChangeShapeType="1"/>
        </xdr:cNvSpPr>
      </xdr:nvSpPr>
      <xdr:spPr bwMode="auto">
        <a:xfrm>
          <a:off x="6886575" y="7296150"/>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2010 New Max Budget Stipend</a:t>
          </a:r>
          <a:r>
            <a:rPr lang="en-US" sz="1100" b="1" baseline="0">
              <a:solidFill>
                <a:srgbClr val="FF0000"/>
              </a:solidFill>
            </a:rPr>
            <a:t> </a:t>
          </a:r>
        </a:p>
        <a:p>
          <a:r>
            <a:rPr lang="en-US" sz="1100" b="1" baseline="0">
              <a:solidFill>
                <a:srgbClr val="FF0000"/>
              </a:solidFill>
            </a:rPr>
            <a:t>Single $625.00 Couple $840.00 REBA $300.00</a:t>
          </a:r>
        </a:p>
        <a:p>
          <a:r>
            <a:rPr lang="en-US" sz="1100" b="1" baseline="0">
              <a:solidFill>
                <a:srgbClr val="FF0000"/>
              </a:solidFill>
            </a:rPr>
            <a:t>Heated Apt $560.00 Unheated $420.00  Fuel = $250.00</a:t>
          </a:r>
        </a:p>
        <a:p>
          <a:r>
            <a:rPr lang="en-US" sz="1100" b="1" baseline="0">
              <a:solidFill>
                <a:srgbClr val="FF0000"/>
              </a:solidFill>
            </a:rPr>
            <a:t>Children's Allowance $280.00 each for 1st two, $145.00 each  for additional children</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12" name="Rectangle 13">
          <a:extLst>
            <a:ext uri="{FF2B5EF4-FFF2-40B4-BE49-F238E27FC236}">
              <a16:creationId xmlns:a16="http://schemas.microsoft.com/office/drawing/2014/main" id="{00000000-0008-0000-0400-00000C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85725</xdr:rowOff>
    </xdr:to>
    <xdr:sp macro="" textlink="">
      <xdr:nvSpPr>
        <xdr:cNvPr id="13" name="Text Box 1">
          <a:extLst>
            <a:ext uri="{FF2B5EF4-FFF2-40B4-BE49-F238E27FC236}">
              <a16:creationId xmlns:a16="http://schemas.microsoft.com/office/drawing/2014/main" id="{00000000-0008-0000-0400-00000D000000}"/>
            </a:ext>
          </a:extLst>
        </xdr:cNvPr>
        <xdr:cNvSpPr txBox="1">
          <a:spLocks noChangeArrowheads="1"/>
        </xdr:cNvSpPr>
      </xdr:nvSpPr>
      <xdr:spPr bwMode="auto">
        <a:xfrm>
          <a:off x="3838575" y="3943350"/>
          <a:ext cx="962025" cy="142875"/>
        </a:xfrm>
        <a:prstGeom prst="rect">
          <a:avLst/>
        </a:prstGeom>
        <a:noFill/>
        <a:ln w="9525">
          <a:noFill/>
          <a:miter lim="800000"/>
          <a:headEnd/>
          <a:tailEnd/>
        </a:ln>
      </xdr:spPr>
    </xdr:sp>
    <xdr:clientData/>
  </xdr:twoCellAnchor>
  <xdr:twoCellAnchor editAs="oneCell">
    <xdr:from>
      <xdr:col>0</xdr:col>
      <xdr:colOff>95249</xdr:colOff>
      <xdr:row>19</xdr:row>
      <xdr:rowOff>0</xdr:rowOff>
    </xdr:from>
    <xdr:to>
      <xdr:col>2</xdr:col>
      <xdr:colOff>1619249</xdr:colOff>
      <xdr:row>25</xdr:row>
      <xdr:rowOff>133350</xdr:rowOff>
    </xdr:to>
    <xdr:sp macro="" textlink="">
      <xdr:nvSpPr>
        <xdr:cNvPr id="14" name="Text Box 2">
          <a:extLst>
            <a:ext uri="{FF2B5EF4-FFF2-40B4-BE49-F238E27FC236}">
              <a16:creationId xmlns:a16="http://schemas.microsoft.com/office/drawing/2014/main" id="{00000000-0008-0000-0400-00000E000000}"/>
            </a:ext>
          </a:extLst>
        </xdr:cNvPr>
        <xdr:cNvSpPr txBox="1">
          <a:spLocks noChangeArrowheads="1"/>
        </xdr:cNvSpPr>
      </xdr:nvSpPr>
      <xdr:spPr bwMode="auto">
        <a:xfrm>
          <a:off x="95249" y="3619500"/>
          <a:ext cx="4931833" cy="1276350"/>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15" name="Line 7">
          <a:extLst>
            <a:ext uri="{FF2B5EF4-FFF2-40B4-BE49-F238E27FC236}">
              <a16:creationId xmlns:a16="http://schemas.microsoft.com/office/drawing/2014/main" id="{00000000-0008-0000-0400-00000F000000}"/>
            </a:ext>
          </a:extLst>
        </xdr:cNvPr>
        <xdr:cNvSpPr>
          <a:spLocks noChangeShapeType="1"/>
        </xdr:cNvSpPr>
      </xdr:nvSpPr>
      <xdr:spPr bwMode="auto">
        <a:xfrm>
          <a:off x="5124450" y="5667375"/>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1123950</xdr:colOff>
      <xdr:row>50</xdr:row>
      <xdr:rowOff>19050</xdr:rowOff>
    </xdr:to>
    <xdr:sp macro="" textlink="">
      <xdr:nvSpPr>
        <xdr:cNvPr id="16" name="Text Box 9">
          <a:extLst>
            <a:ext uri="{FF2B5EF4-FFF2-40B4-BE49-F238E27FC236}">
              <a16:creationId xmlns:a16="http://schemas.microsoft.com/office/drawing/2014/main" id="{00000000-0008-0000-0400-000010000000}"/>
            </a:ext>
          </a:extLst>
        </xdr:cNvPr>
        <xdr:cNvSpPr txBox="1">
          <a:spLocks noChangeArrowheads="1"/>
        </xdr:cNvSpPr>
      </xdr:nvSpPr>
      <xdr:spPr bwMode="auto">
        <a:xfrm>
          <a:off x="6248400" y="8115300"/>
          <a:ext cx="2981325" cy="1457325"/>
        </a:xfrm>
        <a:prstGeom prst="rect">
          <a:avLst/>
        </a:prstGeom>
        <a:noFill/>
        <a:ln w="9525">
          <a:noFill/>
          <a:miter lim="800000"/>
          <a:headEnd/>
          <a:tailEnd/>
        </a:ln>
      </xdr:spPr>
    </xdr:sp>
    <xdr:clientData/>
  </xdr:twoCellAnchor>
  <xdr:twoCellAnchor editAs="oneCell">
    <xdr:from>
      <xdr:col>3</xdr:col>
      <xdr:colOff>285750</xdr:colOff>
      <xdr:row>19</xdr:row>
      <xdr:rowOff>19050</xdr:rowOff>
    </xdr:from>
    <xdr:to>
      <xdr:col>4</xdr:col>
      <xdr:colOff>2434167</xdr:colOff>
      <xdr:row>38</xdr:row>
      <xdr:rowOff>38100</xdr:rowOff>
    </xdr:to>
    <xdr:sp macro="" textlink="">
      <xdr:nvSpPr>
        <xdr:cNvPr id="17" name="Text Box 10">
          <a:extLst>
            <a:ext uri="{FF2B5EF4-FFF2-40B4-BE49-F238E27FC236}">
              <a16:creationId xmlns:a16="http://schemas.microsoft.com/office/drawing/2014/main" id="{00000000-0008-0000-0400-000011000000}"/>
            </a:ext>
          </a:extLst>
        </xdr:cNvPr>
        <xdr:cNvSpPr txBox="1">
          <a:spLocks noChangeArrowheads="1"/>
        </xdr:cNvSpPr>
      </xdr:nvSpPr>
      <xdr:spPr bwMode="auto">
        <a:xfrm>
          <a:off x="5365750" y="3638550"/>
          <a:ext cx="3048000" cy="363855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18" name="Line 11">
          <a:extLst>
            <a:ext uri="{FF2B5EF4-FFF2-40B4-BE49-F238E27FC236}">
              <a16:creationId xmlns:a16="http://schemas.microsoft.com/office/drawing/2014/main" id="{00000000-0008-0000-0400-000012000000}"/>
            </a:ext>
          </a:extLst>
        </xdr:cNvPr>
        <xdr:cNvSpPr>
          <a:spLocks noChangeShapeType="1"/>
        </xdr:cNvSpPr>
      </xdr:nvSpPr>
      <xdr:spPr bwMode="auto">
        <a:xfrm flipH="1">
          <a:off x="5029200" y="7553325"/>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2533650</xdr:colOff>
      <xdr:row>12</xdr:row>
      <xdr:rowOff>47625</xdr:rowOff>
    </xdr:to>
    <xdr:sp macro="" textlink="">
      <xdr:nvSpPr>
        <xdr:cNvPr id="19" name="Text Box 12">
          <a:extLst>
            <a:ext uri="{FF2B5EF4-FFF2-40B4-BE49-F238E27FC236}">
              <a16:creationId xmlns:a16="http://schemas.microsoft.com/office/drawing/2014/main" id="{00000000-0008-0000-0400-000013000000}"/>
            </a:ext>
          </a:extLst>
        </xdr:cNvPr>
        <xdr:cNvSpPr txBox="1">
          <a:spLocks noChangeArrowheads="1"/>
        </xdr:cNvSpPr>
      </xdr:nvSpPr>
      <xdr:spPr bwMode="auto">
        <a:xfrm>
          <a:off x="6134100" y="190500"/>
          <a:ext cx="2371725"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"255" for a full benefit, or type a shared Fuel amount (e.g. "125.50")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20" name="Line 16">
          <a:extLst>
            <a:ext uri="{FF2B5EF4-FFF2-40B4-BE49-F238E27FC236}">
              <a16:creationId xmlns:a16="http://schemas.microsoft.com/office/drawing/2014/main" id="{00000000-0008-0000-0400-000014000000}"/>
            </a:ext>
          </a:extLst>
        </xdr:cNvPr>
        <xdr:cNvSpPr>
          <a:spLocks noChangeShapeType="1"/>
        </xdr:cNvSpPr>
      </xdr:nvSpPr>
      <xdr:spPr bwMode="auto">
        <a:xfrm>
          <a:off x="6886575" y="7324725"/>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1297919"/>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6010274" y="2286000"/>
          <a:ext cx="3562351" cy="129791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2011 New Max Budget Stipend</a:t>
          </a:r>
          <a:r>
            <a:rPr lang="en-US" sz="1100" b="1" baseline="0">
              <a:solidFill>
                <a:srgbClr val="FF0000"/>
              </a:solidFill>
            </a:rPr>
            <a:t> </a:t>
          </a:r>
        </a:p>
        <a:p>
          <a:r>
            <a:rPr lang="en-US" sz="1100" b="1" baseline="0">
              <a:solidFill>
                <a:srgbClr val="FF0000"/>
              </a:solidFill>
            </a:rPr>
            <a:t>Single $630.00 Couple $850.00 REBA $305.00</a:t>
          </a:r>
        </a:p>
        <a:p>
          <a:r>
            <a:rPr lang="en-US" sz="1100" b="1" baseline="0">
              <a:solidFill>
                <a:srgbClr val="FF0000"/>
              </a:solidFill>
            </a:rPr>
            <a:t>Heated Apt $565.00 Unheated $425.00  Fuel = $255.00</a:t>
          </a:r>
        </a:p>
        <a:p>
          <a:r>
            <a:rPr lang="en-US" sz="1100" b="1" baseline="0">
              <a:solidFill>
                <a:srgbClr val="FF0000"/>
              </a:solidFill>
            </a:rPr>
            <a:t>Children's Allowance $285.00 each for 1st two, $150.00 each  for additional children</a:t>
          </a:r>
        </a:p>
        <a:p>
          <a:r>
            <a:rPr lang="en-US" sz="1100" b="1" baseline="0">
              <a:solidFill>
                <a:srgbClr val="FF0000"/>
              </a:solidFill>
            </a:rPr>
            <a:t>Use Temporary Benefit Allowance  (TBA) to restore lost OB due to intigrating COLA.</a:t>
          </a:r>
          <a:endParaRPr lang="en-US" sz="11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5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85725</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3838575" y="3943350"/>
          <a:ext cx="180975" cy="142875"/>
        </a:xfrm>
        <a:prstGeom prst="rect">
          <a:avLst/>
        </a:prstGeom>
        <a:noFill/>
        <a:ln w="9525">
          <a:noFill/>
          <a:miter lim="800000"/>
          <a:headEnd/>
          <a:tailEnd/>
        </a:ln>
      </xdr:spPr>
    </xdr:sp>
    <xdr:clientData/>
  </xdr:twoCellAnchor>
  <xdr:twoCellAnchor editAs="oneCell">
    <xdr:from>
      <xdr:col>0</xdr:col>
      <xdr:colOff>95249</xdr:colOff>
      <xdr:row>19</xdr:row>
      <xdr:rowOff>0</xdr:rowOff>
    </xdr:from>
    <xdr:to>
      <xdr:col>2</xdr:col>
      <xdr:colOff>1628775</xdr:colOff>
      <xdr:row>25</xdr:row>
      <xdr:rowOff>104775</xdr:rowOff>
    </xdr:to>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95249" y="3619500"/>
          <a:ext cx="4943476" cy="124777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500-000005000000}"/>
            </a:ext>
          </a:extLst>
        </xdr:cNvPr>
        <xdr:cNvSpPr>
          <a:spLocks noChangeShapeType="1"/>
        </xdr:cNvSpPr>
      </xdr:nvSpPr>
      <xdr:spPr bwMode="auto">
        <a:xfrm>
          <a:off x="5124450" y="56388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48</xdr:row>
      <xdr:rowOff>171450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6248400" y="8086725"/>
          <a:ext cx="847725" cy="1457325"/>
        </a:xfrm>
        <a:prstGeom prst="rect">
          <a:avLst/>
        </a:prstGeom>
        <a:noFill/>
        <a:ln w="9525">
          <a:noFill/>
          <a:miter lim="800000"/>
          <a:headEnd/>
          <a:tailEnd/>
        </a:ln>
      </xdr:spPr>
    </xdr:sp>
    <xdr:clientData/>
  </xdr:twoCellAnchor>
  <xdr:twoCellAnchor editAs="oneCell">
    <xdr:from>
      <xdr:col>3</xdr:col>
      <xdr:colOff>285750</xdr:colOff>
      <xdr:row>19</xdr:row>
      <xdr:rowOff>19050</xdr:rowOff>
    </xdr:from>
    <xdr:to>
      <xdr:col>4</xdr:col>
      <xdr:colOff>2714625</xdr:colOff>
      <xdr:row>38</xdr:row>
      <xdr:rowOff>9525</xdr:rowOff>
    </xdr:to>
    <xdr:sp macro="" textlink="">
      <xdr:nvSpPr>
        <xdr:cNvPr id="7" name="Text Box 10">
          <a:extLst>
            <a:ext uri="{FF2B5EF4-FFF2-40B4-BE49-F238E27FC236}">
              <a16:creationId xmlns:a16="http://schemas.microsoft.com/office/drawing/2014/main" id="{00000000-0008-0000-0500-000007000000}"/>
            </a:ext>
          </a:extLst>
        </xdr:cNvPr>
        <xdr:cNvSpPr txBox="1">
          <a:spLocks noChangeArrowheads="1"/>
        </xdr:cNvSpPr>
      </xdr:nvSpPr>
      <xdr:spPr bwMode="auto">
        <a:xfrm>
          <a:off x="5362575" y="3638550"/>
          <a:ext cx="3324225" cy="3609975"/>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500-000008000000}"/>
            </a:ext>
          </a:extLst>
        </xdr:cNvPr>
        <xdr:cNvSpPr>
          <a:spLocks noChangeShapeType="1"/>
        </xdr:cNvSpPr>
      </xdr:nvSpPr>
      <xdr:spPr bwMode="auto">
        <a:xfrm flipH="1">
          <a:off x="5029200" y="752475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2562225</xdr:colOff>
      <xdr:row>12</xdr:row>
      <xdr:rowOff>47625</xdr:rowOff>
    </xdr:to>
    <xdr:sp macro="" textlink="">
      <xdr:nvSpPr>
        <xdr:cNvPr id="9" name="Text Box 12">
          <a:extLst>
            <a:ext uri="{FF2B5EF4-FFF2-40B4-BE49-F238E27FC236}">
              <a16:creationId xmlns:a16="http://schemas.microsoft.com/office/drawing/2014/main" id="{00000000-0008-0000-0500-000009000000}"/>
            </a:ext>
          </a:extLst>
        </xdr:cNvPr>
        <xdr:cNvSpPr txBox="1">
          <a:spLocks noChangeArrowheads="1"/>
        </xdr:cNvSpPr>
      </xdr:nvSpPr>
      <xdr:spPr bwMode="auto">
        <a:xfrm>
          <a:off x="6134100" y="190500"/>
          <a:ext cx="2400300"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"265" for a full benefit, or type a shared Fuel amount (e.g. "132.50")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500-00000A000000}"/>
            </a:ext>
          </a:extLst>
        </xdr:cNvPr>
        <xdr:cNvSpPr>
          <a:spLocks noChangeShapeType="1"/>
        </xdr:cNvSpPr>
      </xdr:nvSpPr>
      <xdr:spPr bwMode="auto">
        <a:xfrm>
          <a:off x="6886575" y="7296150"/>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1125693"/>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010274" y="2286000"/>
          <a:ext cx="3562351" cy="112569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2012 New Max Budget Stipend</a:t>
          </a:r>
          <a:r>
            <a:rPr lang="en-US" sz="1100" b="1" baseline="0">
              <a:solidFill>
                <a:srgbClr val="FF0000"/>
              </a:solidFill>
            </a:rPr>
            <a:t> </a:t>
          </a:r>
        </a:p>
        <a:p>
          <a:r>
            <a:rPr lang="en-US" sz="1100" b="1" baseline="0">
              <a:solidFill>
                <a:srgbClr val="FF0000"/>
              </a:solidFill>
            </a:rPr>
            <a:t>Single $655.00 Couple $885.00 REBA $315.00</a:t>
          </a:r>
        </a:p>
        <a:p>
          <a:r>
            <a:rPr lang="en-US" sz="1100" b="1" baseline="0">
              <a:solidFill>
                <a:srgbClr val="FF0000"/>
              </a:solidFill>
            </a:rPr>
            <a:t>Heated Apt $590.00 Unheated $440.00  Fuel = $265.00</a:t>
          </a:r>
        </a:p>
        <a:p>
          <a:r>
            <a:rPr lang="en-US" sz="1100" b="1" baseline="0">
              <a:solidFill>
                <a:srgbClr val="FF0000"/>
              </a:solidFill>
            </a:rPr>
            <a:t>Children's Allowance $285.00 each for 1st two, $150.00 each  for additional children</a:t>
          </a:r>
        </a:p>
        <a:p>
          <a:r>
            <a:rPr lang="en-US" sz="1100" b="1" baseline="0">
              <a:solidFill>
                <a:srgbClr val="FF0000"/>
              </a:solidFill>
            </a:rPr>
            <a:t>Discontinue the Temporary Benefit Allowance  (TBA) .</a:t>
          </a:r>
          <a:endParaRPr lang="en-US" sz="1100" b="1">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6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47625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3838575" y="3943350"/>
          <a:ext cx="180975" cy="142875"/>
        </a:xfrm>
        <a:prstGeom prst="rect">
          <a:avLst/>
        </a:prstGeom>
        <a:noFill/>
        <a:ln w="9525">
          <a:noFill/>
          <a:miter lim="800000"/>
          <a:headEnd/>
          <a:tailEnd/>
        </a:ln>
      </xdr:spPr>
    </xdr:sp>
    <xdr:clientData/>
  </xdr:twoCellAnchor>
  <xdr:twoCellAnchor editAs="oneCell">
    <xdr:from>
      <xdr:col>3</xdr:col>
      <xdr:colOff>152399</xdr:colOff>
      <xdr:row>40</xdr:row>
      <xdr:rowOff>19050</xdr:rowOff>
    </xdr:from>
    <xdr:to>
      <xdr:col>6</xdr:col>
      <xdr:colOff>66675</xdr:colOff>
      <xdr:row>45</xdr:row>
      <xdr:rowOff>95250</xdr:rowOff>
    </xdr:to>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5229224" y="7905750"/>
          <a:ext cx="4933951" cy="10763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600-000005000000}"/>
            </a:ext>
          </a:extLst>
        </xdr:cNvPr>
        <xdr:cNvSpPr>
          <a:spLocks noChangeShapeType="1"/>
        </xdr:cNvSpPr>
      </xdr:nvSpPr>
      <xdr:spPr bwMode="auto">
        <a:xfrm>
          <a:off x="5124450" y="56388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47</xdr:row>
      <xdr:rowOff>133350</xdr:rowOff>
    </xdr:to>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6248400" y="8086725"/>
          <a:ext cx="333375" cy="1228725"/>
        </a:xfrm>
        <a:prstGeom prst="rect">
          <a:avLst/>
        </a:prstGeom>
        <a:noFill/>
        <a:ln w="9525">
          <a:noFill/>
          <a:miter lim="800000"/>
          <a:headEnd/>
          <a:tailEnd/>
        </a:ln>
      </xdr:spPr>
    </xdr:sp>
    <xdr:clientData/>
  </xdr:twoCellAnchor>
  <xdr:twoCellAnchor editAs="oneCell">
    <xdr:from>
      <xdr:col>3</xdr:col>
      <xdr:colOff>285750</xdr:colOff>
      <xdr:row>19</xdr:row>
      <xdr:rowOff>19050</xdr:rowOff>
    </xdr:from>
    <xdr:to>
      <xdr:col>4</xdr:col>
      <xdr:colOff>2667000</xdr:colOff>
      <xdr:row>38</xdr:row>
      <xdr:rowOff>28575</xdr:rowOff>
    </xdr:to>
    <xdr:sp macro="" textlink="">
      <xdr:nvSpPr>
        <xdr:cNvPr id="7" name="Text Box 10">
          <a:extLst>
            <a:ext uri="{FF2B5EF4-FFF2-40B4-BE49-F238E27FC236}">
              <a16:creationId xmlns:a16="http://schemas.microsoft.com/office/drawing/2014/main" id="{00000000-0008-0000-0600-000007000000}"/>
            </a:ext>
          </a:extLst>
        </xdr:cNvPr>
        <xdr:cNvSpPr txBox="1">
          <a:spLocks noChangeArrowheads="1"/>
        </xdr:cNvSpPr>
      </xdr:nvSpPr>
      <xdr:spPr bwMode="auto">
        <a:xfrm>
          <a:off x="5362575" y="3695700"/>
          <a:ext cx="3276600" cy="381000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600-000008000000}"/>
            </a:ext>
          </a:extLst>
        </xdr:cNvPr>
        <xdr:cNvSpPr>
          <a:spLocks noChangeShapeType="1"/>
        </xdr:cNvSpPr>
      </xdr:nvSpPr>
      <xdr:spPr bwMode="auto">
        <a:xfrm flipH="1">
          <a:off x="5029200" y="752475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2533650</xdr:colOff>
      <xdr:row>12</xdr:row>
      <xdr:rowOff>47625</xdr:rowOff>
    </xdr:to>
    <xdr:sp macro="" textlink="">
      <xdr:nvSpPr>
        <xdr:cNvPr id="9" name="Text Box 12">
          <a:extLst>
            <a:ext uri="{FF2B5EF4-FFF2-40B4-BE49-F238E27FC236}">
              <a16:creationId xmlns:a16="http://schemas.microsoft.com/office/drawing/2014/main" id="{00000000-0008-0000-0600-000009000000}"/>
            </a:ext>
          </a:extLst>
        </xdr:cNvPr>
        <xdr:cNvSpPr txBox="1">
          <a:spLocks noChangeArrowheads="1"/>
        </xdr:cNvSpPr>
      </xdr:nvSpPr>
      <xdr:spPr bwMode="auto">
        <a:xfrm>
          <a:off x="6134100" y="190500"/>
          <a:ext cx="2371725"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"272.00" for a full benefit, or type a shared Fuel amount (e.g. "136.00")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600-00000A000000}"/>
            </a:ext>
          </a:extLst>
        </xdr:cNvPr>
        <xdr:cNvSpPr>
          <a:spLocks noChangeShapeType="1"/>
        </xdr:cNvSpPr>
      </xdr:nvSpPr>
      <xdr:spPr bwMode="auto">
        <a:xfrm>
          <a:off x="6886575" y="7296150"/>
          <a:ext cx="0" cy="238125"/>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2013 New Max Budget Stipend</a:t>
          </a:r>
          <a:r>
            <a:rPr lang="en-US" sz="1100" b="1" baseline="0">
              <a:solidFill>
                <a:srgbClr val="FF0000"/>
              </a:solidFill>
            </a:rPr>
            <a:t> </a:t>
          </a:r>
        </a:p>
        <a:p>
          <a:r>
            <a:rPr lang="en-US" sz="1100" b="1" baseline="0">
              <a:solidFill>
                <a:srgbClr val="FF0000"/>
              </a:solidFill>
            </a:rPr>
            <a:t>Single $673.00 Couple $910.00 REBA $320.00</a:t>
          </a:r>
        </a:p>
        <a:p>
          <a:r>
            <a:rPr lang="en-US" sz="1100" b="1" baseline="0">
              <a:solidFill>
                <a:srgbClr val="FF0000"/>
              </a:solidFill>
            </a:rPr>
            <a:t>Heated Apt $605.00 Unheated $450.00  Fuel = $272.00</a:t>
          </a:r>
        </a:p>
        <a:p>
          <a:r>
            <a:rPr lang="en-US" sz="1100" b="1" baseline="0">
              <a:solidFill>
                <a:srgbClr val="FF0000"/>
              </a:solidFill>
            </a:rPr>
            <a:t>Children's Allowance $285.00 each for 1st two, $150.00 each  for additional children.</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7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9525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3838575" y="4000500"/>
          <a:ext cx="180975" cy="114300"/>
        </a:xfrm>
        <a:prstGeom prst="rect">
          <a:avLst/>
        </a:prstGeom>
        <a:noFill/>
        <a:ln w="9525">
          <a:noFill/>
          <a:miter lim="800000"/>
          <a:headEnd/>
          <a:tailEnd/>
        </a:ln>
      </xdr:spPr>
    </xdr:sp>
    <xdr:clientData/>
  </xdr:twoCellAnchor>
  <xdr:twoCellAnchor editAs="oneCell">
    <xdr:from>
      <xdr:col>3</xdr:col>
      <xdr:colOff>180974</xdr:colOff>
      <xdr:row>40</xdr:row>
      <xdr:rowOff>38100</xdr:rowOff>
    </xdr:from>
    <xdr:to>
      <xdr:col>6</xdr:col>
      <xdr:colOff>447675</xdr:colOff>
      <xdr:row>46</xdr:row>
      <xdr:rowOff>28575</xdr:rowOff>
    </xdr:to>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5257799" y="7924800"/>
          <a:ext cx="5286376" cy="11906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7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46</xdr:row>
      <xdr:rowOff>142875</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6248400" y="8372475"/>
          <a:ext cx="333375" cy="1047750"/>
        </a:xfrm>
        <a:prstGeom prst="rect">
          <a:avLst/>
        </a:prstGeom>
        <a:noFill/>
        <a:ln w="9525">
          <a:noFill/>
          <a:miter lim="800000"/>
          <a:headEnd/>
          <a:tailEnd/>
        </a:ln>
      </xdr:spPr>
    </xdr:sp>
    <xdr:clientData/>
  </xdr:twoCellAnchor>
  <xdr:twoCellAnchor editAs="oneCell">
    <xdr:from>
      <xdr:col>3</xdr:col>
      <xdr:colOff>295274</xdr:colOff>
      <xdr:row>22</xdr:row>
      <xdr:rowOff>57150</xdr:rowOff>
    </xdr:from>
    <xdr:to>
      <xdr:col>4</xdr:col>
      <xdr:colOff>2686049</xdr:colOff>
      <xdr:row>38</xdr:row>
      <xdr:rowOff>28575</xdr:rowOff>
    </xdr:to>
    <xdr:sp macro="" textlink="">
      <xdr:nvSpPr>
        <xdr:cNvPr id="7" name="Text Box 10">
          <a:extLst>
            <a:ext uri="{FF2B5EF4-FFF2-40B4-BE49-F238E27FC236}">
              <a16:creationId xmlns:a16="http://schemas.microsoft.com/office/drawing/2014/main" id="{00000000-0008-0000-0700-000007000000}"/>
            </a:ext>
          </a:extLst>
        </xdr:cNvPr>
        <xdr:cNvSpPr txBox="1">
          <a:spLocks noChangeArrowheads="1"/>
        </xdr:cNvSpPr>
      </xdr:nvSpPr>
      <xdr:spPr bwMode="auto">
        <a:xfrm>
          <a:off x="5372099" y="4324350"/>
          <a:ext cx="3286125" cy="318135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7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161926</xdr:colOff>
      <xdr:row>1</xdr:row>
      <xdr:rowOff>0</xdr:rowOff>
    </xdr:from>
    <xdr:to>
      <xdr:col>4</xdr:col>
      <xdr:colOff>2524126</xdr:colOff>
      <xdr:row>12</xdr:row>
      <xdr:rowOff>47625</xdr:rowOff>
    </xdr:to>
    <xdr:sp macro="" textlink="">
      <xdr:nvSpPr>
        <xdr:cNvPr id="9" name="Text Box 12">
          <a:extLst>
            <a:ext uri="{FF2B5EF4-FFF2-40B4-BE49-F238E27FC236}">
              <a16:creationId xmlns:a16="http://schemas.microsoft.com/office/drawing/2014/main" id="{00000000-0008-0000-0700-000009000000}"/>
            </a:ext>
          </a:extLst>
        </xdr:cNvPr>
        <xdr:cNvSpPr txBox="1">
          <a:spLocks noChangeArrowheads="1"/>
        </xdr:cNvSpPr>
      </xdr:nvSpPr>
      <xdr:spPr bwMode="auto">
        <a:xfrm>
          <a:off x="6134101" y="190500"/>
          <a:ext cx="2362200"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"272.00" for a full benefit, or type a shared Fuel amount (e.g. "136.00")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7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July 2013 New Max Budget Stipend</a:t>
          </a:r>
          <a:r>
            <a:rPr lang="en-US" sz="1100" b="1" baseline="0">
              <a:solidFill>
                <a:srgbClr val="FF0000"/>
              </a:solidFill>
            </a:rPr>
            <a:t> </a:t>
          </a:r>
        </a:p>
        <a:p>
          <a:r>
            <a:rPr lang="en-US" sz="1100" b="1" baseline="0">
              <a:solidFill>
                <a:srgbClr val="FF0000"/>
              </a:solidFill>
            </a:rPr>
            <a:t>Single $673.00 Couple $910.00 REBA $320.00</a:t>
          </a:r>
        </a:p>
        <a:p>
          <a:r>
            <a:rPr lang="en-US" sz="1100" b="1" baseline="0">
              <a:solidFill>
                <a:srgbClr val="FF0000"/>
              </a:solidFill>
            </a:rPr>
            <a:t>Heated Apt $605.00 Unheated $450.00  Fuel = $272.00</a:t>
          </a:r>
        </a:p>
        <a:p>
          <a:r>
            <a:rPr lang="en-US" sz="1100" b="1" baseline="0">
              <a:solidFill>
                <a:srgbClr val="FF0000"/>
              </a:solidFill>
            </a:rPr>
            <a:t>Children's Allowance $285.00 each for 1st two, $150.00 each  for additional children.</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8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20</xdr:row>
      <xdr:rowOff>171450</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3838575" y="4000500"/>
          <a:ext cx="180975" cy="76200"/>
        </a:xfrm>
        <a:prstGeom prst="rect">
          <a:avLst/>
        </a:prstGeom>
        <a:noFill/>
        <a:ln w="9525">
          <a:noFill/>
          <a:miter lim="800000"/>
          <a:headEnd/>
          <a:tailEnd/>
        </a:ln>
      </xdr:spPr>
    </xdr:sp>
    <xdr:clientData/>
  </xdr:twoCellAnchor>
  <xdr:twoCellAnchor editAs="oneCell">
    <xdr:from>
      <xdr:col>3</xdr:col>
      <xdr:colOff>180974</xdr:colOff>
      <xdr:row>40</xdr:row>
      <xdr:rowOff>38100</xdr:rowOff>
    </xdr:from>
    <xdr:to>
      <xdr:col>4</xdr:col>
      <xdr:colOff>1381125</xdr:colOff>
      <xdr:row>45</xdr:row>
      <xdr:rowOff>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5257799" y="7924800"/>
          <a:ext cx="5286376" cy="11906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8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45</xdr:row>
      <xdr:rowOff>190500</xdr:rowOff>
    </xdr:to>
    <xdr:sp macro="" textlink="">
      <xdr:nvSpPr>
        <xdr:cNvPr id="6" name="Text Box 9">
          <a:extLst>
            <a:ext uri="{FF2B5EF4-FFF2-40B4-BE49-F238E27FC236}">
              <a16:creationId xmlns:a16="http://schemas.microsoft.com/office/drawing/2014/main" id="{00000000-0008-0000-0800-000006000000}"/>
            </a:ext>
          </a:extLst>
        </xdr:cNvPr>
        <xdr:cNvSpPr txBox="1">
          <a:spLocks noChangeArrowheads="1"/>
        </xdr:cNvSpPr>
      </xdr:nvSpPr>
      <xdr:spPr bwMode="auto">
        <a:xfrm>
          <a:off x="6248400" y="8372475"/>
          <a:ext cx="333375" cy="857250"/>
        </a:xfrm>
        <a:prstGeom prst="rect">
          <a:avLst/>
        </a:prstGeom>
        <a:noFill/>
        <a:ln w="9525">
          <a:noFill/>
          <a:miter lim="800000"/>
          <a:headEnd/>
          <a:tailEnd/>
        </a:ln>
      </xdr:spPr>
    </xdr:sp>
    <xdr:clientData/>
  </xdr:twoCellAnchor>
  <xdr:twoCellAnchor editAs="oneCell">
    <xdr:from>
      <xdr:col>3</xdr:col>
      <xdr:colOff>295274</xdr:colOff>
      <xdr:row>21</xdr:row>
      <xdr:rowOff>47625</xdr:rowOff>
    </xdr:from>
    <xdr:to>
      <xdr:col>4</xdr:col>
      <xdr:colOff>2686050</xdr:colOff>
      <xdr:row>38</xdr:row>
      <xdr:rowOff>28575</xdr:rowOff>
    </xdr:to>
    <xdr:sp macro="" textlink="">
      <xdr:nvSpPr>
        <xdr:cNvPr id="7" name="Text Box 10">
          <a:extLst>
            <a:ext uri="{FF2B5EF4-FFF2-40B4-BE49-F238E27FC236}">
              <a16:creationId xmlns:a16="http://schemas.microsoft.com/office/drawing/2014/main" id="{00000000-0008-0000-0800-000007000000}"/>
            </a:ext>
          </a:extLst>
        </xdr:cNvPr>
        <xdr:cNvSpPr txBox="1">
          <a:spLocks noChangeArrowheads="1"/>
        </xdr:cNvSpPr>
      </xdr:nvSpPr>
      <xdr:spPr bwMode="auto">
        <a:xfrm>
          <a:off x="5372099" y="4114800"/>
          <a:ext cx="3286126" cy="339090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8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161926</xdr:colOff>
      <xdr:row>1</xdr:row>
      <xdr:rowOff>0</xdr:rowOff>
    </xdr:from>
    <xdr:to>
      <xdr:col>4</xdr:col>
      <xdr:colOff>2562225</xdr:colOff>
      <xdr:row>12</xdr:row>
      <xdr:rowOff>47625</xdr:rowOff>
    </xdr:to>
    <xdr:sp macro="" textlink="">
      <xdr:nvSpPr>
        <xdr:cNvPr id="9" name="Text Box 12">
          <a:extLst>
            <a:ext uri="{FF2B5EF4-FFF2-40B4-BE49-F238E27FC236}">
              <a16:creationId xmlns:a16="http://schemas.microsoft.com/office/drawing/2014/main" id="{00000000-0008-0000-0800-000009000000}"/>
            </a:ext>
          </a:extLst>
        </xdr:cNvPr>
        <xdr:cNvSpPr txBox="1">
          <a:spLocks noChangeArrowheads="1"/>
        </xdr:cNvSpPr>
      </xdr:nvSpPr>
      <xdr:spPr bwMode="auto">
        <a:xfrm>
          <a:off x="6134101" y="190500"/>
          <a:ext cx="2400299"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"279.00" for a full benefit, or type a shared Fuel amount (e.g. "139.50")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8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a:t>
          </a:r>
          <a:r>
            <a:rPr lang="en-US" sz="1100" b="1">
              <a:solidFill>
                <a:srgbClr val="0000FF"/>
              </a:solidFill>
            </a:rPr>
            <a:t>July 2014 </a:t>
          </a:r>
          <a:r>
            <a:rPr lang="en-US" sz="1100" b="1">
              <a:solidFill>
                <a:srgbClr val="FF0000"/>
              </a:solidFill>
            </a:rPr>
            <a:t>New Max Budget Stipend</a:t>
          </a:r>
          <a:r>
            <a:rPr lang="en-US" sz="1100" b="1" baseline="0">
              <a:solidFill>
                <a:srgbClr val="FF0000"/>
              </a:solidFill>
            </a:rPr>
            <a:t> </a:t>
          </a:r>
        </a:p>
        <a:p>
          <a:r>
            <a:rPr lang="en-US" sz="1100" b="1" baseline="0">
              <a:solidFill>
                <a:srgbClr val="FF0000"/>
              </a:solidFill>
            </a:rPr>
            <a:t>Single </a:t>
          </a:r>
          <a:r>
            <a:rPr lang="en-US" sz="1100" b="1" baseline="0">
              <a:solidFill>
                <a:srgbClr val="0000FF"/>
              </a:solidFill>
            </a:rPr>
            <a:t>$690.00 </a:t>
          </a:r>
          <a:r>
            <a:rPr lang="en-US" sz="1100" b="1" baseline="0">
              <a:solidFill>
                <a:srgbClr val="FF0000"/>
              </a:solidFill>
            </a:rPr>
            <a:t>Couple </a:t>
          </a:r>
          <a:r>
            <a:rPr lang="en-US" sz="1100" b="1" baseline="0">
              <a:solidFill>
                <a:srgbClr val="0000FF"/>
              </a:solidFill>
            </a:rPr>
            <a:t>$933.00 </a:t>
          </a:r>
          <a:r>
            <a:rPr lang="en-US" sz="1100" b="1" baseline="0">
              <a:solidFill>
                <a:srgbClr val="FF0000"/>
              </a:solidFill>
            </a:rPr>
            <a:t>REBA $320.00</a:t>
          </a:r>
        </a:p>
        <a:p>
          <a:r>
            <a:rPr lang="en-US" sz="1100" b="1" baseline="0">
              <a:solidFill>
                <a:srgbClr val="FF0000"/>
              </a:solidFill>
            </a:rPr>
            <a:t>Heated Apt </a:t>
          </a:r>
          <a:r>
            <a:rPr lang="en-US" sz="1100" b="1" baseline="0">
              <a:solidFill>
                <a:srgbClr val="0000FF"/>
              </a:solidFill>
            </a:rPr>
            <a:t>$620.00 </a:t>
          </a:r>
          <a:r>
            <a:rPr lang="en-US" sz="1100" b="1" baseline="0">
              <a:solidFill>
                <a:srgbClr val="FF0000"/>
              </a:solidFill>
            </a:rPr>
            <a:t>Unheated </a:t>
          </a:r>
          <a:r>
            <a:rPr lang="en-US" sz="1100" b="1" baseline="0">
              <a:solidFill>
                <a:srgbClr val="0000FF"/>
              </a:solidFill>
            </a:rPr>
            <a:t>$461.00  </a:t>
          </a:r>
          <a:r>
            <a:rPr lang="en-US" sz="1100" b="1" baseline="0">
              <a:solidFill>
                <a:srgbClr val="FF0000"/>
              </a:solidFill>
            </a:rPr>
            <a:t>Fuel = </a:t>
          </a:r>
          <a:r>
            <a:rPr lang="en-US" sz="1100" b="1" baseline="0">
              <a:solidFill>
                <a:srgbClr val="0000FF"/>
              </a:solidFill>
            </a:rPr>
            <a:t>$279.00</a:t>
          </a:r>
        </a:p>
        <a:p>
          <a:r>
            <a:rPr lang="en-US" sz="1100" b="1" baseline="0">
              <a:solidFill>
                <a:srgbClr val="FF0000"/>
              </a:solidFill>
            </a:rPr>
            <a:t>Children's Allowance </a:t>
          </a:r>
          <a:r>
            <a:rPr lang="en-US" sz="1100" b="1" baseline="0">
              <a:solidFill>
                <a:srgbClr val="0000FF"/>
              </a:solidFill>
            </a:rPr>
            <a:t>$285.00 </a:t>
          </a:r>
          <a:r>
            <a:rPr lang="en-US" sz="1100" b="1" baseline="0">
              <a:solidFill>
                <a:srgbClr val="FF0000"/>
              </a:solidFill>
            </a:rPr>
            <a:t>each for 1st two, </a:t>
          </a:r>
          <a:r>
            <a:rPr lang="en-US" sz="1100" b="1" baseline="0">
              <a:solidFill>
                <a:srgbClr val="0000FF"/>
              </a:solidFill>
            </a:rPr>
            <a:t>$150.00 </a:t>
          </a:r>
          <a:r>
            <a:rPr lang="en-US" sz="1100" b="1" baseline="0">
              <a:solidFill>
                <a:srgbClr val="FF0000"/>
              </a:solidFill>
            </a:rPr>
            <a:t>each  for additional children.</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7</xdr:col>
      <xdr:colOff>742950</xdr:colOff>
      <xdr:row>0</xdr:row>
      <xdr:rowOff>1676400</xdr:rowOff>
    </xdr:to>
    <xdr:sp macro="" textlink="">
      <xdr:nvSpPr>
        <xdr:cNvPr id="2049" name="Text Box 1">
          <a:extLst>
            <a:ext uri="{FF2B5EF4-FFF2-40B4-BE49-F238E27FC236}">
              <a16:creationId xmlns:a16="http://schemas.microsoft.com/office/drawing/2014/main" id="{00000000-0008-0000-0900-000001080000}"/>
            </a:ext>
          </a:extLst>
        </xdr:cNvPr>
        <xdr:cNvSpPr txBox="1">
          <a:spLocks noChangeArrowheads="1"/>
        </xdr:cNvSpPr>
      </xdr:nvSpPr>
      <xdr:spPr bwMode="auto">
        <a:xfrm>
          <a:off x="66675" y="66675"/>
          <a:ext cx="7200900" cy="1609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108 CMR 6.01</a:t>
          </a:r>
        </a:p>
        <a:p>
          <a:pPr algn="l" rtl="0">
            <a:defRPr sz="1000"/>
          </a:pPr>
          <a:r>
            <a:rPr lang="en-US" sz="1000" b="0" i="0" strike="noStrike">
              <a:solidFill>
                <a:srgbClr val="000000"/>
              </a:solidFill>
              <a:latin typeface="Arial"/>
              <a:cs typeface="Arial"/>
            </a:rPr>
            <a:t>(5) Calculation of Employment Income. An applicant’s monthly wages shall be calculated by subtracting from the </a:t>
          </a:r>
          <a:r>
            <a:rPr lang="en-US" sz="1000" b="1" i="0" strike="noStrike">
              <a:solidFill>
                <a:srgbClr val="0000FF"/>
              </a:solidFill>
              <a:latin typeface="Arial"/>
              <a:cs typeface="Arial"/>
            </a:rPr>
            <a:t>weekly gross income</a:t>
          </a:r>
          <a:r>
            <a:rPr lang="en-US" sz="1000" b="0" i="0" strike="noStrike">
              <a:solidFill>
                <a:srgbClr val="000000"/>
              </a:solidFill>
              <a:latin typeface="Arial"/>
              <a:cs typeface="Arial"/>
            </a:rPr>
            <a:t> </a:t>
          </a:r>
          <a:r>
            <a:rPr lang="en-US" sz="1000" b="1" i="0" strike="noStrike">
              <a:solidFill>
                <a:srgbClr val="FF0000"/>
              </a:solidFill>
              <a:latin typeface="Arial"/>
              <a:cs typeface="Arial"/>
            </a:rPr>
            <a:t>federal</a:t>
          </a:r>
          <a:r>
            <a:rPr lang="en-US" sz="1000" b="0" i="0" strike="noStrike">
              <a:solidFill>
                <a:srgbClr val="000000"/>
              </a:solidFill>
              <a:latin typeface="Arial"/>
              <a:cs typeface="Arial"/>
            </a:rPr>
            <a:t> and </a:t>
          </a:r>
          <a:r>
            <a:rPr lang="en-US" sz="1000" b="1" i="0" strike="noStrike">
              <a:solidFill>
                <a:srgbClr val="FF00FF"/>
              </a:solidFill>
              <a:latin typeface="Arial"/>
              <a:cs typeface="Arial"/>
            </a:rPr>
            <a:t>state</a:t>
          </a:r>
          <a:r>
            <a:rPr lang="en-US" sz="1000" b="0" i="0" strike="noStrike">
              <a:solidFill>
                <a:srgbClr val="000000"/>
              </a:solidFill>
              <a:latin typeface="Arial"/>
              <a:cs typeface="Arial"/>
            </a:rPr>
            <a:t> taxes withheld and</a:t>
          </a:r>
          <a:r>
            <a:rPr lang="en-US" sz="1000" b="0" i="0" strike="noStrike">
              <a:solidFill>
                <a:srgbClr val="FF6600"/>
              </a:solidFill>
              <a:latin typeface="Arial"/>
              <a:cs typeface="Arial"/>
            </a:rPr>
            <a:t> </a:t>
          </a:r>
          <a:r>
            <a:rPr lang="en-US" sz="1000" b="1" i="0" strike="noStrike">
              <a:solidFill>
                <a:srgbClr val="FF6600"/>
              </a:solidFill>
              <a:latin typeface="Arial"/>
              <a:cs typeface="Arial"/>
            </a:rPr>
            <a:t>mandatory retirement</a:t>
          </a:r>
          <a:r>
            <a:rPr lang="en-US" sz="1000" b="0" i="0" strike="noStrike">
              <a:solidFill>
                <a:srgbClr val="000000"/>
              </a:solidFill>
              <a:latin typeface="Arial"/>
              <a:cs typeface="Arial"/>
            </a:rPr>
            <a:t>, </a:t>
          </a:r>
          <a:r>
            <a:rPr lang="en-US" sz="1000" b="1" i="0" strike="noStrike">
              <a:solidFill>
                <a:srgbClr val="993300"/>
              </a:solidFill>
              <a:latin typeface="Arial"/>
              <a:cs typeface="Arial"/>
            </a:rPr>
            <a:t>health</a:t>
          </a:r>
          <a:r>
            <a:rPr lang="en-US" sz="1000" b="0" i="0" strike="noStrike">
              <a:solidFill>
                <a:srgbClr val="000000"/>
              </a:solidFill>
              <a:latin typeface="Arial"/>
              <a:cs typeface="Arial"/>
            </a:rPr>
            <a:t> and </a:t>
          </a:r>
          <a:r>
            <a:rPr lang="en-US" sz="1000" b="1" i="0" strike="noStrike">
              <a:solidFill>
                <a:srgbClr val="333333"/>
              </a:solidFill>
              <a:latin typeface="Arial"/>
              <a:cs typeface="Arial"/>
            </a:rPr>
            <a:t>hospital</a:t>
          </a:r>
          <a:r>
            <a:rPr lang="en-US" sz="1000" b="0" i="0" strike="noStrike">
              <a:solidFill>
                <a:srgbClr val="000000"/>
              </a:solidFill>
              <a:latin typeface="Arial"/>
              <a:cs typeface="Arial"/>
            </a:rPr>
            <a:t> insurance payments. From the resulting net weekly income, the following steps shall be applied.</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Add four consecutive weekly net paychecks.</a:t>
          </a:r>
        </a:p>
        <a:p>
          <a:pPr algn="l" rtl="0">
            <a:defRPr sz="1000"/>
          </a:pPr>
          <a:r>
            <a:rPr lang="en-US" sz="1000" b="0" i="0" strike="noStrike">
              <a:solidFill>
                <a:srgbClr val="000000"/>
              </a:solidFill>
              <a:latin typeface="Arial"/>
              <a:cs typeface="Arial"/>
            </a:rPr>
            <a:t>(b) Divide by four.</a:t>
          </a:r>
        </a:p>
        <a:p>
          <a:pPr algn="l" rtl="0">
            <a:defRPr sz="1000"/>
          </a:pPr>
          <a:r>
            <a:rPr lang="en-US" sz="1000" b="0" i="0" strike="noStrike">
              <a:solidFill>
                <a:srgbClr val="000000"/>
              </a:solidFill>
              <a:latin typeface="Arial"/>
              <a:cs typeface="Arial"/>
            </a:rPr>
            <a:t>(c) Multiply by 4.33</a:t>
          </a:r>
        </a:p>
        <a:p>
          <a:pPr algn="l" rtl="0">
            <a:defRPr sz="1000"/>
          </a:pPr>
          <a:r>
            <a:rPr lang="en-US" sz="1000" b="0" i="0" strike="noStrike">
              <a:solidFill>
                <a:srgbClr val="000000"/>
              </a:solidFill>
              <a:latin typeface="Arial"/>
              <a:cs typeface="Arial"/>
            </a:rPr>
            <a:t>(d) Deduct $200 as a work incentive.</a:t>
          </a:r>
        </a:p>
        <a:p>
          <a:pPr algn="l" rtl="0">
            <a:defRPr sz="1000"/>
          </a:pPr>
          <a:endParaRPr lang="en-US" sz="1000" b="0" i="0" strike="noStrike">
            <a:solidFill>
              <a:srgbClr val="000000"/>
            </a:solidFill>
            <a:latin typeface="Arial"/>
            <a:cs typeface="Arial"/>
          </a:endParaRPr>
        </a:p>
      </xdr:txBody>
    </xdr:sp>
    <xdr:clientData/>
  </xdr:twoCellAnchor>
  <xdr:twoCellAnchor editAs="oneCell">
    <xdr:from>
      <xdr:col>0</xdr:col>
      <xdr:colOff>66675</xdr:colOff>
      <xdr:row>0</xdr:row>
      <xdr:rowOff>66675</xdr:rowOff>
    </xdr:from>
    <xdr:to>
      <xdr:col>8</xdr:col>
      <xdr:colOff>314325</xdr:colOff>
      <xdr:row>0</xdr:row>
      <xdr:rowOff>1676400</xdr:rowOff>
    </xdr:to>
    <xdr:sp macro="" textlink="">
      <xdr:nvSpPr>
        <xdr:cNvPr id="3" name="Text Box 1">
          <a:extLst>
            <a:ext uri="{FF2B5EF4-FFF2-40B4-BE49-F238E27FC236}">
              <a16:creationId xmlns:a16="http://schemas.microsoft.com/office/drawing/2014/main" id="{00000000-0008-0000-0900-000003000000}"/>
            </a:ext>
          </a:extLst>
        </xdr:cNvPr>
        <xdr:cNvSpPr txBox="1">
          <a:spLocks noChangeArrowheads="1"/>
        </xdr:cNvSpPr>
      </xdr:nvSpPr>
      <xdr:spPr bwMode="auto">
        <a:xfrm>
          <a:off x="66675" y="66675"/>
          <a:ext cx="7200900" cy="1609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108 CMR 6.01</a:t>
          </a:r>
        </a:p>
        <a:p>
          <a:pPr algn="l" rtl="0">
            <a:defRPr sz="1000"/>
          </a:pPr>
          <a:r>
            <a:rPr lang="en-US" sz="1000" b="0" i="0" strike="noStrike">
              <a:solidFill>
                <a:srgbClr val="000000"/>
              </a:solidFill>
              <a:latin typeface="Arial"/>
              <a:cs typeface="Arial"/>
            </a:rPr>
            <a:t>(5) Calculation of Employment Income. An applicant’s monthly wages shall be calculated by subtracting from the </a:t>
          </a:r>
          <a:r>
            <a:rPr lang="en-US" sz="1000" b="1" i="0" strike="noStrike">
              <a:solidFill>
                <a:srgbClr val="0000FF"/>
              </a:solidFill>
              <a:latin typeface="Arial"/>
              <a:cs typeface="Arial"/>
            </a:rPr>
            <a:t>weekly gross income</a:t>
          </a:r>
          <a:r>
            <a:rPr lang="en-US" sz="1000" b="0" i="0" strike="noStrike">
              <a:solidFill>
                <a:srgbClr val="000000"/>
              </a:solidFill>
              <a:latin typeface="Arial"/>
              <a:cs typeface="Arial"/>
            </a:rPr>
            <a:t> </a:t>
          </a:r>
          <a:r>
            <a:rPr lang="en-US" sz="1000" b="1" i="0" strike="noStrike">
              <a:solidFill>
                <a:srgbClr val="FF0000"/>
              </a:solidFill>
              <a:latin typeface="Arial"/>
              <a:cs typeface="Arial"/>
            </a:rPr>
            <a:t>federal</a:t>
          </a:r>
          <a:r>
            <a:rPr lang="en-US" sz="1000" b="0" i="0" strike="noStrike">
              <a:solidFill>
                <a:srgbClr val="000000"/>
              </a:solidFill>
              <a:latin typeface="Arial"/>
              <a:cs typeface="Arial"/>
            </a:rPr>
            <a:t> and </a:t>
          </a:r>
          <a:r>
            <a:rPr lang="en-US" sz="1000" b="1" i="0" strike="noStrike">
              <a:solidFill>
                <a:srgbClr val="FF00FF"/>
              </a:solidFill>
              <a:latin typeface="Arial"/>
              <a:cs typeface="Arial"/>
            </a:rPr>
            <a:t>state</a:t>
          </a:r>
          <a:r>
            <a:rPr lang="en-US" sz="1000" b="0" i="0" strike="noStrike">
              <a:solidFill>
                <a:srgbClr val="000000"/>
              </a:solidFill>
              <a:latin typeface="Arial"/>
              <a:cs typeface="Arial"/>
            </a:rPr>
            <a:t> taxes withheld and</a:t>
          </a:r>
          <a:r>
            <a:rPr lang="en-US" sz="1000" b="0" i="0" strike="noStrike">
              <a:solidFill>
                <a:srgbClr val="FF6600"/>
              </a:solidFill>
              <a:latin typeface="Arial"/>
              <a:cs typeface="Arial"/>
            </a:rPr>
            <a:t> </a:t>
          </a:r>
          <a:r>
            <a:rPr lang="en-US" sz="1000" b="1" i="0" strike="noStrike">
              <a:solidFill>
                <a:srgbClr val="FF6600"/>
              </a:solidFill>
              <a:latin typeface="Arial"/>
              <a:cs typeface="Arial"/>
            </a:rPr>
            <a:t>mandatory retirement</a:t>
          </a:r>
          <a:r>
            <a:rPr lang="en-US" sz="1000" b="0" i="0" strike="noStrike">
              <a:solidFill>
                <a:srgbClr val="000000"/>
              </a:solidFill>
              <a:latin typeface="Arial"/>
              <a:cs typeface="Arial"/>
            </a:rPr>
            <a:t>, </a:t>
          </a:r>
          <a:r>
            <a:rPr lang="en-US" sz="1000" b="1" i="0" strike="noStrike">
              <a:solidFill>
                <a:srgbClr val="993300"/>
              </a:solidFill>
              <a:latin typeface="Arial"/>
              <a:cs typeface="Arial"/>
            </a:rPr>
            <a:t>health</a:t>
          </a:r>
          <a:r>
            <a:rPr lang="en-US" sz="1000" b="0" i="0" strike="noStrike">
              <a:solidFill>
                <a:srgbClr val="000000"/>
              </a:solidFill>
              <a:latin typeface="Arial"/>
              <a:cs typeface="Arial"/>
            </a:rPr>
            <a:t> and </a:t>
          </a:r>
          <a:r>
            <a:rPr lang="en-US" sz="1000" b="1" i="0" strike="noStrike">
              <a:solidFill>
                <a:srgbClr val="333333"/>
              </a:solidFill>
              <a:latin typeface="Arial"/>
              <a:cs typeface="Arial"/>
            </a:rPr>
            <a:t>hospital</a:t>
          </a:r>
          <a:r>
            <a:rPr lang="en-US" sz="1000" b="0" i="0" strike="noStrike">
              <a:solidFill>
                <a:srgbClr val="000000"/>
              </a:solidFill>
              <a:latin typeface="Arial"/>
              <a:cs typeface="Arial"/>
            </a:rPr>
            <a:t> insurance payments. From the resulting net weekly income, the following steps shall be applied.</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Add four consecutive weekly net paychecks.</a:t>
          </a:r>
        </a:p>
        <a:p>
          <a:pPr algn="l" rtl="0">
            <a:defRPr sz="1000"/>
          </a:pPr>
          <a:r>
            <a:rPr lang="en-US" sz="1000" b="0" i="0" strike="noStrike">
              <a:solidFill>
                <a:srgbClr val="000000"/>
              </a:solidFill>
              <a:latin typeface="Arial"/>
              <a:cs typeface="Arial"/>
            </a:rPr>
            <a:t>(b) Divide by four.</a:t>
          </a:r>
        </a:p>
        <a:p>
          <a:pPr algn="l" rtl="0">
            <a:defRPr sz="1000"/>
          </a:pPr>
          <a:r>
            <a:rPr lang="en-US" sz="1000" b="0" i="0" strike="noStrike">
              <a:solidFill>
                <a:srgbClr val="000000"/>
              </a:solidFill>
              <a:latin typeface="Arial"/>
              <a:cs typeface="Arial"/>
            </a:rPr>
            <a:t>(c) Multiply by 4.33</a:t>
          </a:r>
        </a:p>
        <a:p>
          <a:pPr algn="l" rtl="0">
            <a:defRPr sz="1000"/>
          </a:pPr>
          <a:r>
            <a:rPr lang="en-US" sz="1000" b="0" i="0" strike="noStrike">
              <a:solidFill>
                <a:srgbClr val="000000"/>
              </a:solidFill>
              <a:latin typeface="Arial"/>
              <a:cs typeface="Arial"/>
            </a:rPr>
            <a:t>(d) Deduct $200 as a work incentive.</a:t>
          </a:r>
        </a:p>
        <a:p>
          <a:pPr algn="l" rtl="0">
            <a:defRPr sz="1000"/>
          </a:pPr>
          <a:endParaRPr lang="en-US" sz="1000" b="0" i="0" strike="noStrike">
            <a:solidFill>
              <a:srgbClr val="000000"/>
            </a:solidFill>
            <a:latin typeface="Arial"/>
            <a:cs typeface="Arial"/>
          </a:endParaRPr>
        </a:p>
      </xdr:txBody>
    </xdr:sp>
    <xdr:clientData/>
  </xdr:twoCellAnchor>
  <xdr:twoCellAnchor editAs="oneCell">
    <xdr:from>
      <xdr:col>0</xdr:col>
      <xdr:colOff>66675</xdr:colOff>
      <xdr:row>0</xdr:row>
      <xdr:rowOff>66675</xdr:rowOff>
    </xdr:from>
    <xdr:to>
      <xdr:col>7</xdr:col>
      <xdr:colOff>742950</xdr:colOff>
      <xdr:row>0</xdr:row>
      <xdr:rowOff>1676400</xdr:rowOff>
    </xdr:to>
    <xdr:sp macro="" textlink="">
      <xdr:nvSpPr>
        <xdr:cNvPr id="5" name="Text Box 1">
          <a:extLst>
            <a:ext uri="{FF2B5EF4-FFF2-40B4-BE49-F238E27FC236}">
              <a16:creationId xmlns:a16="http://schemas.microsoft.com/office/drawing/2014/main" id="{00000000-0008-0000-0900-000005000000}"/>
            </a:ext>
          </a:extLst>
        </xdr:cNvPr>
        <xdr:cNvSpPr txBox="1">
          <a:spLocks noChangeArrowheads="1"/>
        </xdr:cNvSpPr>
      </xdr:nvSpPr>
      <xdr:spPr bwMode="auto">
        <a:xfrm>
          <a:off x="66675" y="66675"/>
          <a:ext cx="7200900" cy="1609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108 CMR 6.01</a:t>
          </a:r>
        </a:p>
        <a:p>
          <a:pPr algn="l" rtl="0">
            <a:defRPr sz="1000"/>
          </a:pPr>
          <a:r>
            <a:rPr lang="en-US" sz="1000" b="0" i="0" strike="noStrike">
              <a:solidFill>
                <a:srgbClr val="000000"/>
              </a:solidFill>
              <a:latin typeface="Arial"/>
              <a:cs typeface="Arial"/>
            </a:rPr>
            <a:t>(5) Calculation of Employment Income. An applicant’s monthly wages shall be calculated by subtracting from the </a:t>
          </a:r>
          <a:r>
            <a:rPr lang="en-US" sz="1000" b="1" i="0" strike="noStrike">
              <a:solidFill>
                <a:srgbClr val="0000FF"/>
              </a:solidFill>
              <a:latin typeface="Arial"/>
              <a:cs typeface="Arial"/>
            </a:rPr>
            <a:t>weekly gross income</a:t>
          </a:r>
          <a:r>
            <a:rPr lang="en-US" sz="1000" b="0" i="0" strike="noStrike">
              <a:solidFill>
                <a:srgbClr val="000000"/>
              </a:solidFill>
              <a:latin typeface="Arial"/>
              <a:cs typeface="Arial"/>
            </a:rPr>
            <a:t> </a:t>
          </a:r>
          <a:r>
            <a:rPr lang="en-US" sz="1000" b="1" i="0" strike="noStrike">
              <a:solidFill>
                <a:srgbClr val="FF0000"/>
              </a:solidFill>
              <a:latin typeface="Arial"/>
              <a:cs typeface="Arial"/>
            </a:rPr>
            <a:t>federal</a:t>
          </a:r>
          <a:r>
            <a:rPr lang="en-US" sz="1000" b="0" i="0" strike="noStrike">
              <a:solidFill>
                <a:srgbClr val="000000"/>
              </a:solidFill>
              <a:latin typeface="Arial"/>
              <a:cs typeface="Arial"/>
            </a:rPr>
            <a:t> and </a:t>
          </a:r>
          <a:r>
            <a:rPr lang="en-US" sz="1000" b="1" i="0" strike="noStrike">
              <a:solidFill>
                <a:srgbClr val="FF00FF"/>
              </a:solidFill>
              <a:latin typeface="Arial"/>
              <a:cs typeface="Arial"/>
            </a:rPr>
            <a:t>state</a:t>
          </a:r>
          <a:r>
            <a:rPr lang="en-US" sz="1000" b="0" i="0" strike="noStrike">
              <a:solidFill>
                <a:srgbClr val="000000"/>
              </a:solidFill>
              <a:latin typeface="Arial"/>
              <a:cs typeface="Arial"/>
            </a:rPr>
            <a:t> taxes withheld and</a:t>
          </a:r>
          <a:r>
            <a:rPr lang="en-US" sz="1000" b="0" i="0" strike="noStrike">
              <a:solidFill>
                <a:srgbClr val="FF6600"/>
              </a:solidFill>
              <a:latin typeface="Arial"/>
              <a:cs typeface="Arial"/>
            </a:rPr>
            <a:t> </a:t>
          </a:r>
          <a:r>
            <a:rPr lang="en-US" sz="1000" b="1" i="0" strike="noStrike">
              <a:solidFill>
                <a:srgbClr val="FF6600"/>
              </a:solidFill>
              <a:latin typeface="Arial"/>
              <a:cs typeface="Arial"/>
            </a:rPr>
            <a:t>mandatory retirement</a:t>
          </a:r>
          <a:r>
            <a:rPr lang="en-US" sz="1000" b="0" i="0" strike="noStrike">
              <a:solidFill>
                <a:srgbClr val="000000"/>
              </a:solidFill>
              <a:latin typeface="Arial"/>
              <a:cs typeface="Arial"/>
            </a:rPr>
            <a:t>, </a:t>
          </a:r>
          <a:r>
            <a:rPr lang="en-US" sz="1000" b="1" i="0" strike="noStrike">
              <a:solidFill>
                <a:srgbClr val="993300"/>
              </a:solidFill>
              <a:latin typeface="Arial"/>
              <a:cs typeface="Arial"/>
            </a:rPr>
            <a:t>health</a:t>
          </a:r>
          <a:r>
            <a:rPr lang="en-US" sz="1000" b="0" i="0" strike="noStrike">
              <a:solidFill>
                <a:srgbClr val="000000"/>
              </a:solidFill>
              <a:latin typeface="Arial"/>
              <a:cs typeface="Arial"/>
            </a:rPr>
            <a:t> and </a:t>
          </a:r>
          <a:r>
            <a:rPr lang="en-US" sz="1000" b="1" i="0" strike="noStrike">
              <a:solidFill>
                <a:srgbClr val="333333"/>
              </a:solidFill>
              <a:latin typeface="Arial"/>
              <a:cs typeface="Arial"/>
            </a:rPr>
            <a:t>hospital</a:t>
          </a:r>
          <a:r>
            <a:rPr lang="en-US" sz="1000" b="0" i="0" strike="noStrike">
              <a:solidFill>
                <a:srgbClr val="000000"/>
              </a:solidFill>
              <a:latin typeface="Arial"/>
              <a:cs typeface="Arial"/>
            </a:rPr>
            <a:t> insurance payments. From the resulting net weekly income, the following steps shall be applied.</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Add four consecutive weekly net paychecks.</a:t>
          </a:r>
        </a:p>
        <a:p>
          <a:pPr algn="l" rtl="0">
            <a:defRPr sz="1000"/>
          </a:pPr>
          <a:r>
            <a:rPr lang="en-US" sz="1000" b="0" i="0" strike="noStrike">
              <a:solidFill>
                <a:srgbClr val="000000"/>
              </a:solidFill>
              <a:latin typeface="Arial"/>
              <a:cs typeface="Arial"/>
            </a:rPr>
            <a:t>(b) Divide by four.</a:t>
          </a:r>
        </a:p>
        <a:p>
          <a:pPr algn="l" rtl="0">
            <a:defRPr sz="1000"/>
          </a:pPr>
          <a:r>
            <a:rPr lang="en-US" sz="1000" b="0" i="0" strike="noStrike">
              <a:solidFill>
                <a:srgbClr val="000000"/>
              </a:solidFill>
              <a:latin typeface="Arial"/>
              <a:cs typeface="Arial"/>
            </a:rPr>
            <a:t>(c) Multiply by 4.33</a:t>
          </a:r>
        </a:p>
        <a:p>
          <a:pPr algn="l" rtl="0">
            <a:defRPr sz="1000"/>
          </a:pPr>
          <a:r>
            <a:rPr lang="en-US" sz="1000" b="0" i="0" strike="noStrike">
              <a:solidFill>
                <a:srgbClr val="000000"/>
              </a:solidFill>
              <a:latin typeface="Arial"/>
              <a:cs typeface="Arial"/>
            </a:rPr>
            <a:t>(d) Deduct $200 as a work incentive.</a:t>
          </a:r>
        </a:p>
        <a:p>
          <a:pPr algn="l" rtl="0">
            <a:defRPr sz="1000"/>
          </a:pPr>
          <a:endParaRPr lang="en-US" sz="1000" b="0" i="0" strike="noStrike">
            <a:solidFill>
              <a:srgbClr val="000000"/>
            </a:solidFill>
            <a:latin typeface="Arial"/>
            <a:cs typeface="Arial"/>
          </a:endParaRPr>
        </a:p>
      </xdr:txBody>
    </xdr:sp>
    <xdr:clientData/>
  </xdr:twoCellAnchor>
  <xdr:oneCellAnchor>
    <xdr:from>
      <xdr:col>10</xdr:col>
      <xdr:colOff>0</xdr:colOff>
      <xdr:row>10</xdr:row>
      <xdr:rowOff>190499</xdr:rowOff>
    </xdr:from>
    <xdr:ext cx="2476500" cy="1685925"/>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8782050" y="3657599"/>
          <a:ext cx="2476500" cy="16859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rgbClr val="FF0000"/>
              </a:solidFill>
            </a:rPr>
            <a:t>Change the formula in Cell B9</a:t>
          </a:r>
          <a:r>
            <a:rPr lang="en-US" sz="1100" b="1" baseline="0">
              <a:solidFill>
                <a:srgbClr val="FF0000"/>
              </a:solidFill>
            </a:rPr>
            <a:t> when 200% FPL (Med Only Limit) changes.  as of March 2017 use =SUM((H11+D9)-</a:t>
          </a:r>
          <a:r>
            <a:rPr lang="en-US" sz="1100" b="1" baseline="0">
              <a:solidFill>
                <a:srgbClr val="0000FF"/>
              </a:solidFill>
            </a:rPr>
            <a:t>2010</a:t>
          </a:r>
          <a:r>
            <a:rPr lang="en-US" sz="1100" b="1" baseline="0">
              <a:solidFill>
                <a:srgbClr val="FF0000"/>
              </a:solidFill>
            </a:rPr>
            <a:t>) for Budget #1; </a:t>
          </a:r>
          <a:r>
            <a:rPr lang="en-US" sz="1100" b="1" baseline="0">
              <a:solidFill>
                <a:schemeClr val="tx1"/>
              </a:solidFill>
              <a:effectLst/>
              <a:latin typeface="+mn-lt"/>
              <a:ea typeface="+mn-ea"/>
              <a:cs typeface="+mn-cs"/>
            </a:rPr>
            <a:t>=SUM((H11+D9)-</a:t>
          </a:r>
          <a:r>
            <a:rPr lang="en-US" sz="1100" b="1" baseline="0">
              <a:solidFill>
                <a:srgbClr val="0000FF"/>
              </a:solidFill>
              <a:effectLst/>
              <a:latin typeface="+mn-lt"/>
              <a:ea typeface="+mn-ea"/>
              <a:cs typeface="+mn-cs"/>
            </a:rPr>
            <a:t>2707</a:t>
          </a:r>
          <a:r>
            <a:rPr lang="en-US" sz="1100" b="1" baseline="0">
              <a:solidFill>
                <a:schemeClr val="tx1"/>
              </a:solidFill>
              <a:effectLst/>
              <a:latin typeface="+mn-lt"/>
              <a:ea typeface="+mn-ea"/>
              <a:cs typeface="+mn-cs"/>
            </a:rPr>
            <a:t>) for Budget #2</a:t>
          </a:r>
        </a:p>
        <a:p>
          <a:r>
            <a:rPr lang="en-US" sz="1100" b="1">
              <a:solidFill>
                <a:srgbClr val="FF0000"/>
              </a:solidFill>
              <a:effectLst/>
              <a:latin typeface="+mn-lt"/>
              <a:ea typeface="+mn-ea"/>
              <a:cs typeface="+mn-cs"/>
            </a:rPr>
            <a:t>Change the formula in Cell A9</a:t>
          </a:r>
          <a:r>
            <a:rPr lang="en-US" sz="1100" b="1" baseline="0">
              <a:solidFill>
                <a:srgbClr val="FF0000"/>
              </a:solidFill>
              <a:effectLst/>
              <a:latin typeface="+mn-lt"/>
              <a:ea typeface="+mn-ea"/>
              <a:cs typeface="+mn-cs"/>
            </a:rPr>
            <a:t> when Fuel Allowance changes.  As of March 2017 =IF(E9&gt;0,</a:t>
          </a:r>
          <a:r>
            <a:rPr lang="en-US" sz="1100" b="1" baseline="0">
              <a:solidFill>
                <a:srgbClr val="0000FF"/>
              </a:solidFill>
              <a:effectLst/>
              <a:latin typeface="+mn-lt"/>
              <a:ea typeface="+mn-ea"/>
              <a:cs typeface="+mn-cs"/>
            </a:rPr>
            <a:t>280</a:t>
          </a:r>
          <a:r>
            <a:rPr lang="en-US" sz="1100" b="1" baseline="0">
              <a:solidFill>
                <a:srgbClr val="FF0000"/>
              </a:solidFill>
              <a:effectLst/>
              <a:latin typeface="+mn-lt"/>
              <a:ea typeface="+mn-ea"/>
              <a:cs typeface="+mn-cs"/>
            </a:rPr>
            <a:t>, </a:t>
          </a:r>
          <a:r>
            <a:rPr lang="en-US" sz="1100" b="1" baseline="0">
              <a:solidFill>
                <a:srgbClr val="0000FF"/>
              </a:solidFill>
              <a:effectLst/>
              <a:latin typeface="+mn-lt"/>
              <a:ea typeface="+mn-ea"/>
              <a:cs typeface="+mn-cs"/>
            </a:rPr>
            <a:t>280</a:t>
          </a:r>
          <a:r>
            <a:rPr lang="en-US" sz="1100" b="1" baseline="0">
              <a:solidFill>
                <a:srgbClr val="FF0000"/>
              </a:solidFill>
              <a:effectLst/>
              <a:latin typeface="+mn-lt"/>
              <a:ea typeface="+mn-ea"/>
              <a:cs typeface="+mn-cs"/>
            </a:rPr>
            <a:t> +E9).  If no fuel leave blank.</a:t>
          </a:r>
          <a:endParaRPr lang="en-US" sz="1100" b="1">
            <a:solidFill>
              <a:srgbClr val="FF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5</xdr:col>
      <xdr:colOff>304800</xdr:colOff>
      <xdr:row>0</xdr:row>
      <xdr:rowOff>1676400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6675" y="66675"/>
          <a:ext cx="7200900" cy="1609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108 CMR 6.01</a:t>
          </a:r>
        </a:p>
        <a:p>
          <a:pPr algn="l" rtl="0">
            <a:defRPr sz="1000"/>
          </a:pPr>
          <a:r>
            <a:rPr lang="en-US" sz="1000" b="0" i="0" strike="noStrike">
              <a:solidFill>
                <a:srgbClr val="000000"/>
              </a:solidFill>
              <a:latin typeface="Arial"/>
              <a:cs typeface="Arial"/>
            </a:rPr>
            <a:t>(5) Calculation of Employment Income. An applicant’s monthly wages shall be calculated by subtracting from the </a:t>
          </a:r>
          <a:r>
            <a:rPr lang="en-US" sz="1000" b="1" i="0" strike="noStrike">
              <a:solidFill>
                <a:srgbClr val="0000FF"/>
              </a:solidFill>
              <a:latin typeface="Arial"/>
              <a:cs typeface="Arial"/>
            </a:rPr>
            <a:t>weekly gross income</a:t>
          </a:r>
          <a:r>
            <a:rPr lang="en-US" sz="1000" b="0" i="0" strike="noStrike">
              <a:solidFill>
                <a:srgbClr val="000000"/>
              </a:solidFill>
              <a:latin typeface="Arial"/>
              <a:cs typeface="Arial"/>
            </a:rPr>
            <a:t> </a:t>
          </a:r>
          <a:r>
            <a:rPr lang="en-US" sz="1000" b="1" i="0" strike="noStrike">
              <a:solidFill>
                <a:srgbClr val="FF0000"/>
              </a:solidFill>
              <a:latin typeface="Arial"/>
              <a:cs typeface="Arial"/>
            </a:rPr>
            <a:t>federal</a:t>
          </a:r>
          <a:r>
            <a:rPr lang="en-US" sz="1000" b="0" i="0" strike="noStrike">
              <a:solidFill>
                <a:srgbClr val="000000"/>
              </a:solidFill>
              <a:latin typeface="Arial"/>
              <a:cs typeface="Arial"/>
            </a:rPr>
            <a:t> and </a:t>
          </a:r>
          <a:r>
            <a:rPr lang="en-US" sz="1000" b="1" i="0" strike="noStrike">
              <a:solidFill>
                <a:srgbClr val="FF00FF"/>
              </a:solidFill>
              <a:latin typeface="Arial"/>
              <a:cs typeface="Arial"/>
            </a:rPr>
            <a:t>state</a:t>
          </a:r>
          <a:r>
            <a:rPr lang="en-US" sz="1000" b="0" i="0" strike="noStrike">
              <a:solidFill>
                <a:srgbClr val="000000"/>
              </a:solidFill>
              <a:latin typeface="Arial"/>
              <a:cs typeface="Arial"/>
            </a:rPr>
            <a:t> taxes withheld and</a:t>
          </a:r>
          <a:r>
            <a:rPr lang="en-US" sz="1000" b="0" i="0" strike="noStrike">
              <a:solidFill>
                <a:srgbClr val="FF6600"/>
              </a:solidFill>
              <a:latin typeface="Arial"/>
              <a:cs typeface="Arial"/>
            </a:rPr>
            <a:t> </a:t>
          </a:r>
          <a:r>
            <a:rPr lang="en-US" sz="1000" b="1" i="0" strike="noStrike">
              <a:solidFill>
                <a:srgbClr val="FF6600"/>
              </a:solidFill>
              <a:latin typeface="Arial"/>
              <a:cs typeface="Arial"/>
            </a:rPr>
            <a:t>mandatory retirement</a:t>
          </a:r>
          <a:r>
            <a:rPr lang="en-US" sz="1000" b="0" i="0" strike="noStrike">
              <a:solidFill>
                <a:srgbClr val="000000"/>
              </a:solidFill>
              <a:latin typeface="Arial"/>
              <a:cs typeface="Arial"/>
            </a:rPr>
            <a:t>, </a:t>
          </a:r>
          <a:r>
            <a:rPr lang="en-US" sz="1000" b="1" i="0" strike="noStrike">
              <a:solidFill>
                <a:srgbClr val="993300"/>
              </a:solidFill>
              <a:latin typeface="Arial"/>
              <a:cs typeface="Arial"/>
            </a:rPr>
            <a:t>health</a:t>
          </a:r>
          <a:r>
            <a:rPr lang="en-US" sz="1000" b="0" i="0" strike="noStrike">
              <a:solidFill>
                <a:srgbClr val="000000"/>
              </a:solidFill>
              <a:latin typeface="Arial"/>
              <a:cs typeface="Arial"/>
            </a:rPr>
            <a:t> and </a:t>
          </a:r>
          <a:r>
            <a:rPr lang="en-US" sz="1000" b="1" i="0" strike="noStrike">
              <a:solidFill>
                <a:srgbClr val="333333"/>
              </a:solidFill>
              <a:latin typeface="Arial"/>
              <a:cs typeface="Arial"/>
            </a:rPr>
            <a:t>hospital</a:t>
          </a:r>
          <a:r>
            <a:rPr lang="en-US" sz="1000" b="0" i="0" strike="noStrike">
              <a:solidFill>
                <a:srgbClr val="000000"/>
              </a:solidFill>
              <a:latin typeface="Arial"/>
              <a:cs typeface="Arial"/>
            </a:rPr>
            <a:t> insurance payments. From the resulting net weekly income, the following steps shall be applied.</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Add four consecutive weekly net paychecks.</a:t>
          </a:r>
        </a:p>
        <a:p>
          <a:pPr algn="l" rtl="0">
            <a:defRPr sz="1000"/>
          </a:pPr>
          <a:r>
            <a:rPr lang="en-US" sz="1000" b="0" i="0" strike="noStrike">
              <a:solidFill>
                <a:srgbClr val="000000"/>
              </a:solidFill>
              <a:latin typeface="Arial"/>
              <a:cs typeface="Arial"/>
            </a:rPr>
            <a:t>(b) Divide by four.</a:t>
          </a:r>
        </a:p>
        <a:p>
          <a:pPr algn="l" rtl="0">
            <a:defRPr sz="1000"/>
          </a:pPr>
          <a:r>
            <a:rPr lang="en-US" sz="1000" b="0" i="0" strike="noStrike">
              <a:solidFill>
                <a:srgbClr val="000000"/>
              </a:solidFill>
              <a:latin typeface="Arial"/>
              <a:cs typeface="Arial"/>
            </a:rPr>
            <a:t>(c) Multiply by 4.33</a:t>
          </a:r>
        </a:p>
        <a:p>
          <a:pPr algn="l" rtl="0">
            <a:defRPr sz="1000"/>
          </a:pPr>
          <a:r>
            <a:rPr lang="en-US" sz="1000" b="0" i="0" strike="noStrike">
              <a:solidFill>
                <a:srgbClr val="000000"/>
              </a:solidFill>
              <a:latin typeface="Arial"/>
              <a:cs typeface="Arial"/>
            </a:rPr>
            <a:t>(d) Deduct $200 as a work incentive.</a:t>
          </a:r>
        </a:p>
        <a:p>
          <a:pPr algn="l" rtl="0">
            <a:defRPr sz="1000"/>
          </a:pPr>
          <a:endParaRPr lang="en-US" sz="1000" b="0" i="0" strike="noStrike">
            <a:solidFill>
              <a:srgbClr val="000000"/>
            </a:solidFill>
            <a:latin typeface="Arial"/>
            <a:cs typeface="Arial"/>
          </a:endParaRPr>
        </a:p>
      </xdr:txBody>
    </xdr:sp>
    <xdr:clientData/>
  </xdr:twoCellAnchor>
  <xdr:twoCellAnchor editAs="oneCell">
    <xdr:from>
      <xdr:col>0</xdr:col>
      <xdr:colOff>66675</xdr:colOff>
      <xdr:row>0</xdr:row>
      <xdr:rowOff>66675</xdr:rowOff>
    </xdr:from>
    <xdr:to>
      <xdr:col>7</xdr:col>
      <xdr:colOff>590550</xdr:colOff>
      <xdr:row>0</xdr:row>
      <xdr:rowOff>1676400</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66675" y="66675"/>
          <a:ext cx="7200900" cy="1609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108 CMR 6.01</a:t>
          </a:r>
        </a:p>
        <a:p>
          <a:pPr algn="l" rtl="0">
            <a:defRPr sz="1000"/>
          </a:pPr>
          <a:r>
            <a:rPr lang="en-US" sz="1000" b="0" i="0" strike="noStrike">
              <a:solidFill>
                <a:srgbClr val="000000"/>
              </a:solidFill>
              <a:latin typeface="Arial"/>
              <a:cs typeface="Arial"/>
            </a:rPr>
            <a:t>(5) Calculation of Employment Income. An applicant’s monthly wages shall be calculated by subtracting from the </a:t>
          </a:r>
          <a:r>
            <a:rPr lang="en-US" sz="1000" b="1" i="0" strike="noStrike">
              <a:solidFill>
                <a:srgbClr val="0000FF"/>
              </a:solidFill>
              <a:latin typeface="Arial"/>
              <a:cs typeface="Arial"/>
            </a:rPr>
            <a:t>weekly gross income</a:t>
          </a:r>
          <a:r>
            <a:rPr lang="en-US" sz="1000" b="0" i="0" strike="noStrike">
              <a:solidFill>
                <a:srgbClr val="000000"/>
              </a:solidFill>
              <a:latin typeface="Arial"/>
              <a:cs typeface="Arial"/>
            </a:rPr>
            <a:t> </a:t>
          </a:r>
          <a:r>
            <a:rPr lang="en-US" sz="1000" b="1" i="0" strike="noStrike">
              <a:solidFill>
                <a:srgbClr val="FF0000"/>
              </a:solidFill>
              <a:latin typeface="Arial"/>
              <a:cs typeface="Arial"/>
            </a:rPr>
            <a:t>federal</a:t>
          </a:r>
          <a:r>
            <a:rPr lang="en-US" sz="1000" b="0" i="0" strike="noStrike">
              <a:solidFill>
                <a:srgbClr val="000000"/>
              </a:solidFill>
              <a:latin typeface="Arial"/>
              <a:cs typeface="Arial"/>
            </a:rPr>
            <a:t> and </a:t>
          </a:r>
          <a:r>
            <a:rPr lang="en-US" sz="1000" b="1" i="0" strike="noStrike">
              <a:solidFill>
                <a:srgbClr val="FF00FF"/>
              </a:solidFill>
              <a:latin typeface="Arial"/>
              <a:cs typeface="Arial"/>
            </a:rPr>
            <a:t>state</a:t>
          </a:r>
          <a:r>
            <a:rPr lang="en-US" sz="1000" b="0" i="0" strike="noStrike">
              <a:solidFill>
                <a:srgbClr val="000000"/>
              </a:solidFill>
              <a:latin typeface="Arial"/>
              <a:cs typeface="Arial"/>
            </a:rPr>
            <a:t> taxes withheld and</a:t>
          </a:r>
          <a:r>
            <a:rPr lang="en-US" sz="1000" b="0" i="0" strike="noStrike">
              <a:solidFill>
                <a:srgbClr val="FF6600"/>
              </a:solidFill>
              <a:latin typeface="Arial"/>
              <a:cs typeface="Arial"/>
            </a:rPr>
            <a:t> </a:t>
          </a:r>
          <a:r>
            <a:rPr lang="en-US" sz="1000" b="1" i="0" strike="noStrike">
              <a:solidFill>
                <a:srgbClr val="FF6600"/>
              </a:solidFill>
              <a:latin typeface="Arial"/>
              <a:cs typeface="Arial"/>
            </a:rPr>
            <a:t>mandatory retirement</a:t>
          </a:r>
          <a:r>
            <a:rPr lang="en-US" sz="1000" b="0" i="0" strike="noStrike">
              <a:solidFill>
                <a:srgbClr val="000000"/>
              </a:solidFill>
              <a:latin typeface="Arial"/>
              <a:cs typeface="Arial"/>
            </a:rPr>
            <a:t>, </a:t>
          </a:r>
          <a:r>
            <a:rPr lang="en-US" sz="1000" b="1" i="0" strike="noStrike">
              <a:solidFill>
                <a:srgbClr val="993300"/>
              </a:solidFill>
              <a:latin typeface="Arial"/>
              <a:cs typeface="Arial"/>
            </a:rPr>
            <a:t>health</a:t>
          </a:r>
          <a:r>
            <a:rPr lang="en-US" sz="1000" b="0" i="0" strike="noStrike">
              <a:solidFill>
                <a:srgbClr val="000000"/>
              </a:solidFill>
              <a:latin typeface="Arial"/>
              <a:cs typeface="Arial"/>
            </a:rPr>
            <a:t> and </a:t>
          </a:r>
          <a:r>
            <a:rPr lang="en-US" sz="1000" b="1" i="0" strike="noStrike">
              <a:solidFill>
                <a:srgbClr val="333333"/>
              </a:solidFill>
              <a:latin typeface="Arial"/>
              <a:cs typeface="Arial"/>
            </a:rPr>
            <a:t>hospital</a:t>
          </a:r>
          <a:r>
            <a:rPr lang="en-US" sz="1000" b="0" i="0" strike="noStrike">
              <a:solidFill>
                <a:srgbClr val="000000"/>
              </a:solidFill>
              <a:latin typeface="Arial"/>
              <a:cs typeface="Arial"/>
            </a:rPr>
            <a:t> insurance payments. From the resulting net weekly income, the following steps shall be applied.</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Add four consecutive weekly net paychecks.</a:t>
          </a:r>
        </a:p>
        <a:p>
          <a:pPr algn="l" rtl="0">
            <a:defRPr sz="1000"/>
          </a:pPr>
          <a:r>
            <a:rPr lang="en-US" sz="1000" b="0" i="0" strike="noStrike">
              <a:solidFill>
                <a:srgbClr val="000000"/>
              </a:solidFill>
              <a:latin typeface="Arial"/>
              <a:cs typeface="Arial"/>
            </a:rPr>
            <a:t>(b) Divide by four.</a:t>
          </a:r>
        </a:p>
        <a:p>
          <a:pPr algn="l" rtl="0">
            <a:defRPr sz="1000"/>
          </a:pPr>
          <a:r>
            <a:rPr lang="en-US" sz="1000" b="0" i="0" strike="noStrike">
              <a:solidFill>
                <a:srgbClr val="000000"/>
              </a:solidFill>
              <a:latin typeface="Arial"/>
              <a:cs typeface="Arial"/>
            </a:rPr>
            <a:t>(c) Multiply by 4.33</a:t>
          </a:r>
        </a:p>
        <a:p>
          <a:pPr algn="l" rtl="0">
            <a:defRPr sz="1000"/>
          </a:pPr>
          <a:r>
            <a:rPr lang="en-US" sz="1000" b="0" i="0" strike="noStrike">
              <a:solidFill>
                <a:srgbClr val="000000"/>
              </a:solidFill>
              <a:latin typeface="Arial"/>
              <a:cs typeface="Arial"/>
            </a:rPr>
            <a:t>(d) Deduct $200 as a work incentive.</a:t>
          </a:r>
        </a:p>
        <a:p>
          <a:pPr algn="l" rtl="0">
            <a:defRPr sz="1000"/>
          </a:pPr>
          <a:endParaRPr lang="en-US" sz="1000" b="0" i="0" strike="noStrike">
            <a:solidFill>
              <a:srgbClr val="000000"/>
            </a:solidFill>
            <a:latin typeface="Arial"/>
            <a:cs typeface="Arial"/>
          </a:endParaRPr>
        </a:p>
      </xdr:txBody>
    </xdr:sp>
    <xdr:clientData/>
  </xdr:twoCellAnchor>
  <xdr:oneCellAnchor>
    <xdr:from>
      <xdr:col>10</xdr:col>
      <xdr:colOff>0</xdr:colOff>
      <xdr:row>1</xdr:row>
      <xdr:rowOff>0</xdr:rowOff>
    </xdr:from>
    <xdr:ext cx="2476500" cy="179070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8782050" y="1685925"/>
          <a:ext cx="2476500" cy="17907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rgbClr val="FF0000"/>
              </a:solidFill>
            </a:rPr>
            <a:t>Change the formula in Cell B9</a:t>
          </a:r>
          <a:r>
            <a:rPr lang="en-US" sz="1100" b="1" baseline="0">
              <a:solidFill>
                <a:srgbClr val="FF0000"/>
              </a:solidFill>
            </a:rPr>
            <a:t> when 200% FPL (Med Only Limit) changes.  as of March 2017 use =SUM((H11+D9)-</a:t>
          </a:r>
          <a:r>
            <a:rPr lang="en-US" sz="1100" b="1" baseline="0">
              <a:solidFill>
                <a:srgbClr val="0000FF"/>
              </a:solidFill>
            </a:rPr>
            <a:t>2010</a:t>
          </a:r>
          <a:r>
            <a:rPr lang="en-US" sz="1100" b="1" baseline="0">
              <a:solidFill>
                <a:srgbClr val="FF0000"/>
              </a:solidFill>
            </a:rPr>
            <a:t>) for Budget #1; </a:t>
          </a:r>
          <a:r>
            <a:rPr lang="en-US" sz="1100" b="1" baseline="0">
              <a:solidFill>
                <a:schemeClr val="tx1"/>
              </a:solidFill>
              <a:effectLst/>
              <a:latin typeface="+mn-lt"/>
              <a:ea typeface="+mn-ea"/>
              <a:cs typeface="+mn-cs"/>
            </a:rPr>
            <a:t>=SUM((H11+D9)-</a:t>
          </a:r>
          <a:r>
            <a:rPr lang="en-US" sz="1100" b="1" baseline="0">
              <a:solidFill>
                <a:srgbClr val="0000FF"/>
              </a:solidFill>
              <a:effectLst/>
              <a:latin typeface="+mn-lt"/>
              <a:ea typeface="+mn-ea"/>
              <a:cs typeface="+mn-cs"/>
            </a:rPr>
            <a:t>2707</a:t>
          </a:r>
          <a:r>
            <a:rPr lang="en-US" sz="1100" b="1" baseline="0">
              <a:solidFill>
                <a:schemeClr val="tx1"/>
              </a:solidFill>
              <a:effectLst/>
              <a:latin typeface="+mn-lt"/>
              <a:ea typeface="+mn-ea"/>
              <a:cs typeface="+mn-cs"/>
            </a:rPr>
            <a:t>) for Budget #2</a:t>
          </a:r>
        </a:p>
        <a:p>
          <a:r>
            <a:rPr lang="en-US" sz="1100" b="1">
              <a:solidFill>
                <a:srgbClr val="FF0000"/>
              </a:solidFill>
              <a:effectLst/>
              <a:latin typeface="+mn-lt"/>
              <a:ea typeface="+mn-ea"/>
              <a:cs typeface="+mn-cs"/>
            </a:rPr>
            <a:t>Change the formula in Cell A9</a:t>
          </a:r>
          <a:r>
            <a:rPr lang="en-US" sz="1100" b="1" baseline="0">
              <a:solidFill>
                <a:srgbClr val="FF0000"/>
              </a:solidFill>
              <a:effectLst/>
              <a:latin typeface="+mn-lt"/>
              <a:ea typeface="+mn-ea"/>
              <a:cs typeface="+mn-cs"/>
            </a:rPr>
            <a:t> when Fuel Allowance changes.  As of March 2017 =IF(E9&gt;0,</a:t>
          </a:r>
          <a:r>
            <a:rPr lang="en-US" sz="1100" b="1" baseline="0">
              <a:solidFill>
                <a:srgbClr val="0000FF"/>
              </a:solidFill>
              <a:effectLst/>
              <a:latin typeface="+mn-lt"/>
              <a:ea typeface="+mn-ea"/>
              <a:cs typeface="+mn-cs"/>
            </a:rPr>
            <a:t>280</a:t>
          </a:r>
          <a:r>
            <a:rPr lang="en-US" sz="1100" b="1" baseline="0">
              <a:solidFill>
                <a:srgbClr val="FF0000"/>
              </a:solidFill>
              <a:effectLst/>
              <a:latin typeface="+mn-lt"/>
              <a:ea typeface="+mn-ea"/>
              <a:cs typeface="+mn-cs"/>
            </a:rPr>
            <a:t>, </a:t>
          </a:r>
          <a:r>
            <a:rPr lang="en-US" sz="1100" b="1" baseline="0">
              <a:solidFill>
                <a:srgbClr val="0000FF"/>
              </a:solidFill>
              <a:effectLst/>
              <a:latin typeface="+mn-lt"/>
              <a:ea typeface="+mn-ea"/>
              <a:cs typeface="+mn-cs"/>
            </a:rPr>
            <a:t>280</a:t>
          </a:r>
          <a:r>
            <a:rPr lang="en-US" sz="1100" b="1" baseline="0">
              <a:solidFill>
                <a:srgbClr val="FF0000"/>
              </a:solidFill>
              <a:effectLst/>
              <a:latin typeface="+mn-lt"/>
              <a:ea typeface="+mn-ea"/>
              <a:cs typeface="+mn-cs"/>
            </a:rPr>
            <a:t> +E9). If no fuel leave blank.</a:t>
          </a:r>
          <a:endParaRPr lang="en-US" sz="1100" b="1">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B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20</xdr:row>
      <xdr:rowOff>161925</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3838575" y="4000500"/>
          <a:ext cx="180975" cy="38100"/>
        </a:xfrm>
        <a:prstGeom prst="rect">
          <a:avLst/>
        </a:prstGeom>
        <a:noFill/>
        <a:ln w="9525">
          <a:noFill/>
          <a:miter lim="800000"/>
          <a:headEnd/>
          <a:tailEnd/>
        </a:ln>
      </xdr:spPr>
    </xdr:sp>
    <xdr:clientData/>
  </xdr:twoCellAnchor>
  <xdr:twoCellAnchor editAs="oneCell">
    <xdr:from>
      <xdr:col>3</xdr:col>
      <xdr:colOff>180974</xdr:colOff>
      <xdr:row>40</xdr:row>
      <xdr:rowOff>38100</xdr:rowOff>
    </xdr:from>
    <xdr:to>
      <xdr:col>4</xdr:col>
      <xdr:colOff>2705100</xdr:colOff>
      <xdr:row>53</xdr:row>
      <xdr:rowOff>152400</xdr:rowOff>
    </xdr:to>
    <xdr:sp macro="" textlink="">
      <xdr:nvSpPr>
        <xdr:cNvPr id="4" name="Text Box 2">
          <a:extLst>
            <a:ext uri="{FF2B5EF4-FFF2-40B4-BE49-F238E27FC236}">
              <a16:creationId xmlns:a16="http://schemas.microsoft.com/office/drawing/2014/main" id="{00000000-0008-0000-0B00-000004000000}"/>
            </a:ext>
          </a:extLst>
        </xdr:cNvPr>
        <xdr:cNvSpPr txBox="1">
          <a:spLocks noChangeArrowheads="1"/>
        </xdr:cNvSpPr>
      </xdr:nvSpPr>
      <xdr:spPr bwMode="auto">
        <a:xfrm>
          <a:off x="5257799" y="7924800"/>
          <a:ext cx="3419476" cy="27146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45</xdr:row>
      <xdr:rowOff>47625</xdr:rowOff>
    </xdr:to>
    <xdr:sp macro="" textlink="">
      <xdr:nvSpPr>
        <xdr:cNvPr id="6" name="Text Box 9">
          <a:extLst>
            <a:ext uri="{FF2B5EF4-FFF2-40B4-BE49-F238E27FC236}">
              <a16:creationId xmlns:a16="http://schemas.microsoft.com/office/drawing/2014/main" id="{00000000-0008-0000-0B00-000006000000}"/>
            </a:ext>
          </a:extLst>
        </xdr:cNvPr>
        <xdr:cNvSpPr txBox="1">
          <a:spLocks noChangeArrowheads="1"/>
        </xdr:cNvSpPr>
      </xdr:nvSpPr>
      <xdr:spPr bwMode="auto">
        <a:xfrm>
          <a:off x="6248400" y="8372475"/>
          <a:ext cx="333375" cy="704850"/>
        </a:xfrm>
        <a:prstGeom prst="rect">
          <a:avLst/>
        </a:prstGeom>
        <a:noFill/>
        <a:ln w="9525">
          <a:noFill/>
          <a:miter lim="800000"/>
          <a:headEnd/>
          <a:tailEnd/>
        </a:ln>
      </xdr:spPr>
    </xdr:sp>
    <xdr:clientData/>
  </xdr:twoCellAnchor>
  <xdr:twoCellAnchor editAs="oneCell">
    <xdr:from>
      <xdr:col>3</xdr:col>
      <xdr:colOff>295273</xdr:colOff>
      <xdr:row>21</xdr:row>
      <xdr:rowOff>47625</xdr:rowOff>
    </xdr:from>
    <xdr:to>
      <xdr:col>4</xdr:col>
      <xdr:colOff>2733674</xdr:colOff>
      <xdr:row>38</xdr:row>
      <xdr:rowOff>9525</xdr:rowOff>
    </xdr:to>
    <xdr:sp macro="" textlink="">
      <xdr:nvSpPr>
        <xdr:cNvPr id="7" name="Text Box 10">
          <a:extLst>
            <a:ext uri="{FF2B5EF4-FFF2-40B4-BE49-F238E27FC236}">
              <a16:creationId xmlns:a16="http://schemas.microsoft.com/office/drawing/2014/main" id="{00000000-0008-0000-0B00-000007000000}"/>
            </a:ext>
          </a:extLst>
        </xdr:cNvPr>
        <xdr:cNvSpPr txBox="1">
          <a:spLocks noChangeArrowheads="1"/>
        </xdr:cNvSpPr>
      </xdr:nvSpPr>
      <xdr:spPr bwMode="auto">
        <a:xfrm>
          <a:off x="5372098" y="4114800"/>
          <a:ext cx="3333751" cy="3371850"/>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B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161926</xdr:colOff>
      <xdr:row>1</xdr:row>
      <xdr:rowOff>0</xdr:rowOff>
    </xdr:from>
    <xdr:to>
      <xdr:col>4</xdr:col>
      <xdr:colOff>2552700</xdr:colOff>
      <xdr:row>12</xdr:row>
      <xdr:rowOff>47625</xdr:rowOff>
    </xdr:to>
    <xdr:sp macro="" textlink="">
      <xdr:nvSpPr>
        <xdr:cNvPr id="9" name="Text Box 12">
          <a:extLst>
            <a:ext uri="{FF2B5EF4-FFF2-40B4-BE49-F238E27FC236}">
              <a16:creationId xmlns:a16="http://schemas.microsoft.com/office/drawing/2014/main" id="{00000000-0008-0000-0B00-000009000000}"/>
            </a:ext>
          </a:extLst>
        </xdr:cNvPr>
        <xdr:cNvSpPr txBox="1">
          <a:spLocks noChangeArrowheads="1"/>
        </xdr:cNvSpPr>
      </xdr:nvSpPr>
      <xdr:spPr bwMode="auto">
        <a:xfrm>
          <a:off x="6134101" y="190500"/>
          <a:ext cx="2390774"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"279.00" for a full benefit, or type a shared Fuel amount (e.g. "139.50")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B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a:t>
          </a:r>
          <a:r>
            <a:rPr lang="en-US" sz="1100" b="1">
              <a:solidFill>
                <a:srgbClr val="0000FF"/>
              </a:solidFill>
            </a:rPr>
            <a:t>July 2014 </a:t>
          </a:r>
          <a:r>
            <a:rPr lang="en-US" sz="1100" b="1">
              <a:solidFill>
                <a:srgbClr val="FF0000"/>
              </a:solidFill>
            </a:rPr>
            <a:t>New Max Budget Stipend</a:t>
          </a:r>
          <a:r>
            <a:rPr lang="en-US" sz="1100" b="1" baseline="0">
              <a:solidFill>
                <a:srgbClr val="FF0000"/>
              </a:solidFill>
            </a:rPr>
            <a:t> </a:t>
          </a:r>
        </a:p>
        <a:p>
          <a:r>
            <a:rPr lang="en-US" sz="1100" b="1" baseline="0">
              <a:solidFill>
                <a:srgbClr val="FF0000"/>
              </a:solidFill>
            </a:rPr>
            <a:t>Single </a:t>
          </a:r>
          <a:r>
            <a:rPr lang="en-US" sz="1100" b="1" baseline="0">
              <a:solidFill>
                <a:srgbClr val="0000FF"/>
              </a:solidFill>
            </a:rPr>
            <a:t>$690.00 </a:t>
          </a:r>
          <a:r>
            <a:rPr lang="en-US" sz="1100" b="1" baseline="0">
              <a:solidFill>
                <a:srgbClr val="FF0000"/>
              </a:solidFill>
            </a:rPr>
            <a:t>Couple </a:t>
          </a:r>
          <a:r>
            <a:rPr lang="en-US" sz="1100" b="1" baseline="0">
              <a:solidFill>
                <a:srgbClr val="0000FF"/>
              </a:solidFill>
            </a:rPr>
            <a:t>$933.00 </a:t>
          </a:r>
          <a:r>
            <a:rPr lang="en-US" sz="1100" b="1" baseline="0">
              <a:solidFill>
                <a:srgbClr val="FF0000"/>
              </a:solidFill>
            </a:rPr>
            <a:t>REBA $320.00</a:t>
          </a:r>
        </a:p>
        <a:p>
          <a:r>
            <a:rPr lang="en-US" sz="1100" b="1" baseline="0">
              <a:solidFill>
                <a:srgbClr val="FF0000"/>
              </a:solidFill>
            </a:rPr>
            <a:t>Heated Apt </a:t>
          </a:r>
          <a:r>
            <a:rPr lang="en-US" sz="1100" b="1" baseline="0">
              <a:solidFill>
                <a:srgbClr val="0000FF"/>
              </a:solidFill>
            </a:rPr>
            <a:t>$620.00 </a:t>
          </a:r>
          <a:r>
            <a:rPr lang="en-US" sz="1100" b="1" baseline="0">
              <a:solidFill>
                <a:srgbClr val="FF0000"/>
              </a:solidFill>
            </a:rPr>
            <a:t>Unheated </a:t>
          </a:r>
          <a:r>
            <a:rPr lang="en-US" sz="1100" b="1" baseline="0">
              <a:solidFill>
                <a:srgbClr val="0000FF"/>
              </a:solidFill>
            </a:rPr>
            <a:t>$461.00  </a:t>
          </a:r>
          <a:r>
            <a:rPr lang="en-US" sz="1100" b="1" baseline="0">
              <a:solidFill>
                <a:srgbClr val="FF0000"/>
              </a:solidFill>
            </a:rPr>
            <a:t>Fuel = </a:t>
          </a:r>
          <a:r>
            <a:rPr lang="en-US" sz="1100" b="1" baseline="0">
              <a:solidFill>
                <a:srgbClr val="0000FF"/>
              </a:solidFill>
            </a:rPr>
            <a:t>$279.00</a:t>
          </a:r>
        </a:p>
        <a:p>
          <a:r>
            <a:rPr lang="en-US" sz="1100" b="1" baseline="0">
              <a:solidFill>
                <a:srgbClr val="FF0000"/>
              </a:solidFill>
            </a:rPr>
            <a:t>Children's Allowance </a:t>
          </a:r>
          <a:r>
            <a:rPr lang="en-US" sz="1100" b="1" baseline="0">
              <a:solidFill>
                <a:srgbClr val="0000FF"/>
              </a:solidFill>
            </a:rPr>
            <a:t>$285.00 </a:t>
          </a:r>
          <a:r>
            <a:rPr lang="en-US" sz="1100" b="1" baseline="0">
              <a:solidFill>
                <a:srgbClr val="FF0000"/>
              </a:solidFill>
            </a:rPr>
            <a:t>each for 1st two, </a:t>
          </a:r>
          <a:r>
            <a:rPr lang="en-US" sz="1100" b="1" baseline="0">
              <a:solidFill>
                <a:srgbClr val="0000FF"/>
              </a:solidFill>
            </a:rPr>
            <a:t>$150.00 </a:t>
          </a:r>
          <a:r>
            <a:rPr lang="en-US" sz="1100" b="1" baseline="0">
              <a:solidFill>
                <a:srgbClr val="FF0000"/>
              </a:solidFill>
            </a:rPr>
            <a:t>each  for additional children.</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C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20</xdr:row>
      <xdr:rowOff>161925</xdr:rowOff>
    </xdr:to>
    <xdr:sp macro="" textlink="">
      <xdr:nvSpPr>
        <xdr:cNvPr id="3" name="Text Box 1">
          <a:extLst>
            <a:ext uri="{FF2B5EF4-FFF2-40B4-BE49-F238E27FC236}">
              <a16:creationId xmlns:a16="http://schemas.microsoft.com/office/drawing/2014/main" id="{00000000-0008-0000-0C00-000003000000}"/>
            </a:ext>
          </a:extLst>
        </xdr:cNvPr>
        <xdr:cNvSpPr txBox="1">
          <a:spLocks noChangeArrowheads="1"/>
        </xdr:cNvSpPr>
      </xdr:nvSpPr>
      <xdr:spPr bwMode="auto">
        <a:xfrm>
          <a:off x="3838575" y="4000500"/>
          <a:ext cx="180975" cy="28575"/>
        </a:xfrm>
        <a:prstGeom prst="rect">
          <a:avLst/>
        </a:prstGeom>
        <a:noFill/>
        <a:ln w="9525">
          <a:noFill/>
          <a:miter lim="800000"/>
          <a:headEnd/>
          <a:tailEnd/>
        </a:ln>
      </xdr:spPr>
    </xdr:sp>
    <xdr:clientData/>
  </xdr:twoCellAnchor>
  <xdr:twoCellAnchor editAs="oneCell">
    <xdr:from>
      <xdr:col>3</xdr:col>
      <xdr:colOff>180973</xdr:colOff>
      <xdr:row>40</xdr:row>
      <xdr:rowOff>38100</xdr:rowOff>
    </xdr:from>
    <xdr:to>
      <xdr:col>4</xdr:col>
      <xdr:colOff>2657474</xdr:colOff>
      <xdr:row>51</xdr:row>
      <xdr:rowOff>57150</xdr:rowOff>
    </xdr:to>
    <xdr:sp macro="" textlink="">
      <xdr:nvSpPr>
        <xdr:cNvPr id="4" name="Text Box 2">
          <a:extLst>
            <a:ext uri="{FF2B5EF4-FFF2-40B4-BE49-F238E27FC236}">
              <a16:creationId xmlns:a16="http://schemas.microsoft.com/office/drawing/2014/main" id="{00000000-0008-0000-0C00-000004000000}"/>
            </a:ext>
          </a:extLst>
        </xdr:cNvPr>
        <xdr:cNvSpPr txBox="1">
          <a:spLocks noChangeArrowheads="1"/>
        </xdr:cNvSpPr>
      </xdr:nvSpPr>
      <xdr:spPr bwMode="auto">
        <a:xfrm>
          <a:off x="5257798" y="7924800"/>
          <a:ext cx="3371851" cy="22193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44</xdr:row>
      <xdr:rowOff>133350</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6248400" y="8372475"/>
          <a:ext cx="333375" cy="561975"/>
        </a:xfrm>
        <a:prstGeom prst="rect">
          <a:avLst/>
        </a:prstGeom>
        <a:noFill/>
        <a:ln w="9525">
          <a:noFill/>
          <a:miter lim="800000"/>
          <a:headEnd/>
          <a:tailEnd/>
        </a:ln>
      </xdr:spPr>
    </xdr:sp>
    <xdr:clientData/>
  </xdr:twoCellAnchor>
  <xdr:twoCellAnchor editAs="oneCell">
    <xdr:from>
      <xdr:col>3</xdr:col>
      <xdr:colOff>295272</xdr:colOff>
      <xdr:row>21</xdr:row>
      <xdr:rowOff>47625</xdr:rowOff>
    </xdr:from>
    <xdr:to>
      <xdr:col>4</xdr:col>
      <xdr:colOff>2647949</xdr:colOff>
      <xdr:row>38</xdr:row>
      <xdr:rowOff>57150</xdr:rowOff>
    </xdr:to>
    <xdr:sp macro="" textlink="">
      <xdr:nvSpPr>
        <xdr:cNvPr id="7" name="Text Box 10">
          <a:extLst>
            <a:ext uri="{FF2B5EF4-FFF2-40B4-BE49-F238E27FC236}">
              <a16:creationId xmlns:a16="http://schemas.microsoft.com/office/drawing/2014/main" id="{00000000-0008-0000-0C00-000007000000}"/>
            </a:ext>
          </a:extLst>
        </xdr:cNvPr>
        <xdr:cNvSpPr txBox="1">
          <a:spLocks noChangeArrowheads="1"/>
        </xdr:cNvSpPr>
      </xdr:nvSpPr>
      <xdr:spPr bwMode="auto">
        <a:xfrm>
          <a:off x="5372097" y="4114800"/>
          <a:ext cx="3248027" cy="3419475"/>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C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161926</xdr:colOff>
      <xdr:row>1</xdr:row>
      <xdr:rowOff>0</xdr:rowOff>
    </xdr:from>
    <xdr:to>
      <xdr:col>4</xdr:col>
      <xdr:colOff>2533650</xdr:colOff>
      <xdr:row>12</xdr:row>
      <xdr:rowOff>47625</xdr:rowOff>
    </xdr:to>
    <xdr:sp macro="" textlink="">
      <xdr:nvSpPr>
        <xdr:cNvPr id="9" name="Text Box 12">
          <a:extLst>
            <a:ext uri="{FF2B5EF4-FFF2-40B4-BE49-F238E27FC236}">
              <a16:creationId xmlns:a16="http://schemas.microsoft.com/office/drawing/2014/main" id="{00000000-0008-0000-0C00-000009000000}"/>
            </a:ext>
          </a:extLst>
        </xdr:cNvPr>
        <xdr:cNvSpPr txBox="1">
          <a:spLocks noChangeArrowheads="1"/>
        </xdr:cNvSpPr>
      </xdr:nvSpPr>
      <xdr:spPr bwMode="auto">
        <a:xfrm>
          <a:off x="6134101" y="190500"/>
          <a:ext cx="2371724"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"279.00" for a full benefit, or type a shared Fuel amount (e.g. "139.50") in the Fuel amount when expense is shared with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C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953466"/>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6010274" y="2286000"/>
          <a:ext cx="3562351"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rgbClr val="FF0000"/>
              </a:solidFill>
            </a:rPr>
            <a:t>Effective </a:t>
          </a:r>
          <a:r>
            <a:rPr lang="en-US" sz="1100" b="1">
              <a:solidFill>
                <a:srgbClr val="0000FF"/>
              </a:solidFill>
            </a:rPr>
            <a:t>July 2014 </a:t>
          </a:r>
          <a:r>
            <a:rPr lang="en-US" sz="1100" b="1">
              <a:solidFill>
                <a:srgbClr val="FF0000"/>
              </a:solidFill>
            </a:rPr>
            <a:t>New Max Budget Stipend</a:t>
          </a:r>
          <a:r>
            <a:rPr lang="en-US" sz="1100" b="1" baseline="0">
              <a:solidFill>
                <a:srgbClr val="FF0000"/>
              </a:solidFill>
            </a:rPr>
            <a:t> </a:t>
          </a:r>
        </a:p>
        <a:p>
          <a:r>
            <a:rPr lang="en-US" sz="1100" b="1" baseline="0">
              <a:solidFill>
                <a:srgbClr val="FF0000"/>
              </a:solidFill>
            </a:rPr>
            <a:t>Single </a:t>
          </a:r>
          <a:r>
            <a:rPr lang="en-US" sz="1100" b="1" baseline="0">
              <a:solidFill>
                <a:srgbClr val="0000FF"/>
              </a:solidFill>
            </a:rPr>
            <a:t>$690.00 </a:t>
          </a:r>
          <a:r>
            <a:rPr lang="en-US" sz="1100" b="1" baseline="0">
              <a:solidFill>
                <a:srgbClr val="FF0000"/>
              </a:solidFill>
            </a:rPr>
            <a:t>Couple </a:t>
          </a:r>
          <a:r>
            <a:rPr lang="en-US" sz="1100" b="1" baseline="0">
              <a:solidFill>
                <a:srgbClr val="0000FF"/>
              </a:solidFill>
            </a:rPr>
            <a:t>$933.00 </a:t>
          </a:r>
          <a:r>
            <a:rPr lang="en-US" sz="1100" b="1" baseline="0">
              <a:solidFill>
                <a:srgbClr val="FF0000"/>
              </a:solidFill>
            </a:rPr>
            <a:t>REBA $320.00</a:t>
          </a:r>
        </a:p>
        <a:p>
          <a:r>
            <a:rPr lang="en-US" sz="1100" b="1" baseline="0">
              <a:solidFill>
                <a:srgbClr val="FF0000"/>
              </a:solidFill>
            </a:rPr>
            <a:t>Heated Apt </a:t>
          </a:r>
          <a:r>
            <a:rPr lang="en-US" sz="1100" b="1" baseline="0">
              <a:solidFill>
                <a:srgbClr val="0000FF"/>
              </a:solidFill>
            </a:rPr>
            <a:t>$620.00 </a:t>
          </a:r>
          <a:r>
            <a:rPr lang="en-US" sz="1100" b="1" baseline="0">
              <a:solidFill>
                <a:srgbClr val="FF0000"/>
              </a:solidFill>
            </a:rPr>
            <a:t>Unheated </a:t>
          </a:r>
          <a:r>
            <a:rPr lang="en-US" sz="1100" b="1" baseline="0">
              <a:solidFill>
                <a:srgbClr val="0000FF"/>
              </a:solidFill>
            </a:rPr>
            <a:t>$461.00  </a:t>
          </a:r>
          <a:r>
            <a:rPr lang="en-US" sz="1100" b="1" baseline="0">
              <a:solidFill>
                <a:srgbClr val="FF0000"/>
              </a:solidFill>
            </a:rPr>
            <a:t>Fuel = </a:t>
          </a:r>
          <a:r>
            <a:rPr lang="en-US" sz="1100" b="1" baseline="0">
              <a:solidFill>
                <a:srgbClr val="0000FF"/>
              </a:solidFill>
            </a:rPr>
            <a:t>$279.00</a:t>
          </a:r>
        </a:p>
        <a:p>
          <a:r>
            <a:rPr lang="en-US" sz="1100" b="1" baseline="0">
              <a:solidFill>
                <a:srgbClr val="FF0000"/>
              </a:solidFill>
            </a:rPr>
            <a:t>Children's Allowance </a:t>
          </a:r>
          <a:r>
            <a:rPr lang="en-US" sz="1100" b="1" baseline="0">
              <a:solidFill>
                <a:srgbClr val="0000FF"/>
              </a:solidFill>
            </a:rPr>
            <a:t>$285.00 </a:t>
          </a:r>
          <a:r>
            <a:rPr lang="en-US" sz="1100" b="1" baseline="0">
              <a:solidFill>
                <a:srgbClr val="FF0000"/>
              </a:solidFill>
            </a:rPr>
            <a:t>each for 1st two, </a:t>
          </a:r>
          <a:r>
            <a:rPr lang="en-US" sz="1100" b="1" baseline="0">
              <a:solidFill>
                <a:srgbClr val="0000FF"/>
              </a:solidFill>
            </a:rPr>
            <a:t>$150.00 </a:t>
          </a:r>
          <a:r>
            <a:rPr lang="en-US" sz="1100" b="1" baseline="0">
              <a:solidFill>
                <a:srgbClr val="FF0000"/>
              </a:solidFill>
            </a:rPr>
            <a:t>each  for additional children.</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D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20</xdr:row>
      <xdr:rowOff>161925</xdr:rowOff>
    </xdr:to>
    <xdr:sp macro="" textlink="">
      <xdr:nvSpPr>
        <xdr:cNvPr id="3" name="Text Box 1">
          <a:extLst>
            <a:ext uri="{FF2B5EF4-FFF2-40B4-BE49-F238E27FC236}">
              <a16:creationId xmlns:a16="http://schemas.microsoft.com/office/drawing/2014/main" id="{00000000-0008-0000-0D00-000003000000}"/>
            </a:ext>
          </a:extLst>
        </xdr:cNvPr>
        <xdr:cNvSpPr txBox="1">
          <a:spLocks noChangeArrowheads="1"/>
        </xdr:cNvSpPr>
      </xdr:nvSpPr>
      <xdr:spPr bwMode="auto">
        <a:xfrm>
          <a:off x="3838575" y="4000500"/>
          <a:ext cx="180975" cy="28575"/>
        </a:xfrm>
        <a:prstGeom prst="rect">
          <a:avLst/>
        </a:prstGeom>
        <a:noFill/>
        <a:ln w="9525">
          <a:noFill/>
          <a:miter lim="800000"/>
          <a:headEnd/>
          <a:tailEnd/>
        </a:ln>
      </xdr:spPr>
    </xdr:sp>
    <xdr:clientData/>
  </xdr:twoCellAnchor>
  <xdr:twoCellAnchor editAs="oneCell">
    <xdr:from>
      <xdr:col>3</xdr:col>
      <xdr:colOff>180973</xdr:colOff>
      <xdr:row>40</xdr:row>
      <xdr:rowOff>38100</xdr:rowOff>
    </xdr:from>
    <xdr:to>
      <xdr:col>4</xdr:col>
      <xdr:colOff>2676525</xdr:colOff>
      <xdr:row>49</xdr:row>
      <xdr:rowOff>38100</xdr:rowOff>
    </xdr:to>
    <xdr:sp macro="" textlink="">
      <xdr:nvSpPr>
        <xdr:cNvPr id="4" name="Text Box 2">
          <a:extLst>
            <a:ext uri="{FF2B5EF4-FFF2-40B4-BE49-F238E27FC236}">
              <a16:creationId xmlns:a16="http://schemas.microsoft.com/office/drawing/2014/main" id="{00000000-0008-0000-0D00-000004000000}"/>
            </a:ext>
          </a:extLst>
        </xdr:cNvPr>
        <xdr:cNvSpPr txBox="1">
          <a:spLocks noChangeArrowheads="1"/>
        </xdr:cNvSpPr>
      </xdr:nvSpPr>
      <xdr:spPr bwMode="auto">
        <a:xfrm>
          <a:off x="5257798" y="7924800"/>
          <a:ext cx="3390902" cy="18002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44</xdr:row>
      <xdr:rowOff>57150</xdr:rowOff>
    </xdr:to>
    <xdr:sp macro="" textlink="">
      <xdr:nvSpPr>
        <xdr:cNvPr id="6" name="Text Box 9">
          <a:extLst>
            <a:ext uri="{FF2B5EF4-FFF2-40B4-BE49-F238E27FC236}">
              <a16:creationId xmlns:a16="http://schemas.microsoft.com/office/drawing/2014/main" id="{00000000-0008-0000-0D00-000006000000}"/>
            </a:ext>
          </a:extLst>
        </xdr:cNvPr>
        <xdr:cNvSpPr txBox="1">
          <a:spLocks noChangeArrowheads="1"/>
        </xdr:cNvSpPr>
      </xdr:nvSpPr>
      <xdr:spPr bwMode="auto">
        <a:xfrm>
          <a:off x="6248400" y="8372475"/>
          <a:ext cx="333375" cy="447675"/>
        </a:xfrm>
        <a:prstGeom prst="rect">
          <a:avLst/>
        </a:prstGeom>
        <a:noFill/>
        <a:ln w="9525">
          <a:noFill/>
          <a:miter lim="800000"/>
          <a:headEnd/>
          <a:tailEnd/>
        </a:ln>
      </xdr:spPr>
    </xdr:sp>
    <xdr:clientData/>
  </xdr:twoCellAnchor>
  <xdr:twoCellAnchor editAs="oneCell">
    <xdr:from>
      <xdr:col>3</xdr:col>
      <xdr:colOff>295272</xdr:colOff>
      <xdr:row>21</xdr:row>
      <xdr:rowOff>47624</xdr:rowOff>
    </xdr:from>
    <xdr:to>
      <xdr:col>4</xdr:col>
      <xdr:colOff>2657475</xdr:colOff>
      <xdr:row>38</xdr:row>
      <xdr:rowOff>57149</xdr:rowOff>
    </xdr:to>
    <xdr:sp macro="" textlink="">
      <xdr:nvSpPr>
        <xdr:cNvPr id="7" name="Text Box 10">
          <a:extLst>
            <a:ext uri="{FF2B5EF4-FFF2-40B4-BE49-F238E27FC236}">
              <a16:creationId xmlns:a16="http://schemas.microsoft.com/office/drawing/2014/main" id="{00000000-0008-0000-0D00-000007000000}"/>
            </a:ext>
          </a:extLst>
        </xdr:cNvPr>
        <xdr:cNvSpPr txBox="1">
          <a:spLocks noChangeArrowheads="1"/>
        </xdr:cNvSpPr>
      </xdr:nvSpPr>
      <xdr:spPr bwMode="auto">
        <a:xfrm>
          <a:off x="5372097" y="4114799"/>
          <a:ext cx="3257553" cy="3419475"/>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D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161925</xdr:colOff>
      <xdr:row>1</xdr:row>
      <xdr:rowOff>0</xdr:rowOff>
    </xdr:from>
    <xdr:to>
      <xdr:col>4</xdr:col>
      <xdr:colOff>2562224</xdr:colOff>
      <xdr:row>12</xdr:row>
      <xdr:rowOff>47625</xdr:rowOff>
    </xdr:to>
    <xdr:sp macro="" textlink="">
      <xdr:nvSpPr>
        <xdr:cNvPr id="9" name="Text Box 12">
          <a:extLst>
            <a:ext uri="{FF2B5EF4-FFF2-40B4-BE49-F238E27FC236}">
              <a16:creationId xmlns:a16="http://schemas.microsoft.com/office/drawing/2014/main" id="{00000000-0008-0000-0D00-000009000000}"/>
            </a:ext>
          </a:extLst>
        </xdr:cNvPr>
        <xdr:cNvSpPr txBox="1">
          <a:spLocks noChangeArrowheads="1"/>
        </xdr:cNvSpPr>
      </xdr:nvSpPr>
      <xdr:spPr bwMode="auto">
        <a:xfrm>
          <a:off x="6134100" y="190500"/>
          <a:ext cx="2400299"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"280.00" for a full benefit, or type a shared Fuel amount (e.g. "140.00") in the Fuel amount when expense is shared between 2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D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874920"/>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6010274" y="2286000"/>
          <a:ext cx="3562351" cy="87492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rgbClr val="FF0000"/>
              </a:solidFill>
            </a:rPr>
            <a:t>Effective </a:t>
          </a:r>
          <a:r>
            <a:rPr lang="en-US" sz="1000" b="1">
              <a:solidFill>
                <a:srgbClr val="0000FF"/>
              </a:solidFill>
            </a:rPr>
            <a:t>July 2017 </a:t>
          </a:r>
          <a:r>
            <a:rPr lang="en-US" sz="1000" b="1">
              <a:solidFill>
                <a:srgbClr val="FF0000"/>
              </a:solidFill>
            </a:rPr>
            <a:t>New Max Budget Stipend</a:t>
          </a:r>
          <a:r>
            <a:rPr lang="en-US" sz="1000" b="1" baseline="0">
              <a:solidFill>
                <a:srgbClr val="FF0000"/>
              </a:solidFill>
            </a:rPr>
            <a:t> </a:t>
          </a:r>
        </a:p>
        <a:p>
          <a:r>
            <a:rPr lang="en-US" sz="1000" b="1" baseline="0">
              <a:solidFill>
                <a:srgbClr val="FF0000"/>
              </a:solidFill>
            </a:rPr>
            <a:t>Single </a:t>
          </a:r>
          <a:r>
            <a:rPr lang="en-US" sz="1000" b="1" baseline="0">
              <a:solidFill>
                <a:srgbClr val="0000FF"/>
              </a:solidFill>
            </a:rPr>
            <a:t>$693.00 </a:t>
          </a:r>
          <a:r>
            <a:rPr lang="en-US" sz="1000" b="1" baseline="0">
              <a:solidFill>
                <a:srgbClr val="FF0000"/>
              </a:solidFill>
            </a:rPr>
            <a:t>Couple </a:t>
          </a:r>
          <a:r>
            <a:rPr lang="en-US" sz="1000" b="1" baseline="0">
              <a:solidFill>
                <a:srgbClr val="0000FF"/>
              </a:solidFill>
            </a:rPr>
            <a:t>$938.00 </a:t>
          </a:r>
          <a:r>
            <a:rPr lang="en-US" sz="1000" b="1" baseline="0">
              <a:solidFill>
                <a:srgbClr val="FF0000"/>
              </a:solidFill>
            </a:rPr>
            <a:t>REBA </a:t>
          </a:r>
          <a:r>
            <a:rPr lang="en-US" sz="1000" b="1" baseline="0">
              <a:solidFill>
                <a:srgbClr val="0000FF"/>
              </a:solidFill>
            </a:rPr>
            <a:t>$322.00</a:t>
          </a:r>
        </a:p>
        <a:p>
          <a:r>
            <a:rPr lang="en-US" sz="1000" b="1" baseline="0">
              <a:solidFill>
                <a:srgbClr val="FF0000"/>
              </a:solidFill>
            </a:rPr>
            <a:t>Heated Apt </a:t>
          </a:r>
          <a:r>
            <a:rPr lang="en-US" sz="1000" b="1" baseline="0">
              <a:solidFill>
                <a:srgbClr val="0000FF"/>
              </a:solidFill>
            </a:rPr>
            <a:t>$623.00 </a:t>
          </a:r>
          <a:r>
            <a:rPr lang="en-US" sz="1000" b="1" baseline="0">
              <a:solidFill>
                <a:srgbClr val="FF0000"/>
              </a:solidFill>
            </a:rPr>
            <a:t>Unheated </a:t>
          </a:r>
          <a:r>
            <a:rPr lang="en-US" sz="1000" b="1" baseline="0">
              <a:solidFill>
                <a:srgbClr val="0000FF"/>
              </a:solidFill>
            </a:rPr>
            <a:t>$463.00  </a:t>
          </a:r>
          <a:r>
            <a:rPr lang="en-US" sz="1000" b="1" baseline="0">
              <a:solidFill>
                <a:srgbClr val="FF0000"/>
              </a:solidFill>
            </a:rPr>
            <a:t>Fuel = </a:t>
          </a:r>
          <a:r>
            <a:rPr lang="en-US" sz="1000" b="1" baseline="0">
              <a:solidFill>
                <a:srgbClr val="0000FF"/>
              </a:solidFill>
            </a:rPr>
            <a:t>$280.00</a:t>
          </a:r>
        </a:p>
        <a:p>
          <a:r>
            <a:rPr lang="en-US" sz="1000" b="1" baseline="0">
              <a:solidFill>
                <a:srgbClr val="FF0000"/>
              </a:solidFill>
            </a:rPr>
            <a:t>Children's Allowance </a:t>
          </a:r>
          <a:r>
            <a:rPr lang="en-US" sz="1000" b="1" baseline="0">
              <a:solidFill>
                <a:srgbClr val="0000FF"/>
              </a:solidFill>
            </a:rPr>
            <a:t>$286.00 </a:t>
          </a:r>
          <a:r>
            <a:rPr lang="en-US" sz="1000" b="1" baseline="0">
              <a:solidFill>
                <a:srgbClr val="FF0000"/>
              </a:solidFill>
            </a:rPr>
            <a:t>each for 1st two, </a:t>
          </a:r>
          <a:r>
            <a:rPr lang="en-US" sz="1000" b="1" baseline="0">
              <a:solidFill>
                <a:srgbClr val="0000FF"/>
              </a:solidFill>
            </a:rPr>
            <a:t>$151.00 </a:t>
          </a:r>
          <a:r>
            <a:rPr lang="en-US" sz="1000" b="1" baseline="0">
              <a:solidFill>
                <a:srgbClr val="FF0000"/>
              </a:solidFill>
            </a:rPr>
            <a:t>each  for additional child.</a:t>
          </a:r>
          <a:r>
            <a:rPr lang="en-US" sz="1000" b="1" baseline="0">
              <a:solidFill>
                <a:srgbClr val="0000FF"/>
              </a:solidFill>
            </a:rPr>
            <a:t> (Update formulas before changing values).</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E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21</xdr:row>
      <xdr:rowOff>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3838575" y="4000500"/>
          <a:ext cx="180975" cy="28575"/>
        </a:xfrm>
        <a:prstGeom prst="rect">
          <a:avLst/>
        </a:prstGeom>
        <a:noFill/>
        <a:ln w="9525">
          <a:noFill/>
          <a:miter lim="800000"/>
          <a:headEnd/>
          <a:tailEnd/>
        </a:ln>
      </xdr:spPr>
    </xdr:sp>
    <xdr:clientData/>
  </xdr:twoCellAnchor>
  <xdr:twoCellAnchor editAs="oneCell">
    <xdr:from>
      <xdr:col>3</xdr:col>
      <xdr:colOff>180973</xdr:colOff>
      <xdr:row>40</xdr:row>
      <xdr:rowOff>38100</xdr:rowOff>
    </xdr:from>
    <xdr:to>
      <xdr:col>4</xdr:col>
      <xdr:colOff>323850</xdr:colOff>
      <xdr:row>47</xdr:row>
      <xdr:rowOff>95250</xdr:rowOff>
    </xdr:to>
    <xdr:sp macro="" textlink="">
      <xdr:nvSpPr>
        <xdr:cNvPr id="4" name="Text Box 2">
          <a:extLst>
            <a:ext uri="{FF2B5EF4-FFF2-40B4-BE49-F238E27FC236}">
              <a16:creationId xmlns:a16="http://schemas.microsoft.com/office/drawing/2014/main" id="{00000000-0008-0000-0E00-000004000000}"/>
            </a:ext>
          </a:extLst>
        </xdr:cNvPr>
        <xdr:cNvSpPr txBox="1">
          <a:spLocks noChangeArrowheads="1"/>
        </xdr:cNvSpPr>
      </xdr:nvSpPr>
      <xdr:spPr bwMode="auto">
        <a:xfrm>
          <a:off x="5257798" y="7924800"/>
          <a:ext cx="3390902" cy="1800225"/>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43</xdr:row>
      <xdr:rowOff>180975</xdr:rowOff>
    </xdr:to>
    <xdr:sp macro="" textlink="">
      <xdr:nvSpPr>
        <xdr:cNvPr id="6" name="Text Box 9">
          <a:extLst>
            <a:ext uri="{FF2B5EF4-FFF2-40B4-BE49-F238E27FC236}">
              <a16:creationId xmlns:a16="http://schemas.microsoft.com/office/drawing/2014/main" id="{00000000-0008-0000-0E00-000006000000}"/>
            </a:ext>
          </a:extLst>
        </xdr:cNvPr>
        <xdr:cNvSpPr txBox="1">
          <a:spLocks noChangeArrowheads="1"/>
        </xdr:cNvSpPr>
      </xdr:nvSpPr>
      <xdr:spPr bwMode="auto">
        <a:xfrm>
          <a:off x="6248400" y="8372475"/>
          <a:ext cx="333375" cy="371475"/>
        </a:xfrm>
        <a:prstGeom prst="rect">
          <a:avLst/>
        </a:prstGeom>
        <a:noFill/>
        <a:ln w="9525">
          <a:noFill/>
          <a:miter lim="800000"/>
          <a:headEnd/>
          <a:tailEnd/>
        </a:ln>
      </xdr:spPr>
    </xdr:sp>
    <xdr:clientData/>
  </xdr:twoCellAnchor>
  <xdr:twoCellAnchor editAs="oneCell">
    <xdr:from>
      <xdr:col>3</xdr:col>
      <xdr:colOff>295271</xdr:colOff>
      <xdr:row>21</xdr:row>
      <xdr:rowOff>47624</xdr:rowOff>
    </xdr:from>
    <xdr:to>
      <xdr:col>5</xdr:col>
      <xdr:colOff>47625</xdr:colOff>
      <xdr:row>37</xdr:row>
      <xdr:rowOff>28574</xdr:rowOff>
    </xdr:to>
    <xdr:sp macro="" textlink="">
      <xdr:nvSpPr>
        <xdr:cNvPr id="7" name="Text Box 10">
          <a:extLst>
            <a:ext uri="{FF2B5EF4-FFF2-40B4-BE49-F238E27FC236}">
              <a16:creationId xmlns:a16="http://schemas.microsoft.com/office/drawing/2014/main" id="{00000000-0008-0000-0E00-000007000000}"/>
            </a:ext>
          </a:extLst>
        </xdr:cNvPr>
        <xdr:cNvSpPr txBox="1">
          <a:spLocks noChangeArrowheads="1"/>
        </xdr:cNvSpPr>
      </xdr:nvSpPr>
      <xdr:spPr bwMode="auto">
        <a:xfrm>
          <a:off x="5372096" y="4114799"/>
          <a:ext cx="3390904" cy="3190875"/>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E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161924</xdr:colOff>
      <xdr:row>1</xdr:row>
      <xdr:rowOff>0</xdr:rowOff>
    </xdr:from>
    <xdr:to>
      <xdr:col>4</xdr:col>
      <xdr:colOff>2571749</xdr:colOff>
      <xdr:row>12</xdr:row>
      <xdr:rowOff>47625</xdr:rowOff>
    </xdr:to>
    <xdr:sp macro="" textlink="">
      <xdr:nvSpPr>
        <xdr:cNvPr id="9" name="Text Box 12">
          <a:extLst>
            <a:ext uri="{FF2B5EF4-FFF2-40B4-BE49-F238E27FC236}">
              <a16:creationId xmlns:a16="http://schemas.microsoft.com/office/drawing/2014/main" id="{00000000-0008-0000-0E00-000009000000}"/>
            </a:ext>
          </a:extLst>
        </xdr:cNvPr>
        <xdr:cNvSpPr txBox="1">
          <a:spLocks noChangeArrowheads="1"/>
        </xdr:cNvSpPr>
      </xdr:nvSpPr>
      <xdr:spPr bwMode="auto">
        <a:xfrm>
          <a:off x="6134099" y="190500"/>
          <a:ext cx="2409825" cy="21431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"280.00" for a full benefit, or type a shared Fuel amount (e.g. "140.00") in the Fuel amount when expense is shared between 2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E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874920"/>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6010274" y="2286000"/>
          <a:ext cx="3562351" cy="87492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rgbClr val="FF0000"/>
              </a:solidFill>
            </a:rPr>
            <a:t>Effective </a:t>
          </a:r>
          <a:r>
            <a:rPr lang="en-US" sz="1000" b="1">
              <a:solidFill>
                <a:srgbClr val="0000FF"/>
              </a:solidFill>
            </a:rPr>
            <a:t>July 2017 </a:t>
          </a:r>
          <a:r>
            <a:rPr lang="en-US" sz="1000" b="1">
              <a:solidFill>
                <a:srgbClr val="FF0000"/>
              </a:solidFill>
            </a:rPr>
            <a:t>New Max Budget Stipend</a:t>
          </a:r>
          <a:r>
            <a:rPr lang="en-US" sz="1000" b="1" baseline="0">
              <a:solidFill>
                <a:srgbClr val="FF0000"/>
              </a:solidFill>
            </a:rPr>
            <a:t> </a:t>
          </a:r>
        </a:p>
        <a:p>
          <a:r>
            <a:rPr lang="en-US" sz="1000" b="1" baseline="0">
              <a:solidFill>
                <a:srgbClr val="FF0000"/>
              </a:solidFill>
            </a:rPr>
            <a:t>Single </a:t>
          </a:r>
          <a:r>
            <a:rPr lang="en-US" sz="1000" b="1" baseline="0">
              <a:solidFill>
                <a:srgbClr val="0000FF"/>
              </a:solidFill>
            </a:rPr>
            <a:t>$710.00 </a:t>
          </a:r>
          <a:r>
            <a:rPr lang="en-US" sz="1000" b="1" baseline="0">
              <a:solidFill>
                <a:srgbClr val="FF0000"/>
              </a:solidFill>
            </a:rPr>
            <a:t>Couple </a:t>
          </a:r>
          <a:r>
            <a:rPr lang="en-US" sz="1000" b="1" baseline="0">
              <a:solidFill>
                <a:srgbClr val="0000FF"/>
              </a:solidFill>
            </a:rPr>
            <a:t>$961.00 </a:t>
          </a:r>
          <a:r>
            <a:rPr lang="en-US" sz="1000" b="1" baseline="0">
              <a:solidFill>
                <a:srgbClr val="FF0000"/>
              </a:solidFill>
            </a:rPr>
            <a:t>REBA </a:t>
          </a:r>
          <a:r>
            <a:rPr lang="en-US" sz="1000" b="1" baseline="0">
              <a:solidFill>
                <a:srgbClr val="0000FF"/>
              </a:solidFill>
            </a:rPr>
            <a:t>$329.00</a:t>
          </a:r>
        </a:p>
        <a:p>
          <a:r>
            <a:rPr lang="en-US" sz="1000" b="1" baseline="0">
              <a:solidFill>
                <a:srgbClr val="FF0000"/>
              </a:solidFill>
            </a:rPr>
            <a:t>Heated Apt </a:t>
          </a:r>
          <a:r>
            <a:rPr lang="en-US" sz="1000" b="1" baseline="0">
              <a:solidFill>
                <a:srgbClr val="0000FF"/>
              </a:solidFill>
            </a:rPr>
            <a:t>$638.00 </a:t>
          </a:r>
          <a:r>
            <a:rPr lang="en-US" sz="1000" b="1" baseline="0">
              <a:solidFill>
                <a:srgbClr val="FF0000"/>
              </a:solidFill>
            </a:rPr>
            <a:t>Unheated </a:t>
          </a:r>
          <a:r>
            <a:rPr lang="en-US" sz="1000" b="1" baseline="0">
              <a:solidFill>
                <a:srgbClr val="0000FF"/>
              </a:solidFill>
            </a:rPr>
            <a:t>$474.00  </a:t>
          </a:r>
          <a:r>
            <a:rPr lang="en-US" sz="1000" b="1" baseline="0">
              <a:solidFill>
                <a:srgbClr val="FF0000"/>
              </a:solidFill>
            </a:rPr>
            <a:t>Fuel = </a:t>
          </a:r>
          <a:r>
            <a:rPr lang="en-US" sz="1000" b="1" baseline="0">
              <a:solidFill>
                <a:srgbClr val="0000FF"/>
              </a:solidFill>
            </a:rPr>
            <a:t>$287.00</a:t>
          </a:r>
        </a:p>
        <a:p>
          <a:r>
            <a:rPr lang="en-US" sz="1000" b="1" baseline="0">
              <a:solidFill>
                <a:srgbClr val="FF0000"/>
              </a:solidFill>
            </a:rPr>
            <a:t>Children's Allowance </a:t>
          </a:r>
          <a:r>
            <a:rPr lang="en-US" sz="1000" b="1" baseline="0">
              <a:solidFill>
                <a:srgbClr val="0000FF"/>
              </a:solidFill>
            </a:rPr>
            <a:t>$293.00 </a:t>
          </a:r>
          <a:r>
            <a:rPr lang="en-US" sz="1000" b="1" baseline="0">
              <a:solidFill>
                <a:srgbClr val="FF0000"/>
              </a:solidFill>
            </a:rPr>
            <a:t>each for 1st two, </a:t>
          </a:r>
          <a:r>
            <a:rPr lang="en-US" sz="1000" b="1" baseline="0">
              <a:solidFill>
                <a:srgbClr val="0000FF"/>
              </a:solidFill>
            </a:rPr>
            <a:t>$155.00 </a:t>
          </a:r>
          <a:r>
            <a:rPr lang="en-US" sz="1000" b="1" baseline="0">
              <a:solidFill>
                <a:srgbClr val="FF0000"/>
              </a:solidFill>
            </a:rPr>
            <a:t>each  for additional child.</a:t>
          </a:r>
          <a:r>
            <a:rPr lang="en-US" sz="1000" b="1" baseline="0">
              <a:solidFill>
                <a:srgbClr val="0000FF"/>
              </a:solidFill>
            </a:rPr>
            <a:t> (Update formulas before changing values).</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4</xdr:col>
      <xdr:colOff>114300</xdr:colOff>
      <xdr:row>0</xdr:row>
      <xdr:rowOff>142874</xdr:rowOff>
    </xdr:from>
    <xdr:to>
      <xdr:col>4</xdr:col>
      <xdr:colOff>2600325</xdr:colOff>
      <xdr:row>12</xdr:row>
      <xdr:rowOff>9525</xdr:rowOff>
    </xdr:to>
    <xdr:sp macro="" textlink="">
      <xdr:nvSpPr>
        <xdr:cNvPr id="2" name="Rectangle 13">
          <a:extLst>
            <a:ext uri="{FF2B5EF4-FFF2-40B4-BE49-F238E27FC236}">
              <a16:creationId xmlns:a16="http://schemas.microsoft.com/office/drawing/2014/main" id="{00000000-0008-0000-0F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20</xdr:row>
      <xdr:rowOff>133350</xdr:rowOff>
    </xdr:from>
    <xdr:to>
      <xdr:col>2</xdr:col>
      <xdr:colOff>609600</xdr:colOff>
      <xdr:row>20</xdr:row>
      <xdr:rowOff>161925</xdr:rowOff>
    </xdr:to>
    <xdr:sp macro="" textlink="">
      <xdr:nvSpPr>
        <xdr:cNvPr id="3" name="Text Box 1">
          <a:extLst>
            <a:ext uri="{FF2B5EF4-FFF2-40B4-BE49-F238E27FC236}">
              <a16:creationId xmlns:a16="http://schemas.microsoft.com/office/drawing/2014/main" id="{00000000-0008-0000-0F00-000003000000}"/>
            </a:ext>
          </a:extLst>
        </xdr:cNvPr>
        <xdr:cNvSpPr txBox="1">
          <a:spLocks noChangeArrowheads="1"/>
        </xdr:cNvSpPr>
      </xdr:nvSpPr>
      <xdr:spPr bwMode="auto">
        <a:xfrm>
          <a:off x="3838575" y="4000500"/>
          <a:ext cx="180975" cy="66675"/>
        </a:xfrm>
        <a:prstGeom prst="rect">
          <a:avLst/>
        </a:prstGeom>
        <a:noFill/>
        <a:ln w="9525">
          <a:noFill/>
          <a:miter lim="800000"/>
          <a:headEnd/>
          <a:tailEnd/>
        </a:ln>
      </xdr:spPr>
    </xdr:sp>
    <xdr:clientData/>
  </xdr:twoCellAnchor>
  <xdr:twoCellAnchor editAs="oneCell">
    <xdr:from>
      <xdr:col>3</xdr:col>
      <xdr:colOff>180973</xdr:colOff>
      <xdr:row>40</xdr:row>
      <xdr:rowOff>38101</xdr:rowOff>
    </xdr:from>
    <xdr:to>
      <xdr:col>4</xdr:col>
      <xdr:colOff>2714625</xdr:colOff>
      <xdr:row>48</xdr:row>
      <xdr:rowOff>133351</xdr:rowOff>
    </xdr:to>
    <xdr:sp macro="" textlink="">
      <xdr:nvSpPr>
        <xdr:cNvPr id="4" name="Text Box 2">
          <a:extLst>
            <a:ext uri="{FF2B5EF4-FFF2-40B4-BE49-F238E27FC236}">
              <a16:creationId xmlns:a16="http://schemas.microsoft.com/office/drawing/2014/main" id="{00000000-0008-0000-0F00-000004000000}"/>
            </a:ext>
          </a:extLst>
        </xdr:cNvPr>
        <xdr:cNvSpPr txBox="1">
          <a:spLocks noChangeArrowheads="1"/>
        </xdr:cNvSpPr>
      </xdr:nvSpPr>
      <xdr:spPr bwMode="auto">
        <a:xfrm>
          <a:off x="5257798" y="7924801"/>
          <a:ext cx="3429002" cy="1695450"/>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29</xdr:row>
      <xdr:rowOff>114300</xdr:rowOff>
    </xdr:from>
    <xdr:to>
      <xdr:col>3</xdr:col>
      <xdr:colOff>285750</xdr:colOff>
      <xdr:row>29</xdr:row>
      <xdr:rowOff>114300</xdr:rowOff>
    </xdr:to>
    <xdr:sp macro="" textlink="">
      <xdr:nvSpPr>
        <xdr:cNvPr id="5" name="Line 7">
          <a:extLst>
            <a:ext uri="{FF2B5EF4-FFF2-40B4-BE49-F238E27FC236}">
              <a16:creationId xmlns:a16="http://schemas.microsoft.com/office/drawing/2014/main" id="{00000000-0008-0000-0F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42</xdr:row>
      <xdr:rowOff>85725</xdr:rowOff>
    </xdr:from>
    <xdr:to>
      <xdr:col>4</xdr:col>
      <xdr:colOff>609600</xdr:colOff>
      <xdr:row>43</xdr:row>
      <xdr:rowOff>123825</xdr:rowOff>
    </xdr:to>
    <xdr:sp macro="" textlink="">
      <xdr:nvSpPr>
        <xdr:cNvPr id="6" name="Text Box 9">
          <a:extLst>
            <a:ext uri="{FF2B5EF4-FFF2-40B4-BE49-F238E27FC236}">
              <a16:creationId xmlns:a16="http://schemas.microsoft.com/office/drawing/2014/main" id="{00000000-0008-0000-0F00-000006000000}"/>
            </a:ext>
          </a:extLst>
        </xdr:cNvPr>
        <xdr:cNvSpPr txBox="1">
          <a:spLocks noChangeArrowheads="1"/>
        </xdr:cNvSpPr>
      </xdr:nvSpPr>
      <xdr:spPr bwMode="auto">
        <a:xfrm>
          <a:off x="6248400" y="8372475"/>
          <a:ext cx="333375" cy="295275"/>
        </a:xfrm>
        <a:prstGeom prst="rect">
          <a:avLst/>
        </a:prstGeom>
        <a:noFill/>
        <a:ln w="9525">
          <a:noFill/>
          <a:miter lim="800000"/>
          <a:headEnd/>
          <a:tailEnd/>
        </a:ln>
      </xdr:spPr>
    </xdr:sp>
    <xdr:clientData/>
  </xdr:twoCellAnchor>
  <xdr:twoCellAnchor editAs="oneCell">
    <xdr:from>
      <xdr:col>3</xdr:col>
      <xdr:colOff>295270</xdr:colOff>
      <xdr:row>21</xdr:row>
      <xdr:rowOff>47624</xdr:rowOff>
    </xdr:from>
    <xdr:to>
      <xdr:col>4</xdr:col>
      <xdr:colOff>2724149</xdr:colOff>
      <xdr:row>38</xdr:row>
      <xdr:rowOff>57150</xdr:rowOff>
    </xdr:to>
    <xdr:sp macro="" textlink="">
      <xdr:nvSpPr>
        <xdr:cNvPr id="7" name="Text Box 10">
          <a:extLst>
            <a:ext uri="{FF2B5EF4-FFF2-40B4-BE49-F238E27FC236}">
              <a16:creationId xmlns:a16="http://schemas.microsoft.com/office/drawing/2014/main" id="{00000000-0008-0000-0F00-000007000000}"/>
            </a:ext>
          </a:extLst>
        </xdr:cNvPr>
        <xdr:cNvSpPr txBox="1">
          <a:spLocks noChangeArrowheads="1"/>
        </xdr:cNvSpPr>
      </xdr:nvSpPr>
      <xdr:spPr bwMode="auto">
        <a:xfrm>
          <a:off x="5372095" y="4114799"/>
          <a:ext cx="3324229" cy="3419476"/>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39</xdr:row>
      <xdr:rowOff>95250</xdr:rowOff>
    </xdr:from>
    <xdr:to>
      <xdr:col>4</xdr:col>
      <xdr:colOff>904875</xdr:colOff>
      <xdr:row>39</xdr:row>
      <xdr:rowOff>95250</xdr:rowOff>
    </xdr:to>
    <xdr:sp macro="" textlink="">
      <xdr:nvSpPr>
        <xdr:cNvPr id="8" name="Line 11">
          <a:extLst>
            <a:ext uri="{FF2B5EF4-FFF2-40B4-BE49-F238E27FC236}">
              <a16:creationId xmlns:a16="http://schemas.microsoft.com/office/drawing/2014/main" id="{00000000-0008-0000-0F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161924</xdr:colOff>
      <xdr:row>1</xdr:row>
      <xdr:rowOff>0</xdr:rowOff>
    </xdr:from>
    <xdr:to>
      <xdr:col>4</xdr:col>
      <xdr:colOff>2609850</xdr:colOff>
      <xdr:row>12</xdr:row>
      <xdr:rowOff>28575</xdr:rowOff>
    </xdr:to>
    <xdr:sp macro="" textlink="">
      <xdr:nvSpPr>
        <xdr:cNvPr id="9" name="Text Box 12">
          <a:extLst>
            <a:ext uri="{FF2B5EF4-FFF2-40B4-BE49-F238E27FC236}">
              <a16:creationId xmlns:a16="http://schemas.microsoft.com/office/drawing/2014/main" id="{00000000-0008-0000-0F00-000009000000}"/>
            </a:ext>
          </a:extLst>
        </xdr:cNvPr>
        <xdr:cNvSpPr txBox="1">
          <a:spLocks noChangeArrowheads="1"/>
        </xdr:cNvSpPr>
      </xdr:nvSpPr>
      <xdr:spPr bwMode="auto">
        <a:xfrm>
          <a:off x="6134099" y="190500"/>
          <a:ext cx="2447926" cy="2124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"296.00" for a full benefit, or type a shared Fuel amount (e.g. "148.00") in the Fuel amount when expense is shared between 2 room mates, otherwise type in "0".  The formula actions will calculate any spend-down situations.  </a:t>
          </a:r>
        </a:p>
      </xdr:txBody>
    </xdr:sp>
    <xdr:clientData/>
  </xdr:twoCellAnchor>
  <xdr:twoCellAnchor>
    <xdr:from>
      <xdr:col>4</xdr:col>
      <xdr:colOff>914400</xdr:colOff>
      <xdr:row>38</xdr:row>
      <xdr:rowOff>57150</xdr:rowOff>
    </xdr:from>
    <xdr:to>
      <xdr:col>4</xdr:col>
      <xdr:colOff>914400</xdr:colOff>
      <xdr:row>39</xdr:row>
      <xdr:rowOff>104775</xdr:rowOff>
    </xdr:to>
    <xdr:sp macro="" textlink="">
      <xdr:nvSpPr>
        <xdr:cNvPr id="10" name="Line 16">
          <a:extLst>
            <a:ext uri="{FF2B5EF4-FFF2-40B4-BE49-F238E27FC236}">
              <a16:creationId xmlns:a16="http://schemas.microsoft.com/office/drawing/2014/main" id="{00000000-0008-0000-0F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12</xdr:row>
      <xdr:rowOff>0</xdr:rowOff>
    </xdr:from>
    <xdr:ext cx="3562351" cy="874920"/>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6010274" y="2286000"/>
          <a:ext cx="3562351" cy="87492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rgbClr val="FF0000"/>
              </a:solidFill>
            </a:rPr>
            <a:t>Effective </a:t>
          </a:r>
          <a:r>
            <a:rPr lang="en-US" sz="1000" b="1">
              <a:solidFill>
                <a:srgbClr val="0000FF"/>
              </a:solidFill>
            </a:rPr>
            <a:t>July 2019 </a:t>
          </a:r>
          <a:r>
            <a:rPr lang="en-US" sz="1000" b="1">
              <a:solidFill>
                <a:srgbClr val="FF0000"/>
              </a:solidFill>
            </a:rPr>
            <a:t>New Max Budget Stipend</a:t>
          </a:r>
          <a:r>
            <a:rPr lang="en-US" sz="1000" b="1" baseline="0">
              <a:solidFill>
                <a:srgbClr val="FF0000"/>
              </a:solidFill>
            </a:rPr>
            <a:t> </a:t>
          </a:r>
        </a:p>
        <a:p>
          <a:r>
            <a:rPr lang="en-US" sz="1000" b="1" baseline="0">
              <a:solidFill>
                <a:srgbClr val="FF0000"/>
              </a:solidFill>
            </a:rPr>
            <a:t>Single </a:t>
          </a:r>
          <a:r>
            <a:rPr lang="en-US" sz="1000" b="1" baseline="0">
              <a:solidFill>
                <a:srgbClr val="0000FF"/>
              </a:solidFill>
            </a:rPr>
            <a:t>$732.00 </a:t>
          </a:r>
          <a:r>
            <a:rPr lang="en-US" sz="1000" b="1" baseline="0">
              <a:solidFill>
                <a:srgbClr val="FF0000"/>
              </a:solidFill>
            </a:rPr>
            <a:t>Couple </a:t>
          </a:r>
          <a:r>
            <a:rPr lang="en-US" sz="1000" b="1" baseline="0">
              <a:solidFill>
                <a:srgbClr val="0000FF"/>
              </a:solidFill>
            </a:rPr>
            <a:t>$989.00 </a:t>
          </a:r>
          <a:r>
            <a:rPr lang="en-US" sz="1000" b="1" baseline="0">
              <a:solidFill>
                <a:srgbClr val="FF0000"/>
              </a:solidFill>
            </a:rPr>
            <a:t>REBA </a:t>
          </a:r>
          <a:r>
            <a:rPr lang="en-US" sz="1000" b="1" baseline="0">
              <a:solidFill>
                <a:srgbClr val="0000FF"/>
              </a:solidFill>
            </a:rPr>
            <a:t>$339.00</a:t>
          </a:r>
        </a:p>
        <a:p>
          <a:r>
            <a:rPr lang="en-US" sz="1000" b="1" baseline="0">
              <a:solidFill>
                <a:srgbClr val="FF0000"/>
              </a:solidFill>
            </a:rPr>
            <a:t>Heated Apt </a:t>
          </a:r>
          <a:r>
            <a:rPr lang="en-US" sz="1000" b="1" baseline="0">
              <a:solidFill>
                <a:srgbClr val="0000FF"/>
              </a:solidFill>
            </a:rPr>
            <a:t>$657.00 </a:t>
          </a:r>
          <a:r>
            <a:rPr lang="en-US" sz="1000" b="1" baseline="0">
              <a:solidFill>
                <a:srgbClr val="FF0000"/>
              </a:solidFill>
            </a:rPr>
            <a:t>Unheated </a:t>
          </a:r>
          <a:r>
            <a:rPr lang="en-US" sz="1000" b="1" baseline="0">
              <a:solidFill>
                <a:srgbClr val="0000FF"/>
              </a:solidFill>
            </a:rPr>
            <a:t>$489.00  </a:t>
          </a:r>
          <a:r>
            <a:rPr lang="en-US" sz="1000" b="1" baseline="0">
              <a:solidFill>
                <a:srgbClr val="FF0000"/>
              </a:solidFill>
            </a:rPr>
            <a:t>Fuel = </a:t>
          </a:r>
          <a:r>
            <a:rPr lang="en-US" sz="1000" b="1" baseline="0">
              <a:solidFill>
                <a:srgbClr val="0000FF"/>
              </a:solidFill>
            </a:rPr>
            <a:t>$296.00</a:t>
          </a:r>
        </a:p>
        <a:p>
          <a:r>
            <a:rPr lang="en-US" sz="1000" b="1" baseline="0">
              <a:solidFill>
                <a:srgbClr val="FF0000"/>
              </a:solidFill>
            </a:rPr>
            <a:t>Children's Allowance </a:t>
          </a:r>
          <a:r>
            <a:rPr lang="en-US" sz="1000" b="1" baseline="0">
              <a:solidFill>
                <a:srgbClr val="0000FF"/>
              </a:solidFill>
            </a:rPr>
            <a:t>$302.00 </a:t>
          </a:r>
          <a:r>
            <a:rPr lang="en-US" sz="1000" b="1" baseline="0">
              <a:solidFill>
                <a:srgbClr val="FF0000"/>
              </a:solidFill>
            </a:rPr>
            <a:t>each for 1st two, </a:t>
          </a:r>
          <a:r>
            <a:rPr lang="en-US" sz="1000" b="1" baseline="0">
              <a:solidFill>
                <a:srgbClr val="0000FF"/>
              </a:solidFill>
            </a:rPr>
            <a:t>$160.00 </a:t>
          </a:r>
          <a:r>
            <a:rPr lang="en-US" sz="1000" b="1" baseline="0">
              <a:solidFill>
                <a:srgbClr val="FF0000"/>
              </a:solidFill>
            </a:rPr>
            <a:t>each  for additional child.</a:t>
          </a:r>
          <a:r>
            <a:rPr lang="en-US" sz="1000" b="1" baseline="0">
              <a:solidFill>
                <a:srgbClr val="0000FF"/>
              </a:solidFill>
            </a:rPr>
            <a:t> (Update formulas before changing values).</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4</xdr:col>
      <xdr:colOff>114300</xdr:colOff>
      <xdr:row>1</xdr:row>
      <xdr:rowOff>142874</xdr:rowOff>
    </xdr:from>
    <xdr:to>
      <xdr:col>4</xdr:col>
      <xdr:colOff>2600325</xdr:colOff>
      <xdr:row>13</xdr:row>
      <xdr:rowOff>9525</xdr:rowOff>
    </xdr:to>
    <xdr:sp macro="" textlink="">
      <xdr:nvSpPr>
        <xdr:cNvPr id="2" name="Rectangle 13">
          <a:extLst>
            <a:ext uri="{FF2B5EF4-FFF2-40B4-BE49-F238E27FC236}">
              <a16:creationId xmlns:a16="http://schemas.microsoft.com/office/drawing/2014/main" id="{00000000-0008-0000-1000-000002000000}"/>
            </a:ext>
          </a:extLst>
        </xdr:cNvPr>
        <xdr:cNvSpPr>
          <a:spLocks noChangeArrowheads="1"/>
        </xdr:cNvSpPr>
      </xdr:nvSpPr>
      <xdr:spPr bwMode="auto">
        <a:xfrm>
          <a:off x="6086475" y="142874"/>
          <a:ext cx="2486025" cy="2152651"/>
        </a:xfrm>
        <a:prstGeom prst="rect">
          <a:avLst/>
        </a:prstGeom>
        <a:solidFill>
          <a:srgbClr val="FFFFFF"/>
        </a:solidFill>
        <a:ln w="76200">
          <a:solidFill>
            <a:srgbClr val="FFFF00"/>
          </a:solidFill>
          <a:miter lim="800000"/>
          <a:headEnd/>
          <a:tailEnd/>
        </a:ln>
      </xdr:spPr>
    </xdr:sp>
    <xdr:clientData/>
  </xdr:twoCellAnchor>
  <xdr:twoCellAnchor editAs="oneCell">
    <xdr:from>
      <xdr:col>2</xdr:col>
      <xdr:colOff>428625</xdr:colOff>
      <xdr:row>21</xdr:row>
      <xdr:rowOff>133350</xdr:rowOff>
    </xdr:from>
    <xdr:to>
      <xdr:col>2</xdr:col>
      <xdr:colOff>609600</xdr:colOff>
      <xdr:row>22</xdr:row>
      <xdr:rowOff>0</xdr:rowOff>
    </xdr:to>
    <xdr:sp macro="" textlink="">
      <xdr:nvSpPr>
        <xdr:cNvPr id="3" name="Text Box 1">
          <a:extLst>
            <a:ext uri="{FF2B5EF4-FFF2-40B4-BE49-F238E27FC236}">
              <a16:creationId xmlns:a16="http://schemas.microsoft.com/office/drawing/2014/main" id="{00000000-0008-0000-1000-000003000000}"/>
            </a:ext>
          </a:extLst>
        </xdr:cNvPr>
        <xdr:cNvSpPr txBox="1">
          <a:spLocks noChangeArrowheads="1"/>
        </xdr:cNvSpPr>
      </xdr:nvSpPr>
      <xdr:spPr bwMode="auto">
        <a:xfrm>
          <a:off x="3838575" y="4000500"/>
          <a:ext cx="180975" cy="28575"/>
        </a:xfrm>
        <a:prstGeom prst="rect">
          <a:avLst/>
        </a:prstGeom>
        <a:noFill/>
        <a:ln w="9525">
          <a:noFill/>
          <a:miter lim="800000"/>
          <a:headEnd/>
          <a:tailEnd/>
        </a:ln>
      </xdr:spPr>
    </xdr:sp>
    <xdr:clientData/>
  </xdr:twoCellAnchor>
  <xdr:twoCellAnchor editAs="oneCell">
    <xdr:from>
      <xdr:col>3</xdr:col>
      <xdr:colOff>180973</xdr:colOff>
      <xdr:row>41</xdr:row>
      <xdr:rowOff>38101</xdr:rowOff>
    </xdr:from>
    <xdr:to>
      <xdr:col>4</xdr:col>
      <xdr:colOff>323850</xdr:colOff>
      <xdr:row>49</xdr:row>
      <xdr:rowOff>133351</xdr:rowOff>
    </xdr:to>
    <xdr:sp macro="" textlink="">
      <xdr:nvSpPr>
        <xdr:cNvPr id="4" name="Text Box 2">
          <a:extLst>
            <a:ext uri="{FF2B5EF4-FFF2-40B4-BE49-F238E27FC236}">
              <a16:creationId xmlns:a16="http://schemas.microsoft.com/office/drawing/2014/main" id="{00000000-0008-0000-1000-000004000000}"/>
            </a:ext>
          </a:extLst>
        </xdr:cNvPr>
        <xdr:cNvSpPr txBox="1">
          <a:spLocks noChangeArrowheads="1"/>
        </xdr:cNvSpPr>
      </xdr:nvSpPr>
      <xdr:spPr bwMode="auto">
        <a:xfrm>
          <a:off x="5257798" y="7924801"/>
          <a:ext cx="3429002" cy="1695450"/>
        </a:xfrm>
        <a:prstGeom prst="rect">
          <a:avLst/>
        </a:prstGeom>
        <a:solidFill>
          <a:srgbClr val="FFFFFF"/>
        </a:solidFill>
        <a:ln w="28575">
          <a:solidFill>
            <a:srgbClr val="0000FF"/>
          </a:solidFill>
          <a:miter lim="800000"/>
          <a:headEnd/>
          <a:tailEnd/>
        </a:ln>
      </xdr:spPr>
      <xdr:txBody>
        <a:bodyPr vertOverflow="clip" wrap="square" lIns="27432" tIns="22860" rIns="0" bIns="0" anchor="t" upright="1"/>
        <a:lstStyle/>
        <a:p>
          <a:pPr algn="l" rtl="0">
            <a:defRPr sz="1000"/>
          </a:pPr>
          <a:r>
            <a:rPr lang="en-US" sz="1000" b="1" i="0" strike="noStrike">
              <a:solidFill>
                <a:srgbClr val="FF0000"/>
              </a:solidFill>
              <a:latin typeface="Arial"/>
              <a:cs typeface="Arial"/>
            </a:rPr>
            <a:t>If Excess Income is a positive number, that amount must be withheld from any benefits that would otherwise be provided.  The remaining amount after subtracting the Excess Income from the otherwise allowable benefits would then be provided to the claimant.  If "Allowable Benefits" is a negative number, no benefits are allowed in Budgets 1 - 4, and you should use the Budget 5 Calculators below.  For Budget 5 calculations, if "Spenddown" is a negative number or zero, ignore "Total Allowable after deducting spenddown" figures.</a:t>
          </a:r>
        </a:p>
      </xdr:txBody>
    </xdr:sp>
    <xdr:clientData/>
  </xdr:twoCellAnchor>
  <xdr:twoCellAnchor>
    <xdr:from>
      <xdr:col>3</xdr:col>
      <xdr:colOff>47625</xdr:colOff>
      <xdr:row>30</xdr:row>
      <xdr:rowOff>114300</xdr:rowOff>
    </xdr:from>
    <xdr:to>
      <xdr:col>3</xdr:col>
      <xdr:colOff>285750</xdr:colOff>
      <xdr:row>30</xdr:row>
      <xdr:rowOff>114300</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a:off x="5124450" y="5791200"/>
          <a:ext cx="238125" cy="0"/>
        </a:xfrm>
        <a:prstGeom prst="line">
          <a:avLst/>
        </a:prstGeom>
        <a:noFill/>
        <a:ln w="28575">
          <a:solidFill>
            <a:srgbClr val="FF0000"/>
          </a:solidFill>
          <a:round/>
          <a:headEnd type="triangle" w="med" len="med"/>
          <a:tailEnd/>
        </a:ln>
      </xdr:spPr>
    </xdr:sp>
    <xdr:clientData/>
  </xdr:twoCellAnchor>
  <xdr:twoCellAnchor editAs="oneCell">
    <xdr:from>
      <xdr:col>4</xdr:col>
      <xdr:colOff>276225</xdr:colOff>
      <xdr:row>43</xdr:row>
      <xdr:rowOff>85725</xdr:rowOff>
    </xdr:from>
    <xdr:to>
      <xdr:col>4</xdr:col>
      <xdr:colOff>609600</xdr:colOff>
      <xdr:row>44</xdr:row>
      <xdr:rowOff>123825</xdr:rowOff>
    </xdr:to>
    <xdr:sp macro="" textlink="">
      <xdr:nvSpPr>
        <xdr:cNvPr id="6" name="Text Box 9">
          <a:extLst>
            <a:ext uri="{FF2B5EF4-FFF2-40B4-BE49-F238E27FC236}">
              <a16:creationId xmlns:a16="http://schemas.microsoft.com/office/drawing/2014/main" id="{00000000-0008-0000-1000-000006000000}"/>
            </a:ext>
          </a:extLst>
        </xdr:cNvPr>
        <xdr:cNvSpPr txBox="1">
          <a:spLocks noChangeArrowheads="1"/>
        </xdr:cNvSpPr>
      </xdr:nvSpPr>
      <xdr:spPr bwMode="auto">
        <a:xfrm>
          <a:off x="6248400" y="8372475"/>
          <a:ext cx="333375" cy="238125"/>
        </a:xfrm>
        <a:prstGeom prst="rect">
          <a:avLst/>
        </a:prstGeom>
        <a:noFill/>
        <a:ln w="9525">
          <a:noFill/>
          <a:miter lim="800000"/>
          <a:headEnd/>
          <a:tailEnd/>
        </a:ln>
      </xdr:spPr>
    </xdr:sp>
    <xdr:clientData/>
  </xdr:twoCellAnchor>
  <xdr:twoCellAnchor editAs="oneCell">
    <xdr:from>
      <xdr:col>3</xdr:col>
      <xdr:colOff>295270</xdr:colOff>
      <xdr:row>22</xdr:row>
      <xdr:rowOff>47624</xdr:rowOff>
    </xdr:from>
    <xdr:to>
      <xdr:col>4</xdr:col>
      <xdr:colOff>2676525</xdr:colOff>
      <xdr:row>39</xdr:row>
      <xdr:rowOff>57150</xdr:rowOff>
    </xdr:to>
    <xdr:sp macro="" textlink="">
      <xdr:nvSpPr>
        <xdr:cNvPr id="7" name="Text Box 10">
          <a:extLst>
            <a:ext uri="{FF2B5EF4-FFF2-40B4-BE49-F238E27FC236}">
              <a16:creationId xmlns:a16="http://schemas.microsoft.com/office/drawing/2014/main" id="{00000000-0008-0000-1000-000007000000}"/>
            </a:ext>
          </a:extLst>
        </xdr:cNvPr>
        <xdr:cNvSpPr txBox="1">
          <a:spLocks noChangeArrowheads="1"/>
        </xdr:cNvSpPr>
      </xdr:nvSpPr>
      <xdr:spPr bwMode="auto">
        <a:xfrm>
          <a:off x="5372095" y="4114799"/>
          <a:ext cx="3276605" cy="3419476"/>
        </a:xfrm>
        <a:prstGeom prst="rect">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Type in the amounts for each type of "Allowable Medical claims", such as Doctor, Meds, Hospital, Dental, or Misc such as Med B Premium and/or Supplemental Insurance.</a:t>
          </a:r>
          <a:r>
            <a:rPr lang="en-US" sz="1200" b="1" i="0" strike="noStrike">
              <a:solidFill>
                <a:srgbClr val="008000"/>
              </a:solidFill>
              <a:latin typeface="Arial"/>
              <a:cs typeface="Arial"/>
            </a:rPr>
            <a:t> </a:t>
          </a:r>
          <a:r>
            <a:rPr lang="en-US" sz="1200" b="1" i="0" strike="noStrike">
              <a:solidFill>
                <a:srgbClr val="FF0000"/>
              </a:solidFill>
              <a:latin typeface="Arial"/>
              <a:cs typeface="Arial"/>
            </a:rPr>
            <a:t>If spendown is a positive number, that amount must be withheld from any benefits that would otherwise be provided.</a:t>
          </a:r>
          <a:r>
            <a:rPr lang="en-US" sz="1200" b="1" i="0" strike="noStrike">
              <a:solidFill>
                <a:srgbClr val="008000"/>
              </a:solidFill>
              <a:latin typeface="Arial"/>
              <a:cs typeface="Arial"/>
            </a:rPr>
            <a:t>  The remaining amount, after subtracting the spenddown from the reimburseable medical expenses, is the amount that would then be provided to the claimant.  You must withhold claiming a portion of otherwise allowable claims so that only the "Total Allowable" amount is claimed for payout.  For instance, if a couple would normally be allowed to claim $192.80 in Medicare part B Premium, but the "Total Allowable" showed $147.81, claim only the $147.81.</a:t>
          </a:r>
        </a:p>
      </xdr:txBody>
    </xdr:sp>
    <xdr:clientData/>
  </xdr:twoCellAnchor>
  <xdr:twoCellAnchor>
    <xdr:from>
      <xdr:col>2</xdr:col>
      <xdr:colOff>1619250</xdr:colOff>
      <xdr:row>40</xdr:row>
      <xdr:rowOff>95250</xdr:rowOff>
    </xdr:from>
    <xdr:to>
      <xdr:col>4</xdr:col>
      <xdr:colOff>904875</xdr:colOff>
      <xdr:row>40</xdr:row>
      <xdr:rowOff>95250</xdr:rowOff>
    </xdr:to>
    <xdr:sp macro="" textlink="">
      <xdr:nvSpPr>
        <xdr:cNvPr id="8" name="Line 11">
          <a:extLst>
            <a:ext uri="{FF2B5EF4-FFF2-40B4-BE49-F238E27FC236}">
              <a16:creationId xmlns:a16="http://schemas.microsoft.com/office/drawing/2014/main" id="{00000000-0008-0000-1000-000008000000}"/>
            </a:ext>
          </a:extLst>
        </xdr:cNvPr>
        <xdr:cNvSpPr>
          <a:spLocks noChangeShapeType="1"/>
        </xdr:cNvSpPr>
      </xdr:nvSpPr>
      <xdr:spPr bwMode="auto">
        <a:xfrm flipH="1">
          <a:off x="5029200" y="7772400"/>
          <a:ext cx="1847850" cy="0"/>
        </a:xfrm>
        <a:prstGeom prst="line">
          <a:avLst/>
        </a:prstGeom>
        <a:noFill/>
        <a:ln w="38100">
          <a:solidFill>
            <a:srgbClr val="008000"/>
          </a:solidFill>
          <a:round/>
          <a:headEnd/>
          <a:tailEnd type="triangle" w="med" len="med"/>
        </a:ln>
      </xdr:spPr>
    </xdr:sp>
    <xdr:clientData/>
  </xdr:twoCellAnchor>
  <xdr:twoCellAnchor editAs="oneCell">
    <xdr:from>
      <xdr:col>4</xdr:col>
      <xdr:colOff>161924</xdr:colOff>
      <xdr:row>2</xdr:row>
      <xdr:rowOff>0</xdr:rowOff>
    </xdr:from>
    <xdr:to>
      <xdr:col>4</xdr:col>
      <xdr:colOff>2571750</xdr:colOff>
      <xdr:row>13</xdr:row>
      <xdr:rowOff>28575</xdr:rowOff>
    </xdr:to>
    <xdr:sp macro="" textlink="">
      <xdr:nvSpPr>
        <xdr:cNvPr id="9" name="Text Box 12">
          <a:extLst>
            <a:ext uri="{FF2B5EF4-FFF2-40B4-BE49-F238E27FC236}">
              <a16:creationId xmlns:a16="http://schemas.microsoft.com/office/drawing/2014/main" id="{00000000-0008-0000-1000-000009000000}"/>
            </a:ext>
          </a:extLst>
        </xdr:cNvPr>
        <xdr:cNvSpPr txBox="1">
          <a:spLocks noChangeArrowheads="1"/>
        </xdr:cNvSpPr>
      </xdr:nvSpPr>
      <xdr:spPr bwMode="auto">
        <a:xfrm>
          <a:off x="6134099" y="190500"/>
          <a:ext cx="2409826" cy="2124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Fill in Budget Factors and Income Factors in the bright yellow cells as appropriate.  </a:t>
          </a:r>
          <a:r>
            <a:rPr lang="en-US" sz="1000" b="1" i="0" strike="noStrike">
              <a:solidFill>
                <a:srgbClr val="FF0000"/>
              </a:solidFill>
              <a:latin typeface="Arial"/>
              <a:cs typeface="Arial"/>
            </a:rPr>
            <a:t>Do not type in any other areas, or you may remove a formula.</a:t>
          </a:r>
          <a:r>
            <a:rPr lang="en-US" sz="1000" b="0" i="0" strike="noStrike">
              <a:solidFill>
                <a:srgbClr val="000000"/>
              </a:solidFill>
              <a:latin typeface="Arial"/>
              <a:cs typeface="Arial"/>
            </a:rPr>
            <a:t>  </a:t>
          </a:r>
          <a:r>
            <a:rPr lang="en-US" sz="1000" b="1" i="0" strike="noStrike">
              <a:solidFill>
                <a:srgbClr val="000000"/>
              </a:solidFill>
              <a:latin typeface="Arial"/>
              <a:cs typeface="Arial"/>
            </a:rPr>
            <a:t>Numbers that appear in parenthasis are negative numbers.  If the claimant is responsible for paying for their own home heating fuel, type "302" for a full benefit, or type a shared Fuel amount (e.g. "151.00") in the Fuel amount when expense is shared between 2 room mates, otherwise type in "0".  The formula actions will calculate any spend-down situations.  </a:t>
          </a:r>
        </a:p>
      </xdr:txBody>
    </xdr:sp>
    <xdr:clientData/>
  </xdr:twoCellAnchor>
  <xdr:twoCellAnchor>
    <xdr:from>
      <xdr:col>4</xdr:col>
      <xdr:colOff>914400</xdr:colOff>
      <xdr:row>39</xdr:row>
      <xdr:rowOff>57150</xdr:rowOff>
    </xdr:from>
    <xdr:to>
      <xdr:col>4</xdr:col>
      <xdr:colOff>914400</xdr:colOff>
      <xdr:row>40</xdr:row>
      <xdr:rowOff>104775</xdr:rowOff>
    </xdr:to>
    <xdr:sp macro="" textlink="">
      <xdr:nvSpPr>
        <xdr:cNvPr id="10" name="Line 16">
          <a:extLst>
            <a:ext uri="{FF2B5EF4-FFF2-40B4-BE49-F238E27FC236}">
              <a16:creationId xmlns:a16="http://schemas.microsoft.com/office/drawing/2014/main" id="{00000000-0008-0000-1000-00000A000000}"/>
            </a:ext>
          </a:extLst>
        </xdr:cNvPr>
        <xdr:cNvSpPr>
          <a:spLocks noChangeShapeType="1"/>
        </xdr:cNvSpPr>
      </xdr:nvSpPr>
      <xdr:spPr bwMode="auto">
        <a:xfrm>
          <a:off x="6886575" y="7534275"/>
          <a:ext cx="0" cy="247650"/>
        </a:xfrm>
        <a:prstGeom prst="line">
          <a:avLst/>
        </a:prstGeom>
        <a:noFill/>
        <a:ln w="38100">
          <a:solidFill>
            <a:srgbClr val="008000"/>
          </a:solidFill>
          <a:round/>
          <a:headEnd/>
          <a:tailEnd/>
        </a:ln>
      </xdr:spPr>
    </xdr:sp>
    <xdr:clientData/>
  </xdr:twoCellAnchor>
  <xdr:oneCellAnchor>
    <xdr:from>
      <xdr:col>4</xdr:col>
      <xdr:colOff>38099</xdr:colOff>
      <xdr:row>13</xdr:row>
      <xdr:rowOff>0</xdr:rowOff>
    </xdr:from>
    <xdr:ext cx="3562351" cy="874920"/>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6010274" y="2286000"/>
          <a:ext cx="3562351" cy="87492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rgbClr val="FF0000"/>
              </a:solidFill>
            </a:rPr>
            <a:t>Effective </a:t>
          </a:r>
          <a:r>
            <a:rPr lang="en-US" sz="1000" b="1">
              <a:solidFill>
                <a:srgbClr val="0000FF"/>
              </a:solidFill>
            </a:rPr>
            <a:t>July 2020 </a:t>
          </a:r>
          <a:r>
            <a:rPr lang="en-US" sz="1000" b="1">
              <a:solidFill>
                <a:srgbClr val="FF0000"/>
              </a:solidFill>
            </a:rPr>
            <a:t>New Max Budget Stipend</a:t>
          </a:r>
          <a:r>
            <a:rPr lang="en-US" sz="1000" b="1" baseline="0">
              <a:solidFill>
                <a:srgbClr val="FF0000"/>
              </a:solidFill>
            </a:rPr>
            <a:t> </a:t>
          </a:r>
        </a:p>
        <a:p>
          <a:r>
            <a:rPr lang="en-US" sz="1000" b="1" baseline="0">
              <a:solidFill>
                <a:srgbClr val="FF0000"/>
              </a:solidFill>
            </a:rPr>
            <a:t>Single </a:t>
          </a:r>
          <a:r>
            <a:rPr lang="en-US" sz="1000" b="1" baseline="0">
              <a:solidFill>
                <a:srgbClr val="0000FF"/>
              </a:solidFill>
            </a:rPr>
            <a:t>$747.00 </a:t>
          </a:r>
          <a:r>
            <a:rPr lang="en-US" sz="1000" b="1" baseline="0">
              <a:solidFill>
                <a:srgbClr val="FF0000"/>
              </a:solidFill>
            </a:rPr>
            <a:t>Couple </a:t>
          </a:r>
          <a:r>
            <a:rPr lang="en-US" sz="1000" b="1" baseline="0">
              <a:solidFill>
                <a:srgbClr val="0000FF"/>
              </a:solidFill>
            </a:rPr>
            <a:t>$1010.00 </a:t>
          </a:r>
          <a:r>
            <a:rPr lang="en-US" sz="1000" b="1" baseline="0">
              <a:solidFill>
                <a:srgbClr val="FF0000"/>
              </a:solidFill>
            </a:rPr>
            <a:t>REBA </a:t>
          </a:r>
          <a:r>
            <a:rPr lang="en-US" sz="1000" b="1" baseline="0">
              <a:solidFill>
                <a:srgbClr val="0000FF"/>
              </a:solidFill>
            </a:rPr>
            <a:t>$346.00/$692.00</a:t>
          </a:r>
        </a:p>
        <a:p>
          <a:r>
            <a:rPr lang="en-US" sz="1000" b="1" baseline="0">
              <a:solidFill>
                <a:srgbClr val="FF0000"/>
              </a:solidFill>
            </a:rPr>
            <a:t>Heated Apt </a:t>
          </a:r>
          <a:r>
            <a:rPr lang="en-US" sz="1000" b="1" baseline="0">
              <a:solidFill>
                <a:srgbClr val="0000FF"/>
              </a:solidFill>
            </a:rPr>
            <a:t>$671.00 </a:t>
          </a:r>
          <a:r>
            <a:rPr lang="en-US" sz="1000" b="1" baseline="0">
              <a:solidFill>
                <a:srgbClr val="FF0000"/>
              </a:solidFill>
            </a:rPr>
            <a:t>Unheated </a:t>
          </a:r>
          <a:r>
            <a:rPr lang="en-US" sz="1000" b="1" baseline="0">
              <a:solidFill>
                <a:srgbClr val="0000FF"/>
              </a:solidFill>
            </a:rPr>
            <a:t>$499.00  </a:t>
          </a:r>
          <a:r>
            <a:rPr lang="en-US" sz="1000" b="1" baseline="0">
              <a:solidFill>
                <a:srgbClr val="FF0000"/>
              </a:solidFill>
            </a:rPr>
            <a:t>Fuel = </a:t>
          </a:r>
          <a:r>
            <a:rPr lang="en-US" sz="1000" b="1" baseline="0">
              <a:solidFill>
                <a:srgbClr val="0000FF"/>
              </a:solidFill>
            </a:rPr>
            <a:t>$302.00</a:t>
          </a:r>
        </a:p>
        <a:p>
          <a:r>
            <a:rPr lang="en-US" sz="1000" b="1" baseline="0">
              <a:solidFill>
                <a:srgbClr val="FF0000"/>
              </a:solidFill>
            </a:rPr>
            <a:t>Children's Allowance </a:t>
          </a:r>
          <a:r>
            <a:rPr lang="en-US" sz="1000" b="1" baseline="0">
              <a:solidFill>
                <a:srgbClr val="0000FF"/>
              </a:solidFill>
            </a:rPr>
            <a:t>$308.00 </a:t>
          </a:r>
          <a:r>
            <a:rPr lang="en-US" sz="1000" b="1" baseline="0">
              <a:solidFill>
                <a:srgbClr val="FF0000"/>
              </a:solidFill>
            </a:rPr>
            <a:t>each for 1st two, </a:t>
          </a:r>
          <a:r>
            <a:rPr lang="en-US" sz="1000" b="1" baseline="0">
              <a:solidFill>
                <a:srgbClr val="0000FF"/>
              </a:solidFill>
            </a:rPr>
            <a:t>$162.00 </a:t>
          </a:r>
          <a:r>
            <a:rPr lang="en-US" sz="1000" b="1" baseline="0">
              <a:solidFill>
                <a:srgbClr val="FF0000"/>
              </a:solidFill>
            </a:rPr>
            <a:t>each  for additional child.</a:t>
          </a:r>
          <a:r>
            <a:rPr lang="en-US" sz="1000" b="1" baseline="0">
              <a:solidFill>
                <a:srgbClr val="0000FF"/>
              </a:solidFill>
            </a:rPr>
            <a:t> (Update formulas before changing values).</a:t>
          </a: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33</xdr:row>
      <xdr:rowOff>19050</xdr:rowOff>
    </xdr:from>
    <xdr:to>
      <xdr:col>5</xdr:col>
      <xdr:colOff>990600</xdr:colOff>
      <xdr:row>39</xdr:row>
      <xdr:rowOff>47625</xdr:rowOff>
    </xdr:to>
    <xdr:sp macro="" textlink="">
      <xdr:nvSpPr>
        <xdr:cNvPr id="3073" name="Text Box 1">
          <a:extLst>
            <a:ext uri="{FF2B5EF4-FFF2-40B4-BE49-F238E27FC236}">
              <a16:creationId xmlns:a16="http://schemas.microsoft.com/office/drawing/2014/main" id="{00000000-0008-0000-1100-0000010C0000}"/>
            </a:ext>
          </a:extLst>
        </xdr:cNvPr>
        <xdr:cNvSpPr txBox="1">
          <a:spLocks noChangeArrowheads="1"/>
        </xdr:cNvSpPr>
      </xdr:nvSpPr>
      <xdr:spPr bwMode="auto">
        <a:xfrm>
          <a:off x="1133475" y="6105525"/>
          <a:ext cx="5095875" cy="1352550"/>
        </a:xfrm>
        <a:prstGeom prst="rect">
          <a:avLst/>
        </a:prstGeom>
        <a:solidFill>
          <a:srgbClr val="FFFFFF"/>
        </a:solidFill>
        <a:ln w="9525">
          <a:noFill/>
          <a:miter lim="800000"/>
          <a:headEnd/>
          <a:tailEnd/>
        </a:ln>
      </xdr:spPr>
      <xdr:txBody>
        <a:bodyPr vertOverflow="clip" wrap="square" lIns="54864" tIns="41148" rIns="0" bIns="0" anchor="t" upright="1"/>
        <a:lstStyle/>
        <a:p>
          <a:pPr algn="l" rtl="0">
            <a:defRPr sz="1000"/>
          </a:pPr>
          <a:r>
            <a:rPr lang="en-US" sz="2400" b="1" i="0" strike="noStrike">
              <a:solidFill>
                <a:srgbClr val="FF0000"/>
              </a:solidFill>
              <a:latin typeface="Arial"/>
              <a:cs typeface="Arial"/>
            </a:rPr>
            <a:t>* </a:t>
          </a:r>
          <a:r>
            <a:rPr lang="en-US" sz="1400" b="1" i="0" strike="noStrike">
              <a:solidFill>
                <a:srgbClr val="FF0000"/>
              </a:solidFill>
              <a:latin typeface="Arial"/>
              <a:cs typeface="Arial"/>
            </a:rPr>
            <a:t>In order to apply for fuel allotment, the Condo Fees must identify fuel costs as a dedicated portion of the condo fees. When providing Fuel allotment, the fuel portion of the Assn Fee must be deducted before input of the amount for the condo fee.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H40"/>
  <sheetViews>
    <sheetView workbookViewId="0">
      <selection activeCell="B4" sqref="B4"/>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83</v>
      </c>
      <c r="C1" s="100" t="s">
        <v>90</v>
      </c>
      <c r="D1" s="99"/>
    </row>
    <row r="2" spans="1:8" ht="15" customHeight="1" x14ac:dyDescent="0.25">
      <c r="A2" s="2" t="s">
        <v>0</v>
      </c>
      <c r="B2" s="20"/>
      <c r="C2" s="3" t="s">
        <v>1</v>
      </c>
      <c r="D2" s="14"/>
    </row>
    <row r="3" spans="1:8" ht="15" customHeight="1" x14ac:dyDescent="0.25">
      <c r="A3" s="1" t="s">
        <v>2</v>
      </c>
      <c r="B3" s="51">
        <v>575</v>
      </c>
      <c r="C3" s="1" t="s">
        <v>73</v>
      </c>
      <c r="D3" s="51"/>
    </row>
    <row r="4" spans="1:8" ht="15" customHeight="1" x14ac:dyDescent="0.25">
      <c r="A4" s="1" t="s">
        <v>3</v>
      </c>
      <c r="B4" s="51">
        <v>192</v>
      </c>
      <c r="C4" s="1" t="s">
        <v>74</v>
      </c>
      <c r="D4" s="51"/>
    </row>
    <row r="5" spans="1:8" ht="15" customHeight="1" x14ac:dyDescent="0.25">
      <c r="A5" s="1" t="s">
        <v>4</v>
      </c>
      <c r="B5" s="51"/>
      <c r="C5" s="1" t="s">
        <v>8</v>
      </c>
      <c r="D5" s="51"/>
      <c r="G5" s="1"/>
      <c r="H5" s="4"/>
    </row>
    <row r="6" spans="1:8" ht="15" customHeight="1" x14ac:dyDescent="0.25">
      <c r="A6" s="1" t="s">
        <v>5</v>
      </c>
      <c r="B6" s="51">
        <v>281</v>
      </c>
      <c r="C6" s="1" t="s">
        <v>9</v>
      </c>
      <c r="D6" s="51"/>
      <c r="G6" s="1"/>
      <c r="H6" s="4"/>
    </row>
    <row r="7" spans="1:8" ht="15" customHeight="1" thickBot="1" x14ac:dyDescent="0.3">
      <c r="A7" s="1" t="s">
        <v>6</v>
      </c>
      <c r="B7" s="51"/>
      <c r="C7" s="1" t="s">
        <v>10</v>
      </c>
      <c r="D7" s="51">
        <v>741</v>
      </c>
      <c r="G7" s="1"/>
      <c r="H7" s="4"/>
    </row>
    <row r="8" spans="1:8" ht="15" customHeight="1" thickBot="1" x14ac:dyDescent="0.3">
      <c r="A8" s="1" t="s">
        <v>7</v>
      </c>
      <c r="B8" s="72">
        <f>SUM(B3:B7)</f>
        <v>1048</v>
      </c>
      <c r="C8" s="1" t="s">
        <v>11</v>
      </c>
      <c r="D8" s="51"/>
      <c r="G8" s="1"/>
      <c r="H8" s="4"/>
    </row>
    <row r="9" spans="1:8" ht="15" customHeight="1" x14ac:dyDescent="0.25">
      <c r="A9" s="1" t="s">
        <v>81</v>
      </c>
      <c r="B9" s="51"/>
      <c r="C9" s="1" t="s">
        <v>12</v>
      </c>
      <c r="D9" s="51"/>
      <c r="G9" s="1"/>
      <c r="H9" s="4"/>
    </row>
    <row r="10" spans="1:8" ht="15" customHeight="1" thickBot="1" x14ac:dyDescent="0.3">
      <c r="A10" s="91"/>
      <c r="B10" s="92"/>
      <c r="C10" s="1" t="s">
        <v>13</v>
      </c>
      <c r="D10" s="51"/>
      <c r="G10" s="1"/>
      <c r="H10" s="4"/>
    </row>
    <row r="11" spans="1:8" ht="15" customHeight="1" thickBot="1" x14ac:dyDescent="0.3">
      <c r="A11" s="1" t="s">
        <v>23</v>
      </c>
      <c r="B11" s="72">
        <f>SUM(B8)</f>
        <v>1048</v>
      </c>
      <c r="C11" s="1" t="s">
        <v>15</v>
      </c>
      <c r="D11" s="51"/>
      <c r="G11" s="1"/>
      <c r="H11" s="4"/>
    </row>
    <row r="12" spans="1:8" ht="15" customHeight="1" thickBot="1" x14ac:dyDescent="0.3">
      <c r="A12" s="1" t="s">
        <v>22</v>
      </c>
      <c r="B12" s="73">
        <f>$D$19</f>
        <v>741</v>
      </c>
      <c r="C12" s="1" t="s">
        <v>16</v>
      </c>
      <c r="D12" s="51"/>
      <c r="G12" s="1"/>
      <c r="H12" s="4"/>
    </row>
    <row r="13" spans="1:8" ht="15" customHeight="1" thickBot="1" x14ac:dyDescent="0.3">
      <c r="A13" s="1" t="s">
        <v>38</v>
      </c>
      <c r="B13" s="74">
        <f>SUM(B11-B12)</f>
        <v>307</v>
      </c>
      <c r="C13" s="1" t="s">
        <v>14</v>
      </c>
      <c r="D13" s="51"/>
    </row>
    <row r="14" spans="1:8" ht="15" customHeight="1" thickBot="1" x14ac:dyDescent="0.3">
      <c r="A14" s="1" t="s">
        <v>37</v>
      </c>
      <c r="B14" s="75">
        <f>SUM(B9)</f>
        <v>0</v>
      </c>
      <c r="C14" s="1" t="s">
        <v>17</v>
      </c>
      <c r="D14" s="51"/>
    </row>
    <row r="15" spans="1:8" ht="15" customHeight="1" thickBot="1" x14ac:dyDescent="0.3">
      <c r="A15" s="1" t="s">
        <v>24</v>
      </c>
      <c r="B15" s="76">
        <f>SUM(B12-B11)</f>
        <v>-307</v>
      </c>
      <c r="C15" s="1" t="s">
        <v>18</v>
      </c>
      <c r="D15" s="51"/>
    </row>
    <row r="16" spans="1:8" ht="15" customHeight="1" thickBot="1" x14ac:dyDescent="0.3">
      <c r="A16" s="1" t="s">
        <v>39</v>
      </c>
      <c r="B16" s="77">
        <f>IF(B18&gt;B14,B14,B18)</f>
        <v>0</v>
      </c>
      <c r="C16" s="1" t="s">
        <v>19</v>
      </c>
      <c r="D16" s="51"/>
    </row>
    <row r="17" spans="1:5" ht="15" customHeight="1" thickBot="1" x14ac:dyDescent="0.3">
      <c r="A17" s="1" t="s">
        <v>29</v>
      </c>
      <c r="B17" s="78">
        <f>SUM(B13+B14)</f>
        <v>307</v>
      </c>
      <c r="C17" s="1" t="s">
        <v>20</v>
      </c>
      <c r="D17" s="51"/>
    </row>
    <row r="18" spans="1:5" ht="15" customHeight="1" thickBot="1" x14ac:dyDescent="0.3">
      <c r="A18" s="90"/>
      <c r="B18" s="89">
        <f>SUM(265-B15)</f>
        <v>572</v>
      </c>
      <c r="C18" s="1" t="s">
        <v>21</v>
      </c>
      <c r="D18" s="51"/>
    </row>
    <row r="19" spans="1:5" ht="15" customHeight="1" thickBot="1" x14ac:dyDescent="0.3">
      <c r="C19" s="1" t="s">
        <v>22</v>
      </c>
      <c r="D19" s="73">
        <f>SUM(D3:D18)</f>
        <v>741</v>
      </c>
    </row>
    <row r="21" spans="1:5" ht="15" customHeight="1" x14ac:dyDescent="0.25">
      <c r="C21" s="9"/>
    </row>
    <row r="22" spans="1:5" ht="15" customHeight="1" x14ac:dyDescent="0.25">
      <c r="C22" s="8"/>
    </row>
    <row r="23" spans="1:5" ht="15" customHeight="1" x14ac:dyDescent="0.25">
      <c r="C23" s="8"/>
    </row>
    <row r="24" spans="1:5" ht="15" customHeight="1" x14ac:dyDescent="0.25">
      <c r="C24" s="8"/>
    </row>
    <row r="25" spans="1:5" ht="15" customHeight="1" x14ac:dyDescent="0.25">
      <c r="C25" s="8"/>
    </row>
    <row r="26" spans="1:5" ht="15" customHeight="1" thickBot="1" x14ac:dyDescent="0.3"/>
    <row r="27" spans="1:5" ht="15" customHeight="1" x14ac:dyDescent="0.25">
      <c r="A27" s="17" t="s">
        <v>35</v>
      </c>
      <c r="B27" s="87" t="s">
        <v>30</v>
      </c>
      <c r="C27" s="79" t="s">
        <v>31</v>
      </c>
    </row>
    <row r="28" spans="1:5" ht="15" customHeight="1" x14ac:dyDescent="0.25">
      <c r="A28" s="10" t="s">
        <v>22</v>
      </c>
      <c r="B28" s="80">
        <f>SUM(D19)</f>
        <v>741</v>
      </c>
      <c r="C28" s="80">
        <f>SUM(D19)</f>
        <v>741</v>
      </c>
      <c r="D28" s="4"/>
      <c r="E28"/>
    </row>
    <row r="29" spans="1:5" ht="15" customHeight="1" x14ac:dyDescent="0.25">
      <c r="A29" s="10" t="s">
        <v>32</v>
      </c>
      <c r="B29" s="81">
        <v>1805</v>
      </c>
      <c r="C29" s="81">
        <v>2428</v>
      </c>
      <c r="D29" s="4"/>
      <c r="E29"/>
    </row>
    <row r="30" spans="1:5" ht="15" customHeight="1" x14ac:dyDescent="0.25">
      <c r="A30" s="101" t="s">
        <v>33</v>
      </c>
      <c r="B30" s="102">
        <f>SUM(B28-B29)</f>
        <v>-1064</v>
      </c>
      <c r="C30" s="103">
        <f>SUM(C28-C29)</f>
        <v>-1687</v>
      </c>
      <c r="D30" s="18"/>
      <c r="E30" s="19"/>
    </row>
    <row r="31" spans="1:5" ht="15" customHeight="1" x14ac:dyDescent="0.25">
      <c r="A31" s="1" t="s">
        <v>25</v>
      </c>
      <c r="B31" s="82"/>
      <c r="C31" s="82"/>
      <c r="D31" s="18"/>
      <c r="E31" s="19"/>
    </row>
    <row r="32" spans="1:5" ht="15" customHeight="1" x14ac:dyDescent="0.25">
      <c r="A32" s="1" t="s">
        <v>25</v>
      </c>
      <c r="B32" s="82">
        <v>0</v>
      </c>
      <c r="C32" s="82"/>
      <c r="D32" s="18"/>
      <c r="E32" s="19"/>
    </row>
    <row r="33" spans="1:5" ht="15" customHeight="1" x14ac:dyDescent="0.25">
      <c r="A33" s="1" t="s">
        <v>25</v>
      </c>
      <c r="B33" s="82"/>
      <c r="C33" s="82"/>
      <c r="D33" s="18"/>
      <c r="E33" s="19"/>
    </row>
    <row r="34" spans="1:5" ht="15" customHeight="1" x14ac:dyDescent="0.25">
      <c r="A34" s="1" t="s">
        <v>25</v>
      </c>
      <c r="B34" s="82"/>
      <c r="C34" s="82"/>
      <c r="D34" s="18"/>
      <c r="E34" s="19"/>
    </row>
    <row r="35" spans="1:5" ht="15" customHeight="1" x14ac:dyDescent="0.25">
      <c r="A35" s="1" t="s">
        <v>25</v>
      </c>
      <c r="B35" s="82"/>
      <c r="C35" s="82"/>
      <c r="D35" s="18"/>
      <c r="E35" s="19"/>
    </row>
    <row r="36" spans="1:5" ht="15" customHeight="1" x14ac:dyDescent="0.25">
      <c r="A36" s="1" t="s">
        <v>25</v>
      </c>
      <c r="B36" s="82"/>
      <c r="C36" s="82"/>
      <c r="D36" s="18"/>
      <c r="E36" s="19"/>
    </row>
    <row r="37" spans="1:5" ht="15" customHeight="1" x14ac:dyDescent="0.25">
      <c r="A37" s="11" t="s">
        <v>26</v>
      </c>
      <c r="B37" s="88"/>
      <c r="C37" s="83"/>
      <c r="D37" s="18"/>
      <c r="E37" s="19"/>
    </row>
    <row r="38" spans="1:5" ht="15" customHeight="1" x14ac:dyDescent="0.25">
      <c r="A38" s="12" t="s">
        <v>34</v>
      </c>
      <c r="B38" s="84">
        <f>SUM(B31:B36)</f>
        <v>0</v>
      </c>
      <c r="C38" s="84">
        <f>SUM(C31:C36)</f>
        <v>0</v>
      </c>
      <c r="D38" s="18"/>
      <c r="E38" s="19"/>
    </row>
    <row r="39" spans="1:5" ht="15" customHeight="1" x14ac:dyDescent="0.25">
      <c r="A39" s="6" t="s">
        <v>27</v>
      </c>
      <c r="B39" s="88"/>
      <c r="C39" s="85"/>
      <c r="D39" s="15"/>
      <c r="E39"/>
    </row>
    <row r="40" spans="1:5" ht="15" customHeight="1" thickBot="1" x14ac:dyDescent="0.3">
      <c r="A40" s="6" t="s">
        <v>28</v>
      </c>
      <c r="B40" s="86">
        <f>SUM(B38-B30)</f>
        <v>1064</v>
      </c>
      <c r="C40" s="86">
        <f>SUM(C38-C30)</f>
        <v>1687</v>
      </c>
      <c r="D40" s="15"/>
      <c r="E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40"/>
  <sheetViews>
    <sheetView workbookViewId="0">
      <selection activeCell="F63" sqref="F63"/>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83</v>
      </c>
      <c r="C1" s="100" t="s">
        <v>91</v>
      </c>
      <c r="D1" s="99"/>
    </row>
    <row r="2" spans="1:8" ht="15" customHeight="1" x14ac:dyDescent="0.25">
      <c r="A2" s="2" t="s">
        <v>0</v>
      </c>
      <c r="B2" s="20"/>
      <c r="C2" s="3" t="s">
        <v>1</v>
      </c>
      <c r="D2" s="14"/>
    </row>
    <row r="3" spans="1:8" ht="15" customHeight="1" x14ac:dyDescent="0.25">
      <c r="A3" s="1" t="s">
        <v>2</v>
      </c>
      <c r="B3" s="51">
        <v>600</v>
      </c>
      <c r="C3" s="1" t="s">
        <v>73</v>
      </c>
      <c r="D3" s="51"/>
    </row>
    <row r="4" spans="1:8" ht="15" customHeight="1" x14ac:dyDescent="0.25">
      <c r="A4" s="1" t="s">
        <v>3</v>
      </c>
      <c r="B4" s="51">
        <v>450</v>
      </c>
      <c r="C4" s="1" t="s">
        <v>74</v>
      </c>
      <c r="D4" s="51"/>
    </row>
    <row r="5" spans="1:8" ht="15" customHeight="1" x14ac:dyDescent="0.25">
      <c r="A5" s="1" t="s">
        <v>4</v>
      </c>
      <c r="B5" s="51"/>
      <c r="C5" s="1" t="s">
        <v>8</v>
      </c>
      <c r="D5" s="51"/>
      <c r="G5" s="1"/>
      <c r="H5" s="4"/>
    </row>
    <row r="6" spans="1:8" ht="15" customHeight="1" x14ac:dyDescent="0.25">
      <c r="A6" s="1" t="s">
        <v>5</v>
      </c>
      <c r="B6" s="51">
        <v>290</v>
      </c>
      <c r="C6" s="1" t="s">
        <v>9</v>
      </c>
      <c r="D6" s="51"/>
      <c r="G6" s="1"/>
      <c r="H6" s="4"/>
    </row>
    <row r="7" spans="1:8" ht="15" customHeight="1" thickBot="1" x14ac:dyDescent="0.3">
      <c r="A7" s="1" t="s">
        <v>6</v>
      </c>
      <c r="B7" s="51"/>
      <c r="C7" s="1" t="s">
        <v>10</v>
      </c>
      <c r="D7" s="51">
        <v>741</v>
      </c>
      <c r="G7" s="1"/>
      <c r="H7" s="4"/>
    </row>
    <row r="8" spans="1:8" ht="15" customHeight="1" thickBot="1" x14ac:dyDescent="0.3">
      <c r="A8" s="1" t="s">
        <v>7</v>
      </c>
      <c r="B8" s="72">
        <f>SUM(B3:B7)</f>
        <v>1340</v>
      </c>
      <c r="C8" s="1" t="s">
        <v>11</v>
      </c>
      <c r="D8" s="51"/>
      <c r="G8" s="1"/>
      <c r="H8" s="4"/>
    </row>
    <row r="9" spans="1:8" ht="15" customHeight="1" x14ac:dyDescent="0.25">
      <c r="A9" s="1" t="s">
        <v>81</v>
      </c>
      <c r="B9" s="51"/>
      <c r="C9" s="1" t="s">
        <v>12</v>
      </c>
      <c r="D9" s="51"/>
      <c r="G9" s="1"/>
      <c r="H9" s="4"/>
    </row>
    <row r="10" spans="1:8" ht="15" customHeight="1" thickBot="1" x14ac:dyDescent="0.3">
      <c r="A10" s="91"/>
      <c r="B10" s="92"/>
      <c r="C10" s="1" t="s">
        <v>13</v>
      </c>
      <c r="D10" s="51"/>
      <c r="G10" s="1"/>
      <c r="H10" s="4"/>
    </row>
    <row r="11" spans="1:8" ht="15" customHeight="1" thickBot="1" x14ac:dyDescent="0.3">
      <c r="A11" s="1" t="s">
        <v>23</v>
      </c>
      <c r="B11" s="72">
        <f>SUM(B8)</f>
        <v>1340</v>
      </c>
      <c r="C11" s="1" t="s">
        <v>15</v>
      </c>
      <c r="D11" s="51"/>
      <c r="G11" s="1"/>
      <c r="H11" s="4"/>
    </row>
    <row r="12" spans="1:8" ht="15" customHeight="1" thickBot="1" x14ac:dyDescent="0.3">
      <c r="A12" s="1" t="s">
        <v>22</v>
      </c>
      <c r="B12" s="73">
        <f>$D$19</f>
        <v>741</v>
      </c>
      <c r="C12" s="1" t="s">
        <v>16</v>
      </c>
      <c r="D12" s="51"/>
      <c r="G12" s="1"/>
      <c r="H12" s="4"/>
    </row>
    <row r="13" spans="1:8" ht="15" customHeight="1" thickBot="1" x14ac:dyDescent="0.3">
      <c r="A13" s="1" t="s">
        <v>38</v>
      </c>
      <c r="B13" s="74">
        <f>SUM(B11-B12)</f>
        <v>599</v>
      </c>
      <c r="C13" s="1" t="s">
        <v>14</v>
      </c>
      <c r="D13" s="51"/>
    </row>
    <row r="14" spans="1:8" ht="15" customHeight="1" thickBot="1" x14ac:dyDescent="0.3">
      <c r="A14" s="1" t="s">
        <v>37</v>
      </c>
      <c r="B14" s="75">
        <f>SUM(B9)</f>
        <v>0</v>
      </c>
      <c r="C14" s="1" t="s">
        <v>17</v>
      </c>
      <c r="D14" s="51"/>
    </row>
    <row r="15" spans="1:8" ht="15" customHeight="1" thickBot="1" x14ac:dyDescent="0.3">
      <c r="A15" s="1" t="s">
        <v>24</v>
      </c>
      <c r="B15" s="76">
        <f>SUM(B12-B11)</f>
        <v>-599</v>
      </c>
      <c r="C15" s="1" t="s">
        <v>18</v>
      </c>
      <c r="D15" s="51"/>
    </row>
    <row r="16" spans="1:8" ht="15" customHeight="1" thickBot="1" x14ac:dyDescent="0.3">
      <c r="A16" s="1" t="s">
        <v>39</v>
      </c>
      <c r="B16" s="77">
        <f>IF(B18&gt;B14,B14,B18)</f>
        <v>0</v>
      </c>
      <c r="C16" s="1" t="s">
        <v>19</v>
      </c>
      <c r="D16" s="51"/>
    </row>
    <row r="17" spans="1:5" ht="15" customHeight="1" thickBot="1" x14ac:dyDescent="0.3">
      <c r="A17" s="1" t="s">
        <v>29</v>
      </c>
      <c r="B17" s="78">
        <f>SUM(B13+B14)</f>
        <v>599</v>
      </c>
      <c r="C17" s="1" t="s">
        <v>20</v>
      </c>
      <c r="D17" s="51"/>
    </row>
    <row r="18" spans="1:5" ht="15" customHeight="1" thickBot="1" x14ac:dyDescent="0.3">
      <c r="A18" s="90"/>
      <c r="B18" s="89">
        <f>SUM(265-B15)</f>
        <v>864</v>
      </c>
      <c r="C18" s="1" t="s">
        <v>21</v>
      </c>
      <c r="D18" s="51"/>
    </row>
    <row r="19" spans="1:5" ht="15" customHeight="1" thickBot="1" x14ac:dyDescent="0.3">
      <c r="C19" s="1" t="s">
        <v>22</v>
      </c>
      <c r="D19" s="73">
        <f>SUM(D3:D18)</f>
        <v>741</v>
      </c>
    </row>
    <row r="21" spans="1:5" ht="15" customHeight="1" x14ac:dyDescent="0.25">
      <c r="C21" s="9"/>
    </row>
    <row r="22" spans="1:5" ht="15" customHeight="1" x14ac:dyDescent="0.25">
      <c r="C22" s="8"/>
    </row>
    <row r="23" spans="1:5" ht="15" customHeight="1" x14ac:dyDescent="0.25">
      <c r="C23" s="8"/>
    </row>
    <row r="24" spans="1:5" ht="15" customHeight="1" x14ac:dyDescent="0.25">
      <c r="C24" s="8"/>
    </row>
    <row r="25" spans="1:5" ht="15" customHeight="1" x14ac:dyDescent="0.25">
      <c r="C25" s="8"/>
    </row>
    <row r="26" spans="1:5" ht="15" customHeight="1" thickBot="1" x14ac:dyDescent="0.3"/>
    <row r="27" spans="1:5" ht="15" customHeight="1" x14ac:dyDescent="0.25">
      <c r="A27" s="17" t="s">
        <v>35</v>
      </c>
      <c r="B27" s="87" t="s">
        <v>30</v>
      </c>
      <c r="C27" s="79" t="s">
        <v>31</v>
      </c>
    </row>
    <row r="28" spans="1:5" ht="15" customHeight="1" x14ac:dyDescent="0.25">
      <c r="A28" s="10" t="s">
        <v>22</v>
      </c>
      <c r="B28" s="80">
        <f>SUM(D19)</f>
        <v>741</v>
      </c>
      <c r="C28" s="80">
        <f>SUM(D19)</f>
        <v>741</v>
      </c>
      <c r="D28" s="4"/>
      <c r="E28"/>
    </row>
    <row r="29" spans="1:5" ht="15" customHeight="1" x14ac:dyDescent="0.25">
      <c r="A29" s="10" t="s">
        <v>32</v>
      </c>
      <c r="B29" s="81">
        <v>1805</v>
      </c>
      <c r="C29" s="81">
        <v>2428</v>
      </c>
      <c r="D29" s="4"/>
      <c r="E29"/>
    </row>
    <row r="30" spans="1:5" ht="15" customHeight="1" x14ac:dyDescent="0.25">
      <c r="A30" s="101" t="s">
        <v>33</v>
      </c>
      <c r="B30" s="102">
        <f>SUM(B28-B29)</f>
        <v>-1064</v>
      </c>
      <c r="C30" s="103">
        <f>SUM(C28-C29)</f>
        <v>-1687</v>
      </c>
      <c r="D30" s="18"/>
      <c r="E30" s="19"/>
    </row>
    <row r="31" spans="1:5" ht="15" customHeight="1" x14ac:dyDescent="0.25">
      <c r="A31" s="1" t="s">
        <v>25</v>
      </c>
      <c r="B31" s="82"/>
      <c r="C31" s="82"/>
      <c r="D31" s="18"/>
      <c r="E31" s="19"/>
    </row>
    <row r="32" spans="1:5" ht="15" customHeight="1" x14ac:dyDescent="0.25">
      <c r="A32" s="1" t="s">
        <v>25</v>
      </c>
      <c r="B32" s="82">
        <v>0</v>
      </c>
      <c r="C32" s="82"/>
      <c r="D32" s="18"/>
      <c r="E32" s="19"/>
    </row>
    <row r="33" spans="1:5" ht="15" customHeight="1" x14ac:dyDescent="0.25">
      <c r="A33" s="1" t="s">
        <v>25</v>
      </c>
      <c r="B33" s="82"/>
      <c r="C33" s="82"/>
      <c r="D33" s="18"/>
      <c r="E33" s="19"/>
    </row>
    <row r="34" spans="1:5" ht="15" customHeight="1" x14ac:dyDescent="0.25">
      <c r="A34" s="1" t="s">
        <v>25</v>
      </c>
      <c r="B34" s="82"/>
      <c r="C34" s="82"/>
      <c r="D34" s="18"/>
      <c r="E34" s="19"/>
    </row>
    <row r="35" spans="1:5" ht="15" customHeight="1" x14ac:dyDescent="0.25">
      <c r="A35" s="1" t="s">
        <v>25</v>
      </c>
      <c r="B35" s="82"/>
      <c r="C35" s="82"/>
      <c r="D35" s="18"/>
      <c r="E35" s="19"/>
    </row>
    <row r="36" spans="1:5" ht="15" customHeight="1" x14ac:dyDescent="0.25">
      <c r="A36" s="1" t="s">
        <v>25</v>
      </c>
      <c r="B36" s="82"/>
      <c r="C36" s="82"/>
      <c r="D36" s="18"/>
      <c r="E36" s="19"/>
    </row>
    <row r="37" spans="1:5" ht="15" customHeight="1" x14ac:dyDescent="0.25">
      <c r="A37" s="11" t="s">
        <v>26</v>
      </c>
      <c r="B37" s="88"/>
      <c r="C37" s="83"/>
      <c r="D37" s="18"/>
      <c r="E37" s="19"/>
    </row>
    <row r="38" spans="1:5" ht="15" customHeight="1" x14ac:dyDescent="0.25">
      <c r="A38" s="12" t="s">
        <v>34</v>
      </c>
      <c r="B38" s="84">
        <f>SUM(B31:B36)</f>
        <v>0</v>
      </c>
      <c r="C38" s="84">
        <f>SUM(C31:C36)</f>
        <v>0</v>
      </c>
      <c r="D38" s="18"/>
      <c r="E38" s="19"/>
    </row>
    <row r="39" spans="1:5" ht="15" customHeight="1" x14ac:dyDescent="0.25">
      <c r="A39" s="6" t="s">
        <v>27</v>
      </c>
      <c r="B39" s="88"/>
      <c r="C39" s="85"/>
      <c r="D39" s="15"/>
      <c r="E39"/>
    </row>
    <row r="40" spans="1:5" ht="15" customHeight="1" thickBot="1" x14ac:dyDescent="0.3">
      <c r="A40" s="6" t="s">
        <v>28</v>
      </c>
      <c r="B40" s="86">
        <f>SUM(B38-B30)</f>
        <v>1064</v>
      </c>
      <c r="C40" s="86">
        <f>SUM(C38-C30)</f>
        <v>1687</v>
      </c>
      <c r="D40" s="15"/>
      <c r="E4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H40"/>
  <sheetViews>
    <sheetView workbookViewId="0">
      <selection activeCell="A22" sqref="A22"/>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83</v>
      </c>
      <c r="C1" s="100" t="s">
        <v>92</v>
      </c>
      <c r="D1" s="99"/>
    </row>
    <row r="2" spans="1:8" ht="15" customHeight="1" x14ac:dyDescent="0.25">
      <c r="A2" s="2" t="s">
        <v>0</v>
      </c>
      <c r="B2" s="20"/>
      <c r="C2" s="3" t="s">
        <v>1</v>
      </c>
      <c r="D2" s="14"/>
    </row>
    <row r="3" spans="1:8" ht="15" customHeight="1" x14ac:dyDescent="0.25">
      <c r="A3" s="1" t="s">
        <v>2</v>
      </c>
      <c r="B3" s="51">
        <v>625</v>
      </c>
      <c r="C3" s="1" t="s">
        <v>73</v>
      </c>
      <c r="D3" s="51"/>
    </row>
    <row r="4" spans="1:8" ht="15" customHeight="1" x14ac:dyDescent="0.25">
      <c r="A4" s="1" t="s">
        <v>3</v>
      </c>
      <c r="B4" s="51">
        <v>315</v>
      </c>
      <c r="C4" s="1" t="s">
        <v>74</v>
      </c>
      <c r="D4" s="51"/>
    </row>
    <row r="5" spans="1:8" ht="15" customHeight="1" x14ac:dyDescent="0.25">
      <c r="A5" s="1" t="s">
        <v>4</v>
      </c>
      <c r="B5" s="51"/>
      <c r="C5" s="1" t="s">
        <v>8</v>
      </c>
      <c r="D5" s="51"/>
      <c r="G5" s="1"/>
      <c r="H5" s="4"/>
    </row>
    <row r="6" spans="1:8" ht="15" customHeight="1" x14ac:dyDescent="0.25">
      <c r="A6" s="1" t="s">
        <v>5</v>
      </c>
      <c r="B6" s="51">
        <v>300</v>
      </c>
      <c r="C6" s="1" t="s">
        <v>9</v>
      </c>
      <c r="D6" s="51"/>
      <c r="G6" s="1"/>
      <c r="H6" s="4"/>
    </row>
    <row r="7" spans="1:8" ht="15" customHeight="1" thickBot="1" x14ac:dyDescent="0.3">
      <c r="A7" s="1" t="s">
        <v>6</v>
      </c>
      <c r="B7" s="51"/>
      <c r="C7" s="1" t="s">
        <v>10</v>
      </c>
      <c r="D7" s="51">
        <v>783.9</v>
      </c>
      <c r="G7" s="1"/>
      <c r="H7" s="4"/>
    </row>
    <row r="8" spans="1:8" ht="15" customHeight="1" thickBot="1" x14ac:dyDescent="0.3">
      <c r="A8" s="1" t="s">
        <v>7</v>
      </c>
      <c r="B8" s="72">
        <f>SUM(B3:B7)</f>
        <v>1240</v>
      </c>
      <c r="C8" s="1" t="s">
        <v>11</v>
      </c>
      <c r="D8" s="51"/>
      <c r="G8" s="1"/>
      <c r="H8" s="4"/>
    </row>
    <row r="9" spans="1:8" ht="15" customHeight="1" x14ac:dyDescent="0.25">
      <c r="A9" s="1" t="s">
        <v>81</v>
      </c>
      <c r="B9" s="51"/>
      <c r="C9" s="1" t="s">
        <v>12</v>
      </c>
      <c r="D9" s="51"/>
      <c r="G9" s="1"/>
      <c r="H9" s="4"/>
    </row>
    <row r="10" spans="1:8" ht="15" customHeight="1" thickBot="1" x14ac:dyDescent="0.3">
      <c r="A10" s="91"/>
      <c r="B10" s="92"/>
      <c r="C10" s="1" t="s">
        <v>13</v>
      </c>
      <c r="D10" s="51"/>
      <c r="G10" s="1"/>
      <c r="H10" s="4"/>
    </row>
    <row r="11" spans="1:8" ht="15" customHeight="1" thickBot="1" x14ac:dyDescent="0.3">
      <c r="A11" s="1" t="s">
        <v>23</v>
      </c>
      <c r="B11" s="72">
        <f>SUM(B8)</f>
        <v>1240</v>
      </c>
      <c r="C11" s="1" t="s">
        <v>15</v>
      </c>
      <c r="D11" s="51"/>
      <c r="G11" s="1"/>
      <c r="H11" s="4"/>
    </row>
    <row r="12" spans="1:8" ht="15" customHeight="1" thickBot="1" x14ac:dyDescent="0.3">
      <c r="A12" s="1" t="s">
        <v>22</v>
      </c>
      <c r="B12" s="73">
        <f>$D$19</f>
        <v>783.9</v>
      </c>
      <c r="C12" s="1" t="s">
        <v>16</v>
      </c>
      <c r="D12" s="51"/>
      <c r="G12" s="1"/>
      <c r="H12" s="4"/>
    </row>
    <row r="13" spans="1:8" ht="15" customHeight="1" thickBot="1" x14ac:dyDescent="0.3">
      <c r="A13" s="1" t="s">
        <v>38</v>
      </c>
      <c r="B13" s="74">
        <f>SUM(B11-B12)</f>
        <v>456.1</v>
      </c>
      <c r="C13" s="1" t="s">
        <v>14</v>
      </c>
      <c r="D13" s="51"/>
    </row>
    <row r="14" spans="1:8" ht="15" customHeight="1" thickBot="1" x14ac:dyDescent="0.3">
      <c r="A14" s="1" t="s">
        <v>37</v>
      </c>
      <c r="B14" s="75">
        <f>SUM(B9)</f>
        <v>0</v>
      </c>
      <c r="C14" s="1" t="s">
        <v>17</v>
      </c>
      <c r="D14" s="51"/>
    </row>
    <row r="15" spans="1:8" ht="15" customHeight="1" thickBot="1" x14ac:dyDescent="0.3">
      <c r="A15" s="1" t="s">
        <v>24</v>
      </c>
      <c r="B15" s="76">
        <f>SUM(B12-B11)</f>
        <v>-456.1</v>
      </c>
      <c r="C15" s="1" t="s">
        <v>18</v>
      </c>
      <c r="D15" s="51"/>
    </row>
    <row r="16" spans="1:8" ht="15" customHeight="1" thickBot="1" x14ac:dyDescent="0.3">
      <c r="A16" s="1" t="s">
        <v>39</v>
      </c>
      <c r="B16" s="77">
        <f>IF(B18&gt;B14,B14,B18)</f>
        <v>0</v>
      </c>
      <c r="C16" s="1" t="s">
        <v>19</v>
      </c>
      <c r="D16" s="51"/>
    </row>
    <row r="17" spans="1:5" ht="15" customHeight="1" thickBot="1" x14ac:dyDescent="0.3">
      <c r="A17" s="1" t="s">
        <v>29</v>
      </c>
      <c r="B17" s="78">
        <f>SUM(B13+B14)</f>
        <v>456.1</v>
      </c>
      <c r="C17" s="1" t="s">
        <v>20</v>
      </c>
      <c r="D17" s="51"/>
    </row>
    <row r="18" spans="1:5" ht="15" customHeight="1" thickBot="1" x14ac:dyDescent="0.3">
      <c r="A18" s="90"/>
      <c r="B18" s="89">
        <f>SUM(265-B15)</f>
        <v>721.1</v>
      </c>
      <c r="C18" s="1" t="s">
        <v>21</v>
      </c>
      <c r="D18" s="51"/>
    </row>
    <row r="19" spans="1:5" ht="15" customHeight="1" thickBot="1" x14ac:dyDescent="0.3">
      <c r="C19" s="1" t="s">
        <v>22</v>
      </c>
      <c r="D19" s="73">
        <f>SUM(D3:D18)</f>
        <v>783.9</v>
      </c>
    </row>
    <row r="21" spans="1:5" ht="15" customHeight="1" x14ac:dyDescent="0.25">
      <c r="C21" s="9"/>
    </row>
    <row r="22" spans="1:5" ht="15" customHeight="1" x14ac:dyDescent="0.25">
      <c r="C22" s="8"/>
    </row>
    <row r="23" spans="1:5" ht="15" customHeight="1" x14ac:dyDescent="0.25">
      <c r="C23" s="8"/>
    </row>
    <row r="24" spans="1:5" ht="15" customHeight="1" x14ac:dyDescent="0.25">
      <c r="C24" s="8"/>
    </row>
    <row r="25" spans="1:5" ht="15" customHeight="1" x14ac:dyDescent="0.25">
      <c r="C25" s="8"/>
    </row>
    <row r="26" spans="1:5" ht="15" customHeight="1" thickBot="1" x14ac:dyDescent="0.3"/>
    <row r="27" spans="1:5" ht="15" customHeight="1" x14ac:dyDescent="0.25">
      <c r="A27" s="17" t="s">
        <v>35</v>
      </c>
      <c r="B27" s="87" t="s">
        <v>30</v>
      </c>
      <c r="C27" s="79" t="s">
        <v>31</v>
      </c>
    </row>
    <row r="28" spans="1:5" ht="15" customHeight="1" x14ac:dyDescent="0.25">
      <c r="A28" s="10" t="s">
        <v>22</v>
      </c>
      <c r="B28" s="80">
        <f>SUM(D19)</f>
        <v>783.9</v>
      </c>
      <c r="C28" s="80">
        <f>SUM(D19)</f>
        <v>783.9</v>
      </c>
      <c r="D28" s="4"/>
      <c r="E28"/>
    </row>
    <row r="29" spans="1:5" ht="15" customHeight="1" x14ac:dyDescent="0.25">
      <c r="A29" s="10" t="s">
        <v>32</v>
      </c>
      <c r="B29" s="81">
        <v>1805</v>
      </c>
      <c r="C29" s="81">
        <v>2428</v>
      </c>
      <c r="D29" s="4"/>
      <c r="E29"/>
    </row>
    <row r="30" spans="1:5" ht="15" customHeight="1" x14ac:dyDescent="0.25">
      <c r="A30" s="101" t="s">
        <v>33</v>
      </c>
      <c r="B30" s="102">
        <f>SUM(B28-B29)</f>
        <v>-1021.1</v>
      </c>
      <c r="C30" s="103">
        <f>SUM(C28-C29)</f>
        <v>-1644.1</v>
      </c>
      <c r="D30" s="18"/>
      <c r="E30" s="19"/>
    </row>
    <row r="31" spans="1:5" ht="15" customHeight="1" x14ac:dyDescent="0.25">
      <c r="A31" s="1" t="s">
        <v>25</v>
      </c>
      <c r="B31" s="82"/>
      <c r="C31" s="82"/>
      <c r="D31" s="18"/>
      <c r="E31" s="19"/>
    </row>
    <row r="32" spans="1:5" ht="15" customHeight="1" x14ac:dyDescent="0.25">
      <c r="A32" s="1" t="s">
        <v>25</v>
      </c>
      <c r="B32" s="82">
        <v>0</v>
      </c>
      <c r="C32" s="82"/>
      <c r="D32" s="18"/>
      <c r="E32" s="19"/>
    </row>
    <row r="33" spans="1:5" ht="15" customHeight="1" x14ac:dyDescent="0.25">
      <c r="A33" s="1" t="s">
        <v>25</v>
      </c>
      <c r="B33" s="82"/>
      <c r="C33" s="82"/>
      <c r="D33" s="18"/>
      <c r="E33" s="19"/>
    </row>
    <row r="34" spans="1:5" ht="15" customHeight="1" x14ac:dyDescent="0.25">
      <c r="A34" s="1" t="s">
        <v>25</v>
      </c>
      <c r="B34" s="82"/>
      <c r="C34" s="82"/>
      <c r="D34" s="18"/>
      <c r="E34" s="19"/>
    </row>
    <row r="35" spans="1:5" ht="15" customHeight="1" x14ac:dyDescent="0.25">
      <c r="A35" s="1" t="s">
        <v>25</v>
      </c>
      <c r="B35" s="82"/>
      <c r="C35" s="82"/>
      <c r="D35" s="18"/>
      <c r="E35" s="19"/>
    </row>
    <row r="36" spans="1:5" ht="15" customHeight="1" x14ac:dyDescent="0.25">
      <c r="A36" s="1" t="s">
        <v>25</v>
      </c>
      <c r="B36" s="82"/>
      <c r="C36" s="82"/>
      <c r="D36" s="18"/>
      <c r="E36" s="19"/>
    </row>
    <row r="37" spans="1:5" ht="15" customHeight="1" x14ac:dyDescent="0.25">
      <c r="A37" s="11" t="s">
        <v>26</v>
      </c>
      <c r="B37" s="88"/>
      <c r="C37" s="83"/>
      <c r="D37" s="18"/>
      <c r="E37" s="19"/>
    </row>
    <row r="38" spans="1:5" ht="15" customHeight="1" x14ac:dyDescent="0.25">
      <c r="A38" s="12" t="s">
        <v>34</v>
      </c>
      <c r="B38" s="84">
        <f>SUM(B31:B36)</f>
        <v>0</v>
      </c>
      <c r="C38" s="84">
        <f>SUM(C31:C36)</f>
        <v>0</v>
      </c>
      <c r="D38" s="18"/>
      <c r="E38" s="19"/>
    </row>
    <row r="39" spans="1:5" ht="15" customHeight="1" x14ac:dyDescent="0.25">
      <c r="A39" s="6" t="s">
        <v>27</v>
      </c>
      <c r="B39" s="88"/>
      <c r="C39" s="85"/>
      <c r="D39" s="15"/>
      <c r="E39"/>
    </row>
    <row r="40" spans="1:5" ht="15" customHeight="1" thickBot="1" x14ac:dyDescent="0.3">
      <c r="A40" s="6" t="s">
        <v>28</v>
      </c>
      <c r="B40" s="86">
        <f>SUM(B38-B30)</f>
        <v>1021.1</v>
      </c>
      <c r="C40" s="86">
        <f>SUM(C38-C30)</f>
        <v>1644.1</v>
      </c>
      <c r="D40" s="15"/>
      <c r="E4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40"/>
  <sheetViews>
    <sheetView workbookViewId="0">
      <selection activeCell="F63" sqref="F63"/>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83</v>
      </c>
      <c r="C1" s="100" t="s">
        <v>84</v>
      </c>
      <c r="D1" s="99"/>
    </row>
    <row r="2" spans="1:8" ht="15" customHeight="1" x14ac:dyDescent="0.25">
      <c r="A2" s="2" t="s">
        <v>0</v>
      </c>
      <c r="B2" s="20"/>
      <c r="C2" s="3" t="s">
        <v>1</v>
      </c>
      <c r="D2" s="14"/>
    </row>
    <row r="3" spans="1:8" ht="15" customHeight="1" x14ac:dyDescent="0.25">
      <c r="A3" s="1" t="s">
        <v>2</v>
      </c>
      <c r="B3" s="51">
        <v>630</v>
      </c>
      <c r="C3" s="1" t="s">
        <v>73</v>
      </c>
      <c r="D3" s="51"/>
    </row>
    <row r="4" spans="1:8" ht="15" customHeight="1" x14ac:dyDescent="0.25">
      <c r="A4" s="1" t="s">
        <v>3</v>
      </c>
      <c r="B4" s="51">
        <v>282</v>
      </c>
      <c r="C4" s="1" t="s">
        <v>74</v>
      </c>
      <c r="D4" s="51"/>
    </row>
    <row r="5" spans="1:8" ht="15" customHeight="1" x14ac:dyDescent="0.25">
      <c r="A5" s="1" t="s">
        <v>4</v>
      </c>
      <c r="B5" s="51"/>
      <c r="C5" s="1" t="s">
        <v>8</v>
      </c>
      <c r="D5" s="51"/>
      <c r="G5" s="1"/>
      <c r="H5" s="4"/>
    </row>
    <row r="6" spans="1:8" ht="15" customHeight="1" x14ac:dyDescent="0.25">
      <c r="A6" s="1" t="s">
        <v>5</v>
      </c>
      <c r="B6" s="51">
        <v>305</v>
      </c>
      <c r="C6" s="1" t="s">
        <v>9</v>
      </c>
      <c r="D6" s="51"/>
      <c r="G6" s="1"/>
      <c r="H6" s="4"/>
    </row>
    <row r="7" spans="1:8" ht="15" customHeight="1" thickBot="1" x14ac:dyDescent="0.3">
      <c r="A7" s="1" t="s">
        <v>6</v>
      </c>
      <c r="B7" s="51"/>
      <c r="C7" s="1" t="s">
        <v>10</v>
      </c>
      <c r="D7" s="51">
        <v>783.9</v>
      </c>
      <c r="G7" s="1"/>
      <c r="H7" s="4"/>
    </row>
    <row r="8" spans="1:8" ht="15" customHeight="1" thickBot="1" x14ac:dyDescent="0.3">
      <c r="A8" s="1" t="s">
        <v>7</v>
      </c>
      <c r="B8" s="72">
        <f>SUM(B3:B7)</f>
        <v>1217</v>
      </c>
      <c r="C8" s="1" t="s">
        <v>11</v>
      </c>
      <c r="D8" s="51"/>
      <c r="G8" s="1"/>
      <c r="H8" s="4"/>
    </row>
    <row r="9" spans="1:8" ht="15" customHeight="1" x14ac:dyDescent="0.25">
      <c r="A9" s="1" t="s">
        <v>81</v>
      </c>
      <c r="B9" s="51"/>
      <c r="C9" s="1" t="s">
        <v>12</v>
      </c>
      <c r="D9" s="51"/>
      <c r="G9" s="1"/>
      <c r="H9" s="4"/>
    </row>
    <row r="10" spans="1:8" ht="15" customHeight="1" thickBot="1" x14ac:dyDescent="0.3">
      <c r="A10" s="91"/>
      <c r="B10" s="92"/>
      <c r="C10" s="1" t="s">
        <v>13</v>
      </c>
      <c r="D10" s="51"/>
      <c r="G10" s="1"/>
      <c r="H10" s="4"/>
    </row>
    <row r="11" spans="1:8" ht="15" customHeight="1" thickBot="1" x14ac:dyDescent="0.3">
      <c r="A11" s="1" t="s">
        <v>23</v>
      </c>
      <c r="B11" s="72">
        <f>SUM(B8)</f>
        <v>1217</v>
      </c>
      <c r="C11" s="1" t="s">
        <v>15</v>
      </c>
      <c r="D11" s="51"/>
      <c r="G11" s="1"/>
      <c r="H11" s="4"/>
    </row>
    <row r="12" spans="1:8" ht="15" customHeight="1" thickBot="1" x14ac:dyDescent="0.3">
      <c r="A12" s="1" t="s">
        <v>22</v>
      </c>
      <c r="B12" s="73">
        <f>$D$19</f>
        <v>783.9</v>
      </c>
      <c r="C12" s="1" t="s">
        <v>16</v>
      </c>
      <c r="D12" s="51"/>
      <c r="G12" s="1"/>
      <c r="H12" s="4"/>
    </row>
    <row r="13" spans="1:8" ht="15" customHeight="1" thickBot="1" x14ac:dyDescent="0.3">
      <c r="A13" s="1" t="s">
        <v>38</v>
      </c>
      <c r="B13" s="74">
        <f>SUM(B11-B12)</f>
        <v>433.1</v>
      </c>
      <c r="C13" s="1" t="s">
        <v>14</v>
      </c>
      <c r="D13" s="51"/>
    </row>
    <row r="14" spans="1:8" ht="15" customHeight="1" thickBot="1" x14ac:dyDescent="0.3">
      <c r="A14" s="1" t="s">
        <v>37</v>
      </c>
      <c r="B14" s="75">
        <f>SUM(B9)</f>
        <v>0</v>
      </c>
      <c r="C14" s="1" t="s">
        <v>17</v>
      </c>
      <c r="D14" s="51"/>
    </row>
    <row r="15" spans="1:8" ht="15" customHeight="1" thickBot="1" x14ac:dyDescent="0.3">
      <c r="A15" s="1" t="s">
        <v>24</v>
      </c>
      <c r="B15" s="76">
        <f>SUM(B12-B11)</f>
        <v>-433.1</v>
      </c>
      <c r="C15" s="1" t="s">
        <v>18</v>
      </c>
      <c r="D15" s="51"/>
    </row>
    <row r="16" spans="1:8" ht="15" customHeight="1" thickBot="1" x14ac:dyDescent="0.3">
      <c r="A16" s="1" t="s">
        <v>39</v>
      </c>
      <c r="B16" s="77">
        <f>IF(B18&gt;B14,B14,B18)</f>
        <v>0</v>
      </c>
      <c r="C16" s="1" t="s">
        <v>19</v>
      </c>
      <c r="D16" s="51"/>
    </row>
    <row r="17" spans="1:5" ht="15" customHeight="1" thickBot="1" x14ac:dyDescent="0.3">
      <c r="A17" s="1" t="s">
        <v>29</v>
      </c>
      <c r="B17" s="78">
        <f>SUM(B13+B14)</f>
        <v>433.1</v>
      </c>
      <c r="C17" s="1" t="s">
        <v>20</v>
      </c>
      <c r="D17" s="51"/>
    </row>
    <row r="18" spans="1:5" ht="15" customHeight="1" thickBot="1" x14ac:dyDescent="0.3">
      <c r="A18" s="90"/>
      <c r="B18" s="89">
        <f>SUM(265-B15)</f>
        <v>698.1</v>
      </c>
      <c r="C18" s="1" t="s">
        <v>21</v>
      </c>
      <c r="D18" s="51"/>
    </row>
    <row r="19" spans="1:5" ht="15" customHeight="1" thickBot="1" x14ac:dyDescent="0.3">
      <c r="C19" s="1" t="s">
        <v>22</v>
      </c>
      <c r="D19" s="73">
        <f>SUM(D3:D18)</f>
        <v>783.9</v>
      </c>
    </row>
    <row r="21" spans="1:5" ht="15" customHeight="1" x14ac:dyDescent="0.25">
      <c r="C21" s="9"/>
    </row>
    <row r="22" spans="1:5" ht="15" customHeight="1" x14ac:dyDescent="0.25">
      <c r="C22" s="8"/>
    </row>
    <row r="23" spans="1:5" ht="15" customHeight="1" x14ac:dyDescent="0.25">
      <c r="C23" s="8"/>
    </row>
    <row r="24" spans="1:5" ht="15" customHeight="1" x14ac:dyDescent="0.25">
      <c r="C24" s="8"/>
    </row>
    <row r="25" spans="1:5" ht="15" customHeight="1" x14ac:dyDescent="0.25">
      <c r="C25" s="8"/>
    </row>
    <row r="26" spans="1:5" ht="15" customHeight="1" thickBot="1" x14ac:dyDescent="0.3"/>
    <row r="27" spans="1:5" ht="15" customHeight="1" x14ac:dyDescent="0.25">
      <c r="A27" s="17" t="s">
        <v>35</v>
      </c>
      <c r="B27" s="87" t="s">
        <v>30</v>
      </c>
      <c r="C27" s="79" t="s">
        <v>31</v>
      </c>
    </row>
    <row r="28" spans="1:5" ht="15" customHeight="1" x14ac:dyDescent="0.25">
      <c r="A28" s="10" t="s">
        <v>22</v>
      </c>
      <c r="B28" s="80">
        <f>SUM(D19)</f>
        <v>783.9</v>
      </c>
      <c r="C28" s="80">
        <f>SUM(D19)</f>
        <v>783.9</v>
      </c>
      <c r="D28" s="4"/>
      <c r="E28"/>
    </row>
    <row r="29" spans="1:5" ht="15" customHeight="1" x14ac:dyDescent="0.25">
      <c r="A29" s="10" t="s">
        <v>32</v>
      </c>
      <c r="B29" s="81">
        <v>1805</v>
      </c>
      <c r="C29" s="81">
        <v>2428</v>
      </c>
      <c r="D29" s="4"/>
      <c r="E29"/>
    </row>
    <row r="30" spans="1:5" ht="15" customHeight="1" x14ac:dyDescent="0.25">
      <c r="A30" s="101" t="s">
        <v>33</v>
      </c>
      <c r="B30" s="102">
        <f>SUM(B28-B29)</f>
        <v>-1021.1</v>
      </c>
      <c r="C30" s="103">
        <f>SUM(C28-C29)</f>
        <v>-1644.1</v>
      </c>
      <c r="D30" s="18"/>
      <c r="E30" s="19"/>
    </row>
    <row r="31" spans="1:5" ht="15" customHeight="1" x14ac:dyDescent="0.25">
      <c r="A31" s="1" t="s">
        <v>25</v>
      </c>
      <c r="B31" s="82"/>
      <c r="C31" s="82"/>
      <c r="D31" s="18"/>
      <c r="E31" s="19"/>
    </row>
    <row r="32" spans="1:5" ht="15" customHeight="1" x14ac:dyDescent="0.25">
      <c r="A32" s="1" t="s">
        <v>25</v>
      </c>
      <c r="B32" s="82">
        <v>0</v>
      </c>
      <c r="C32" s="82"/>
      <c r="D32" s="18"/>
      <c r="E32" s="19"/>
    </row>
    <row r="33" spans="1:5" ht="15" customHeight="1" x14ac:dyDescent="0.25">
      <c r="A33" s="1" t="s">
        <v>25</v>
      </c>
      <c r="B33" s="82"/>
      <c r="C33" s="82"/>
      <c r="D33" s="18"/>
      <c r="E33" s="19"/>
    </row>
    <row r="34" spans="1:5" ht="15" customHeight="1" x14ac:dyDescent="0.25">
      <c r="A34" s="1" t="s">
        <v>25</v>
      </c>
      <c r="B34" s="82"/>
      <c r="C34" s="82"/>
      <c r="D34" s="18"/>
      <c r="E34" s="19"/>
    </row>
    <row r="35" spans="1:5" ht="15" customHeight="1" x14ac:dyDescent="0.25">
      <c r="A35" s="1" t="s">
        <v>25</v>
      </c>
      <c r="B35" s="82"/>
      <c r="C35" s="82"/>
      <c r="D35" s="18"/>
      <c r="E35" s="19"/>
    </row>
    <row r="36" spans="1:5" ht="15" customHeight="1" x14ac:dyDescent="0.25">
      <c r="A36" s="1" t="s">
        <v>25</v>
      </c>
      <c r="B36" s="82"/>
      <c r="C36" s="82"/>
      <c r="D36" s="18"/>
      <c r="E36" s="19"/>
    </row>
    <row r="37" spans="1:5" ht="15" customHeight="1" x14ac:dyDescent="0.25">
      <c r="A37" s="11" t="s">
        <v>26</v>
      </c>
      <c r="B37" s="88"/>
      <c r="C37" s="83"/>
      <c r="D37" s="18"/>
      <c r="E37" s="19"/>
    </row>
    <row r="38" spans="1:5" ht="15" customHeight="1" x14ac:dyDescent="0.25">
      <c r="A38" s="12" t="s">
        <v>34</v>
      </c>
      <c r="B38" s="84">
        <f>SUM(B31:B36)</f>
        <v>0</v>
      </c>
      <c r="C38" s="84">
        <f>SUM(C31:C36)</f>
        <v>0</v>
      </c>
      <c r="D38" s="18"/>
      <c r="E38" s="19"/>
    </row>
    <row r="39" spans="1:5" ht="15" customHeight="1" x14ac:dyDescent="0.25">
      <c r="A39" s="6" t="s">
        <v>27</v>
      </c>
      <c r="B39" s="88"/>
      <c r="C39" s="85"/>
      <c r="D39" s="15"/>
      <c r="E39"/>
    </row>
    <row r="40" spans="1:5" ht="15" customHeight="1" thickBot="1" x14ac:dyDescent="0.3">
      <c r="A40" s="6" t="s">
        <v>28</v>
      </c>
      <c r="B40" s="86">
        <f>SUM(B38-B30)</f>
        <v>1021.1</v>
      </c>
      <c r="C40" s="86">
        <f>SUM(C38-C30)</f>
        <v>1644.1</v>
      </c>
      <c r="D40" s="15"/>
      <c r="E4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40"/>
  <sheetViews>
    <sheetView zoomScale="90" zoomScaleNormal="90" workbookViewId="0">
      <selection activeCell="B6" sqref="B3:B6"/>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76</v>
      </c>
      <c r="C1" s="100" t="s">
        <v>85</v>
      </c>
      <c r="D1" s="99"/>
    </row>
    <row r="2" spans="1:8" ht="15" customHeight="1" x14ac:dyDescent="0.25">
      <c r="A2" s="2" t="s">
        <v>0</v>
      </c>
      <c r="B2" s="20"/>
      <c r="C2" s="3" t="s">
        <v>1</v>
      </c>
      <c r="D2" s="14"/>
    </row>
    <row r="3" spans="1:8" ht="15" customHeight="1" x14ac:dyDescent="0.25">
      <c r="A3" s="1" t="s">
        <v>2</v>
      </c>
      <c r="B3" s="51">
        <v>630</v>
      </c>
      <c r="C3" s="1" t="s">
        <v>73</v>
      </c>
      <c r="D3" s="51"/>
    </row>
    <row r="4" spans="1:8" ht="15" customHeight="1" x14ac:dyDescent="0.25">
      <c r="A4" s="1" t="s">
        <v>3</v>
      </c>
      <c r="B4" s="51">
        <v>565</v>
      </c>
      <c r="C4" s="1" t="s">
        <v>74</v>
      </c>
      <c r="D4" s="51">
        <v>275</v>
      </c>
    </row>
    <row r="5" spans="1:8" ht="15" customHeight="1" x14ac:dyDescent="0.25">
      <c r="A5" s="1" t="s">
        <v>4</v>
      </c>
      <c r="B5" s="51"/>
      <c r="C5" s="1" t="s">
        <v>8</v>
      </c>
      <c r="D5" s="51">
        <v>425</v>
      </c>
      <c r="G5" s="1"/>
      <c r="H5" s="4"/>
    </row>
    <row r="6" spans="1:8" ht="15" customHeight="1" x14ac:dyDescent="0.25">
      <c r="A6" s="1" t="s">
        <v>5</v>
      </c>
      <c r="B6" s="51">
        <v>315</v>
      </c>
      <c r="C6" s="1" t="s">
        <v>9</v>
      </c>
      <c r="D6" s="51"/>
      <c r="G6" s="1"/>
      <c r="H6" s="4"/>
    </row>
    <row r="7" spans="1:8" ht="15" customHeight="1" thickBot="1" x14ac:dyDescent="0.3">
      <c r="A7" s="1" t="s">
        <v>6</v>
      </c>
      <c r="B7" s="51"/>
      <c r="C7" s="1" t="s">
        <v>10</v>
      </c>
      <c r="D7" s="51"/>
      <c r="G7" s="1"/>
      <c r="H7" s="4"/>
    </row>
    <row r="8" spans="1:8" ht="15" customHeight="1" thickBot="1" x14ac:dyDescent="0.3">
      <c r="A8" s="1" t="s">
        <v>7</v>
      </c>
      <c r="B8" s="72">
        <f>SUM(B3:B7)</f>
        <v>1510</v>
      </c>
      <c r="C8" s="1" t="s">
        <v>11</v>
      </c>
      <c r="D8" s="51"/>
      <c r="G8" s="1"/>
      <c r="H8" s="4"/>
    </row>
    <row r="9" spans="1:8" ht="15" customHeight="1" x14ac:dyDescent="0.25">
      <c r="A9" s="1" t="s">
        <v>75</v>
      </c>
      <c r="B9" s="51"/>
      <c r="C9" s="1" t="s">
        <v>12</v>
      </c>
      <c r="D9" s="51">
        <v>44</v>
      </c>
      <c r="G9" s="1"/>
      <c r="H9" s="4"/>
    </row>
    <row r="10" spans="1:8" ht="15" customHeight="1" thickBot="1" x14ac:dyDescent="0.3">
      <c r="A10" s="91"/>
      <c r="B10" s="92"/>
      <c r="C10" s="1" t="s">
        <v>13</v>
      </c>
      <c r="D10" s="51">
        <v>114.39</v>
      </c>
      <c r="G10" s="1"/>
      <c r="H10" s="4"/>
    </row>
    <row r="11" spans="1:8" ht="15" customHeight="1" thickBot="1" x14ac:dyDescent="0.3">
      <c r="A11" s="1" t="s">
        <v>23</v>
      </c>
      <c r="B11" s="72">
        <f>SUM(B8)</f>
        <v>1510</v>
      </c>
      <c r="C11" s="1" t="s">
        <v>15</v>
      </c>
      <c r="D11" s="51"/>
      <c r="G11" s="1"/>
      <c r="H11" s="4"/>
    </row>
    <row r="12" spans="1:8" ht="15" customHeight="1" thickBot="1" x14ac:dyDescent="0.3">
      <c r="A12" s="1" t="s">
        <v>22</v>
      </c>
      <c r="B12" s="73">
        <f>$D$19</f>
        <v>858.39</v>
      </c>
      <c r="C12" s="1" t="s">
        <v>16</v>
      </c>
      <c r="D12" s="51"/>
      <c r="G12" s="1"/>
      <c r="H12" s="4"/>
    </row>
    <row r="13" spans="1:8" ht="15" customHeight="1" thickBot="1" x14ac:dyDescent="0.3">
      <c r="A13" s="1" t="s">
        <v>38</v>
      </c>
      <c r="B13" s="74">
        <f>SUM(B11-B12)</f>
        <v>651.61</v>
      </c>
      <c r="C13" s="1" t="s">
        <v>14</v>
      </c>
      <c r="D13" s="51"/>
    </row>
    <row r="14" spans="1:8" ht="15" customHeight="1" thickBot="1" x14ac:dyDescent="0.3">
      <c r="A14" s="1" t="s">
        <v>37</v>
      </c>
      <c r="B14" s="75">
        <f>SUM(B9)</f>
        <v>0</v>
      </c>
      <c r="C14" s="1" t="s">
        <v>17</v>
      </c>
      <c r="D14" s="51"/>
    </row>
    <row r="15" spans="1:8" ht="15" customHeight="1" thickBot="1" x14ac:dyDescent="0.3">
      <c r="A15" s="1" t="s">
        <v>24</v>
      </c>
      <c r="B15" s="76">
        <f>SUM(B12-B11)</f>
        <v>-651.61</v>
      </c>
      <c r="C15" s="1" t="s">
        <v>18</v>
      </c>
      <c r="D15" s="51"/>
    </row>
    <row r="16" spans="1:8" ht="15" customHeight="1" thickBot="1" x14ac:dyDescent="0.3">
      <c r="A16" s="1" t="s">
        <v>39</v>
      </c>
      <c r="B16" s="77">
        <f>IF(B18&gt;B14,B14,B18)</f>
        <v>0</v>
      </c>
      <c r="C16" s="1" t="s">
        <v>19</v>
      </c>
      <c r="D16" s="51"/>
    </row>
    <row r="17" spans="1:5" ht="15" customHeight="1" thickBot="1" x14ac:dyDescent="0.3">
      <c r="A17" s="1" t="s">
        <v>29</v>
      </c>
      <c r="B17" s="78">
        <f>SUM(B13+B14)</f>
        <v>651.61</v>
      </c>
      <c r="C17" s="1" t="s">
        <v>20</v>
      </c>
      <c r="D17" s="51"/>
    </row>
    <row r="18" spans="1:5" ht="15" customHeight="1" thickBot="1" x14ac:dyDescent="0.3">
      <c r="A18" s="90"/>
      <c r="B18" s="89">
        <f>SUM(255-B15)</f>
        <v>906.61</v>
      </c>
      <c r="C18" s="1" t="s">
        <v>21</v>
      </c>
      <c r="D18" s="51"/>
    </row>
    <row r="19" spans="1:5" ht="15" customHeight="1" thickBot="1" x14ac:dyDescent="0.3">
      <c r="C19" s="1" t="s">
        <v>22</v>
      </c>
      <c r="D19" s="73">
        <f>SUM(D3:D18)</f>
        <v>858.39</v>
      </c>
    </row>
    <row r="21" spans="1:5" ht="15" customHeight="1" x14ac:dyDescent="0.25">
      <c r="C21" s="9"/>
    </row>
    <row r="22" spans="1:5" ht="15" customHeight="1" x14ac:dyDescent="0.25">
      <c r="C22" s="8"/>
    </row>
    <row r="23" spans="1:5" ht="15" customHeight="1" x14ac:dyDescent="0.25">
      <c r="C23" s="8"/>
    </row>
    <row r="24" spans="1:5" ht="15" customHeight="1" x14ac:dyDescent="0.25">
      <c r="C24" s="8"/>
    </row>
    <row r="25" spans="1:5" ht="15" customHeight="1" x14ac:dyDescent="0.25">
      <c r="C25" s="8"/>
    </row>
    <row r="26" spans="1:5" ht="15" customHeight="1" thickBot="1" x14ac:dyDescent="0.3"/>
    <row r="27" spans="1:5" ht="15" customHeight="1" x14ac:dyDescent="0.25">
      <c r="A27" s="17" t="s">
        <v>35</v>
      </c>
      <c r="B27" s="87" t="s">
        <v>30</v>
      </c>
      <c r="C27" s="79" t="s">
        <v>31</v>
      </c>
    </row>
    <row r="28" spans="1:5" ht="15" customHeight="1" x14ac:dyDescent="0.25">
      <c r="A28" s="10" t="s">
        <v>22</v>
      </c>
      <c r="B28" s="80">
        <f>SUM(D19)</f>
        <v>858.39</v>
      </c>
      <c r="C28" s="80">
        <f>SUM(D19)</f>
        <v>858.39</v>
      </c>
      <c r="D28" s="4"/>
      <c r="E28"/>
    </row>
    <row r="29" spans="1:5" ht="15" customHeight="1" x14ac:dyDescent="0.25">
      <c r="A29" s="10" t="s">
        <v>32</v>
      </c>
      <c r="B29" s="81">
        <v>1862</v>
      </c>
      <c r="C29" s="81">
        <v>2522</v>
      </c>
      <c r="D29" s="4"/>
      <c r="E29"/>
    </row>
    <row r="30" spans="1:5" ht="15" customHeight="1" x14ac:dyDescent="0.25">
      <c r="A30" s="101" t="s">
        <v>33</v>
      </c>
      <c r="B30" s="102">
        <f>SUM(B28-B29)</f>
        <v>-1003.61</v>
      </c>
      <c r="C30" s="103">
        <f>SUM(C28-C29)</f>
        <v>-1663.6100000000001</v>
      </c>
      <c r="D30" s="18"/>
      <c r="E30" s="19"/>
    </row>
    <row r="31" spans="1:5" ht="15" customHeight="1" x14ac:dyDescent="0.25">
      <c r="A31" s="1" t="s">
        <v>25</v>
      </c>
      <c r="B31" s="82"/>
      <c r="C31" s="82"/>
      <c r="D31" s="18"/>
      <c r="E31" s="19"/>
    </row>
    <row r="32" spans="1:5" ht="15" customHeight="1" x14ac:dyDescent="0.25">
      <c r="A32" s="1" t="s">
        <v>25</v>
      </c>
      <c r="B32" s="82">
        <v>0</v>
      </c>
      <c r="C32" s="82"/>
      <c r="D32" s="18"/>
      <c r="E32" s="19"/>
    </row>
    <row r="33" spans="1:5" ht="15" customHeight="1" x14ac:dyDescent="0.25">
      <c r="A33" s="1" t="s">
        <v>25</v>
      </c>
      <c r="B33" s="82"/>
      <c r="C33" s="82"/>
      <c r="D33" s="18"/>
      <c r="E33" s="19"/>
    </row>
    <row r="34" spans="1:5" ht="15" customHeight="1" x14ac:dyDescent="0.25">
      <c r="A34" s="1" t="s">
        <v>25</v>
      </c>
      <c r="B34" s="82"/>
      <c r="C34" s="82"/>
      <c r="D34" s="18"/>
      <c r="E34" s="19"/>
    </row>
    <row r="35" spans="1:5" ht="15" customHeight="1" x14ac:dyDescent="0.25">
      <c r="A35" s="1" t="s">
        <v>25</v>
      </c>
      <c r="B35" s="82"/>
      <c r="C35" s="82"/>
      <c r="D35" s="18"/>
      <c r="E35" s="19"/>
    </row>
    <row r="36" spans="1:5" ht="15" customHeight="1" x14ac:dyDescent="0.25">
      <c r="A36" s="1" t="s">
        <v>25</v>
      </c>
      <c r="B36" s="82"/>
      <c r="C36" s="82"/>
      <c r="D36" s="18"/>
      <c r="E36" s="19"/>
    </row>
    <row r="37" spans="1:5" ht="15" customHeight="1" x14ac:dyDescent="0.25">
      <c r="A37" s="11" t="s">
        <v>26</v>
      </c>
      <c r="B37" s="88"/>
      <c r="C37" s="83"/>
      <c r="D37" s="18"/>
      <c r="E37" s="19"/>
    </row>
    <row r="38" spans="1:5" ht="15" customHeight="1" x14ac:dyDescent="0.25">
      <c r="A38" s="12" t="s">
        <v>34</v>
      </c>
      <c r="B38" s="84">
        <f>SUM(B31:B36)</f>
        <v>0</v>
      </c>
      <c r="C38" s="84">
        <f>SUM(C31:C36)</f>
        <v>0</v>
      </c>
      <c r="D38" s="18"/>
      <c r="E38" s="19"/>
    </row>
    <row r="39" spans="1:5" ht="15" customHeight="1" x14ac:dyDescent="0.25">
      <c r="A39" s="6" t="s">
        <v>27</v>
      </c>
      <c r="B39" s="88"/>
      <c r="C39" s="85"/>
      <c r="D39" s="15"/>
      <c r="E39"/>
    </row>
    <row r="40" spans="1:5" ht="15" customHeight="1" thickBot="1" x14ac:dyDescent="0.3">
      <c r="A40" s="6" t="s">
        <v>28</v>
      </c>
      <c r="B40" s="86">
        <f>SUM(B38-B30)</f>
        <v>1003.61</v>
      </c>
      <c r="C40" s="86">
        <f>SUM(C38-C30)</f>
        <v>1663.6100000000001</v>
      </c>
      <c r="D40" s="15"/>
      <c r="E40"/>
    </row>
  </sheetData>
  <pageMargins left="0.7" right="0.7" top="0.75" bottom="0.75" header="0.3" footer="0.3"/>
  <pageSetup orientation="portrait" horizontalDpi="4294967294"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H54"/>
  <sheetViews>
    <sheetView zoomScale="90" zoomScaleNormal="90" workbookViewId="0">
      <selection activeCell="D19" sqref="A1:D19"/>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82</v>
      </c>
      <c r="C1" s="100" t="s">
        <v>102</v>
      </c>
      <c r="D1" s="99"/>
    </row>
    <row r="2" spans="1:8" ht="15" customHeight="1" x14ac:dyDescent="0.25">
      <c r="A2" s="2" t="s">
        <v>0</v>
      </c>
      <c r="B2" s="20"/>
      <c r="C2" s="3" t="s">
        <v>1</v>
      </c>
      <c r="D2" s="14"/>
    </row>
    <row r="3" spans="1:8" ht="15" customHeight="1" x14ac:dyDescent="0.25">
      <c r="A3" s="1" t="s">
        <v>2</v>
      </c>
      <c r="B3" s="51">
        <v>655</v>
      </c>
      <c r="C3" s="1" t="s">
        <v>73</v>
      </c>
      <c r="D3" s="51"/>
    </row>
    <row r="4" spans="1:8" ht="15" customHeight="1" x14ac:dyDescent="0.25">
      <c r="A4" s="1" t="s">
        <v>3</v>
      </c>
      <c r="B4" s="51">
        <v>200</v>
      </c>
      <c r="C4" s="1" t="s">
        <v>74</v>
      </c>
      <c r="D4" s="51">
        <v>1038</v>
      </c>
    </row>
    <row r="5" spans="1:8" ht="15" customHeight="1" x14ac:dyDescent="0.25">
      <c r="A5" s="1" t="s">
        <v>4</v>
      </c>
      <c r="B5" s="51"/>
      <c r="C5" s="1" t="s">
        <v>8</v>
      </c>
      <c r="D5" s="51"/>
      <c r="G5" s="1"/>
      <c r="H5" s="4"/>
    </row>
    <row r="6" spans="1:8" ht="15" customHeight="1" x14ac:dyDescent="0.25">
      <c r="A6" s="1" t="s">
        <v>5</v>
      </c>
      <c r="B6" s="51">
        <v>315</v>
      </c>
      <c r="C6" s="1" t="s">
        <v>9</v>
      </c>
      <c r="D6" s="51"/>
      <c r="G6" s="1"/>
      <c r="H6" s="4"/>
    </row>
    <row r="7" spans="1:8" ht="15" customHeight="1" thickBot="1" x14ac:dyDescent="0.3">
      <c r="A7" s="1" t="s">
        <v>6</v>
      </c>
      <c r="B7" s="51"/>
      <c r="C7" s="1" t="s">
        <v>10</v>
      </c>
      <c r="D7" s="51"/>
      <c r="G7" s="1"/>
      <c r="H7" s="4"/>
    </row>
    <row r="8" spans="1:8" ht="15" customHeight="1" thickBot="1" x14ac:dyDescent="0.3">
      <c r="A8" s="1" t="s">
        <v>7</v>
      </c>
      <c r="B8" s="72">
        <f>SUM(B3:B7)</f>
        <v>1170</v>
      </c>
      <c r="C8" s="1" t="s">
        <v>11</v>
      </c>
      <c r="D8" s="51"/>
      <c r="G8" s="1"/>
      <c r="H8" s="4"/>
    </row>
    <row r="9" spans="1:8" ht="15" customHeight="1" x14ac:dyDescent="0.25">
      <c r="A9" s="1" t="s">
        <v>81</v>
      </c>
      <c r="B9" s="51">
        <v>265</v>
      </c>
      <c r="C9" s="1" t="s">
        <v>12</v>
      </c>
      <c r="D9" s="51"/>
      <c r="G9" s="1"/>
      <c r="H9" s="4"/>
    </row>
    <row r="10" spans="1:8" ht="15" customHeight="1" thickBot="1" x14ac:dyDescent="0.3">
      <c r="A10" s="91"/>
      <c r="B10" s="92"/>
      <c r="C10" s="1" t="s">
        <v>13</v>
      </c>
      <c r="D10" s="51"/>
      <c r="G10" s="1"/>
      <c r="H10" s="4"/>
    </row>
    <row r="11" spans="1:8" ht="15" customHeight="1" thickBot="1" x14ac:dyDescent="0.3">
      <c r="A11" s="1" t="s">
        <v>23</v>
      </c>
      <c r="B11" s="72">
        <f>SUM(B8)</f>
        <v>1170</v>
      </c>
      <c r="C11" s="1" t="s">
        <v>15</v>
      </c>
      <c r="D11" s="51"/>
      <c r="G11" s="1"/>
      <c r="H11" s="4"/>
    </row>
    <row r="12" spans="1:8" ht="15" customHeight="1" thickBot="1" x14ac:dyDescent="0.3">
      <c r="A12" s="1" t="s">
        <v>22</v>
      </c>
      <c r="B12" s="73">
        <f>$D$19</f>
        <v>1038</v>
      </c>
      <c r="C12" s="1" t="s">
        <v>16</v>
      </c>
      <c r="D12" s="51"/>
      <c r="G12" s="1"/>
      <c r="H12" s="4"/>
    </row>
    <row r="13" spans="1:8" ht="15" customHeight="1" thickBot="1" x14ac:dyDescent="0.3">
      <c r="A13" s="1" t="s">
        <v>38</v>
      </c>
      <c r="B13" s="74">
        <f>SUM(B11-B12)</f>
        <v>132</v>
      </c>
      <c r="C13" s="1" t="s">
        <v>14</v>
      </c>
      <c r="D13" s="51"/>
    </row>
    <row r="14" spans="1:8" ht="15" customHeight="1" thickBot="1" x14ac:dyDescent="0.3">
      <c r="A14" s="1" t="s">
        <v>37</v>
      </c>
      <c r="B14" s="75">
        <f>SUM(B9)</f>
        <v>265</v>
      </c>
      <c r="C14" s="1" t="s">
        <v>17</v>
      </c>
      <c r="D14" s="51"/>
    </row>
    <row r="15" spans="1:8" ht="15" customHeight="1" thickBot="1" x14ac:dyDescent="0.3">
      <c r="A15" s="1" t="s">
        <v>24</v>
      </c>
      <c r="B15" s="76">
        <f>SUM(B12-B11)</f>
        <v>-132</v>
      </c>
      <c r="C15" s="1" t="s">
        <v>18</v>
      </c>
      <c r="D15" s="51"/>
    </row>
    <row r="16" spans="1:8" ht="15" customHeight="1" thickBot="1" x14ac:dyDescent="0.3">
      <c r="A16" s="1" t="s">
        <v>39</v>
      </c>
      <c r="B16" s="77">
        <f>IF(B18&gt;B14,B14,B18)</f>
        <v>265</v>
      </c>
      <c r="C16" s="1" t="s">
        <v>19</v>
      </c>
      <c r="D16" s="51"/>
    </row>
    <row r="17" spans="1:5" ht="15" customHeight="1" thickBot="1" x14ac:dyDescent="0.3">
      <c r="A17" s="1" t="s">
        <v>29</v>
      </c>
      <c r="B17" s="78">
        <f>SUM(B13+B14)</f>
        <v>397</v>
      </c>
      <c r="C17" s="1" t="s">
        <v>20</v>
      </c>
      <c r="D17" s="51"/>
    </row>
    <row r="18" spans="1:5" ht="15" customHeight="1" thickBot="1" x14ac:dyDescent="0.3">
      <c r="A18" s="90"/>
      <c r="B18" s="89">
        <f>SUM(B9-B15)</f>
        <v>397</v>
      </c>
      <c r="C18" s="1" t="s">
        <v>21</v>
      </c>
      <c r="D18" s="51"/>
    </row>
    <row r="19" spans="1:5" ht="15" customHeight="1" thickBot="1" x14ac:dyDescent="0.3">
      <c r="C19" s="1" t="s">
        <v>22</v>
      </c>
      <c r="D19" s="73">
        <f>SUM(D3:D18)</f>
        <v>1038</v>
      </c>
    </row>
    <row r="21" spans="1:5" ht="15" customHeight="1" x14ac:dyDescent="0.25">
      <c r="C21" s="9"/>
    </row>
    <row r="22" spans="1:5" ht="15" customHeight="1" x14ac:dyDescent="0.25">
      <c r="C22" s="8"/>
    </row>
    <row r="23" spans="1:5" ht="15" customHeight="1" x14ac:dyDescent="0.25">
      <c r="C23" s="8"/>
    </row>
    <row r="24" spans="1:5" ht="15" customHeight="1" x14ac:dyDescent="0.25">
      <c r="C24" s="8"/>
    </row>
    <row r="25" spans="1:5" ht="15" customHeight="1" x14ac:dyDescent="0.25">
      <c r="C25" s="8"/>
    </row>
    <row r="26" spans="1:5" ht="15" customHeight="1" thickBot="1" x14ac:dyDescent="0.3"/>
    <row r="27" spans="1:5" ht="15" customHeight="1" x14ac:dyDescent="0.25">
      <c r="A27" s="17" t="s">
        <v>35</v>
      </c>
      <c r="B27" s="87" t="s">
        <v>30</v>
      </c>
      <c r="C27" s="79" t="s">
        <v>31</v>
      </c>
    </row>
    <row r="28" spans="1:5" ht="15" customHeight="1" x14ac:dyDescent="0.25">
      <c r="A28" s="10" t="s">
        <v>22</v>
      </c>
      <c r="B28" s="80">
        <f>SUM(D19)</f>
        <v>1038</v>
      </c>
      <c r="C28" s="80">
        <f>SUM(D19)</f>
        <v>1038</v>
      </c>
      <c r="D28" s="4"/>
      <c r="E28"/>
    </row>
    <row r="29" spans="1:5" ht="15" customHeight="1" x14ac:dyDescent="0.25">
      <c r="A29" s="10" t="s">
        <v>32</v>
      </c>
      <c r="B29" s="81">
        <v>1915</v>
      </c>
      <c r="C29" s="81">
        <v>2585</v>
      </c>
      <c r="D29" s="4"/>
      <c r="E29"/>
    </row>
    <row r="30" spans="1:5" ht="15" customHeight="1" x14ac:dyDescent="0.25">
      <c r="A30" s="101" t="s">
        <v>33</v>
      </c>
      <c r="B30" s="102">
        <f>SUM(B28-B29)</f>
        <v>-877</v>
      </c>
      <c r="C30" s="103">
        <f>SUM(C28-C29)</f>
        <v>-1547</v>
      </c>
      <c r="D30" s="18"/>
      <c r="E30" s="19"/>
    </row>
    <row r="31" spans="1:5" ht="15" customHeight="1" x14ac:dyDescent="0.25">
      <c r="A31" s="1" t="s">
        <v>25</v>
      </c>
      <c r="B31" s="82"/>
      <c r="C31" s="82"/>
      <c r="D31" s="18"/>
      <c r="E31" s="19"/>
    </row>
    <row r="32" spans="1:5" ht="15" customHeight="1" x14ac:dyDescent="0.25">
      <c r="A32" s="1" t="s">
        <v>25</v>
      </c>
      <c r="B32" s="82">
        <v>0</v>
      </c>
      <c r="C32" s="82"/>
      <c r="D32" s="18"/>
      <c r="E32" s="19"/>
    </row>
    <row r="33" spans="1:5" ht="15" customHeight="1" x14ac:dyDescent="0.25">
      <c r="A33" s="1" t="s">
        <v>25</v>
      </c>
      <c r="B33" s="82"/>
      <c r="C33" s="82"/>
      <c r="D33" s="18"/>
      <c r="E33" s="19"/>
    </row>
    <row r="34" spans="1:5" ht="15" customHeight="1" x14ac:dyDescent="0.25">
      <c r="A34" s="1" t="s">
        <v>25</v>
      </c>
      <c r="B34" s="82"/>
      <c r="C34" s="82"/>
      <c r="D34" s="18"/>
      <c r="E34" s="19"/>
    </row>
    <row r="35" spans="1:5" ht="15" customHeight="1" x14ac:dyDescent="0.25">
      <c r="A35" s="1" t="s">
        <v>25</v>
      </c>
      <c r="B35" s="82"/>
      <c r="C35" s="82"/>
      <c r="D35" s="18"/>
      <c r="E35" s="19"/>
    </row>
    <row r="36" spans="1:5" ht="15" customHeight="1" x14ac:dyDescent="0.25">
      <c r="A36" s="1" t="s">
        <v>25</v>
      </c>
      <c r="B36" s="82"/>
      <c r="C36" s="82"/>
      <c r="D36" s="18"/>
      <c r="E36" s="19"/>
    </row>
    <row r="37" spans="1:5" ht="15" customHeight="1" x14ac:dyDescent="0.25">
      <c r="A37" s="11" t="s">
        <v>26</v>
      </c>
      <c r="B37" s="88"/>
      <c r="C37" s="83"/>
      <c r="D37" s="18"/>
      <c r="E37" s="19"/>
    </row>
    <row r="38" spans="1:5" ht="15" customHeight="1" x14ac:dyDescent="0.25">
      <c r="A38" s="12" t="s">
        <v>34</v>
      </c>
      <c r="B38" s="84">
        <f>SUM(B31:B36)</f>
        <v>0</v>
      </c>
      <c r="C38" s="84">
        <f>SUM(C31:C36)</f>
        <v>0</v>
      </c>
      <c r="D38" s="18"/>
      <c r="E38" s="19"/>
    </row>
    <row r="39" spans="1:5" ht="15" customHeight="1" x14ac:dyDescent="0.25">
      <c r="A39" s="6" t="s">
        <v>27</v>
      </c>
      <c r="B39" s="88"/>
      <c r="C39" s="85"/>
      <c r="D39" s="15"/>
      <c r="E39"/>
    </row>
    <row r="40" spans="1:5" ht="15" customHeight="1" thickBot="1" x14ac:dyDescent="0.3">
      <c r="A40" s="6" t="s">
        <v>28</v>
      </c>
      <c r="B40" s="86">
        <f>SUM(B38-B30)</f>
        <v>877</v>
      </c>
      <c r="C40" s="86">
        <f>SUM(C38-C30)</f>
        <v>1547</v>
      </c>
      <c r="D40" s="15"/>
      <c r="E40"/>
    </row>
    <row r="41" spans="1:5" ht="15" customHeight="1" x14ac:dyDescent="0.25">
      <c r="A41" s="17" t="s">
        <v>35</v>
      </c>
      <c r="B41" s="87" t="s">
        <v>86</v>
      </c>
      <c r="C41" s="79" t="s">
        <v>87</v>
      </c>
    </row>
    <row r="42" spans="1:5" ht="15" customHeight="1" x14ac:dyDescent="0.25">
      <c r="A42" s="10" t="s">
        <v>22</v>
      </c>
      <c r="B42" s="80">
        <f>SUM(D19)</f>
        <v>1038</v>
      </c>
      <c r="C42" s="80">
        <f>SUM(D19)</f>
        <v>1038</v>
      </c>
    </row>
    <row r="43" spans="1:5" ht="15" customHeight="1" x14ac:dyDescent="0.25">
      <c r="A43" s="10" t="s">
        <v>32</v>
      </c>
      <c r="B43" s="81">
        <v>3252</v>
      </c>
      <c r="C43" s="81">
        <v>3995</v>
      </c>
    </row>
    <row r="44" spans="1:5" ht="15" customHeight="1" x14ac:dyDescent="0.25">
      <c r="A44" s="101" t="s">
        <v>33</v>
      </c>
      <c r="B44" s="102">
        <f>SUM(B42-B43)</f>
        <v>-2214</v>
      </c>
      <c r="C44" s="103">
        <f>SUM(C42-C43)</f>
        <v>-2957</v>
      </c>
    </row>
    <row r="45" spans="1:5" ht="15" customHeight="1" x14ac:dyDescent="0.25">
      <c r="A45" s="1" t="s">
        <v>25</v>
      </c>
      <c r="B45" s="82"/>
      <c r="C45" s="82"/>
    </row>
    <row r="46" spans="1:5" ht="15" customHeight="1" x14ac:dyDescent="0.25">
      <c r="A46" s="1" t="s">
        <v>25</v>
      </c>
      <c r="B46" s="82">
        <v>0</v>
      </c>
      <c r="C46" s="82"/>
    </row>
    <row r="47" spans="1:5" ht="15" customHeight="1" x14ac:dyDescent="0.25">
      <c r="A47" s="1" t="s">
        <v>25</v>
      </c>
      <c r="B47" s="82"/>
      <c r="C47" s="82"/>
    </row>
    <row r="48" spans="1:5" ht="15" customHeight="1" x14ac:dyDescent="0.25">
      <c r="A48" s="1" t="s">
        <v>25</v>
      </c>
      <c r="B48" s="82"/>
      <c r="C48" s="82"/>
    </row>
    <row r="49" spans="1:3" ht="15" customHeight="1" x14ac:dyDescent="0.25">
      <c r="A49" s="1" t="s">
        <v>25</v>
      </c>
      <c r="B49" s="82"/>
      <c r="C49" s="82"/>
    </row>
    <row r="50" spans="1:3" ht="15" customHeight="1" x14ac:dyDescent="0.25">
      <c r="A50" s="1" t="s">
        <v>25</v>
      </c>
      <c r="B50" s="82"/>
      <c r="C50" s="82"/>
    </row>
    <row r="51" spans="1:3" ht="15" customHeight="1" x14ac:dyDescent="0.25">
      <c r="A51" s="11" t="s">
        <v>26</v>
      </c>
      <c r="B51" s="88"/>
      <c r="C51" s="83"/>
    </row>
    <row r="52" spans="1:3" ht="15" customHeight="1" x14ac:dyDescent="0.25">
      <c r="A52" s="12" t="s">
        <v>34</v>
      </c>
      <c r="B52" s="84">
        <f>SUM(B45:B50)</f>
        <v>0</v>
      </c>
      <c r="C52" s="84">
        <f>SUM(C45:C50)</f>
        <v>0</v>
      </c>
    </row>
    <row r="53" spans="1:3" ht="15" customHeight="1" x14ac:dyDescent="0.25">
      <c r="A53" s="6" t="s">
        <v>27</v>
      </c>
      <c r="B53" s="88"/>
      <c r="C53" s="85"/>
    </row>
    <row r="54" spans="1:3" ht="15" customHeight="1" thickBot="1" x14ac:dyDescent="0.3">
      <c r="A54" s="6" t="s">
        <v>28</v>
      </c>
      <c r="B54" s="86">
        <f>SUM(B52-B44)</f>
        <v>2214</v>
      </c>
      <c r="C54" s="86">
        <f>SUM(C52-C44)</f>
        <v>2957</v>
      </c>
    </row>
  </sheetData>
  <pageMargins left="0.7" right="0.7" top="0.75" bottom="0.75" header="0.3" footer="0.3"/>
  <pageSetup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H54"/>
  <sheetViews>
    <sheetView workbookViewId="0">
      <selection activeCell="G28" sqref="G28"/>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103</v>
      </c>
      <c r="C1" s="100" t="s">
        <v>106</v>
      </c>
      <c r="D1" s="99"/>
    </row>
    <row r="2" spans="1:8" ht="15" customHeight="1" x14ac:dyDescent="0.25">
      <c r="A2" s="2" t="s">
        <v>0</v>
      </c>
      <c r="B2" s="20"/>
      <c r="C2" s="3" t="s">
        <v>1</v>
      </c>
      <c r="D2" s="14"/>
    </row>
    <row r="3" spans="1:8" ht="15" customHeight="1" x14ac:dyDescent="0.25">
      <c r="A3" s="1" t="s">
        <v>101</v>
      </c>
      <c r="B3" s="51">
        <v>673</v>
      </c>
      <c r="C3" s="1" t="s">
        <v>73</v>
      </c>
      <c r="D3" s="51">
        <v>130.94</v>
      </c>
    </row>
    <row r="4" spans="1:8" ht="15" customHeight="1" x14ac:dyDescent="0.25">
      <c r="A4" s="1" t="s">
        <v>96</v>
      </c>
      <c r="B4" s="51">
        <v>511</v>
      </c>
      <c r="C4" s="1" t="s">
        <v>74</v>
      </c>
      <c r="D4" s="51"/>
    </row>
    <row r="5" spans="1:8" ht="15" customHeight="1" x14ac:dyDescent="0.25">
      <c r="A5" s="1" t="s">
        <v>97</v>
      </c>
      <c r="B5" s="123">
        <f>SUM(B22)</f>
        <v>450</v>
      </c>
      <c r="C5" s="1" t="s">
        <v>8</v>
      </c>
      <c r="D5" s="51"/>
      <c r="G5" s="1"/>
      <c r="H5" s="4"/>
    </row>
    <row r="6" spans="1:8" ht="15" customHeight="1" x14ac:dyDescent="0.25">
      <c r="A6" s="1" t="s">
        <v>98</v>
      </c>
      <c r="B6" s="51">
        <v>570</v>
      </c>
      <c r="C6" s="1" t="s">
        <v>9</v>
      </c>
      <c r="D6" s="51"/>
      <c r="G6" s="1"/>
      <c r="H6" s="4"/>
    </row>
    <row r="7" spans="1:8" ht="15" customHeight="1" x14ac:dyDescent="0.25">
      <c r="A7" s="1" t="s">
        <v>99</v>
      </c>
      <c r="B7" s="51"/>
      <c r="C7" s="1" t="s">
        <v>10</v>
      </c>
      <c r="D7" s="51"/>
      <c r="G7" s="1"/>
      <c r="H7" s="4"/>
    </row>
    <row r="8" spans="1:8" ht="15" customHeight="1" thickBot="1" x14ac:dyDescent="0.3">
      <c r="A8" s="1" t="s">
        <v>6</v>
      </c>
      <c r="B8" s="51"/>
      <c r="C8" s="1" t="s">
        <v>11</v>
      </c>
      <c r="D8" s="51"/>
      <c r="G8" s="1"/>
      <c r="H8" s="4"/>
    </row>
    <row r="9" spans="1:8" ht="15" customHeight="1" thickBot="1" x14ac:dyDescent="0.3">
      <c r="A9" s="1" t="s">
        <v>7</v>
      </c>
      <c r="B9" s="72">
        <f>SUM(B3:B8)-(B4)</f>
        <v>1693</v>
      </c>
      <c r="C9" s="1" t="s">
        <v>12</v>
      </c>
      <c r="D9" s="51"/>
      <c r="G9" s="1"/>
      <c r="H9" s="4"/>
    </row>
    <row r="10" spans="1:8" ht="15" customHeight="1" x14ac:dyDescent="0.25">
      <c r="A10" s="1" t="s">
        <v>100</v>
      </c>
      <c r="B10" s="51">
        <v>272</v>
      </c>
      <c r="C10" s="1" t="s">
        <v>13</v>
      </c>
      <c r="D10" s="51"/>
      <c r="G10" s="1"/>
      <c r="H10" s="4"/>
    </row>
    <row r="11" spans="1:8" ht="15" customHeight="1" thickBot="1" x14ac:dyDescent="0.3">
      <c r="A11" s="91"/>
      <c r="B11" s="92"/>
      <c r="C11" s="1" t="s">
        <v>15</v>
      </c>
      <c r="D11" s="51"/>
      <c r="G11" s="1"/>
      <c r="H11" s="4"/>
    </row>
    <row r="12" spans="1:8" ht="15" customHeight="1" thickBot="1" x14ac:dyDescent="0.3">
      <c r="A12" s="1" t="s">
        <v>23</v>
      </c>
      <c r="B12" s="72">
        <f>SUM(B9)</f>
        <v>1693</v>
      </c>
      <c r="C12" s="1" t="s">
        <v>16</v>
      </c>
      <c r="D12" s="51"/>
      <c r="G12" s="1"/>
      <c r="H12" s="4"/>
    </row>
    <row r="13" spans="1:8" ht="15" customHeight="1" thickBot="1" x14ac:dyDescent="0.3">
      <c r="A13" s="1" t="s">
        <v>22</v>
      </c>
      <c r="B13" s="73">
        <f>$D$19</f>
        <v>1920.0800000000002</v>
      </c>
      <c r="C13" s="1" t="s">
        <v>14</v>
      </c>
      <c r="D13" s="51">
        <v>1789.14</v>
      </c>
    </row>
    <row r="14" spans="1:8" ht="15" customHeight="1" thickBot="1" x14ac:dyDescent="0.3">
      <c r="A14" s="1" t="s">
        <v>38</v>
      </c>
      <c r="B14" s="74">
        <f>SUM(B12-B13)</f>
        <v>-227.08000000000015</v>
      </c>
      <c r="C14" s="1" t="s">
        <v>17</v>
      </c>
      <c r="D14" s="51"/>
    </row>
    <row r="15" spans="1:8" ht="15" customHeight="1" thickBot="1" x14ac:dyDescent="0.3">
      <c r="A15" s="1" t="s">
        <v>37</v>
      </c>
      <c r="B15" s="75">
        <f>SUM(B10)</f>
        <v>272</v>
      </c>
      <c r="C15" s="1" t="s">
        <v>18</v>
      </c>
      <c r="D15" s="51"/>
    </row>
    <row r="16" spans="1:8" ht="15" customHeight="1" thickBot="1" x14ac:dyDescent="0.3">
      <c r="A16" s="1" t="s">
        <v>24</v>
      </c>
      <c r="B16" s="76">
        <f>SUM(B13-B12)</f>
        <v>227.08000000000015</v>
      </c>
      <c r="C16" s="1" t="s">
        <v>19</v>
      </c>
      <c r="D16" s="51"/>
    </row>
    <row r="17" spans="1:5" ht="16.5" thickBot="1" x14ac:dyDescent="0.3">
      <c r="A17" s="1" t="s">
        <v>39</v>
      </c>
      <c r="B17" s="77">
        <f>IF(B19&gt;B15,B15,B19)</f>
        <v>44.919999999999845</v>
      </c>
      <c r="C17" s="1" t="s">
        <v>20</v>
      </c>
      <c r="D17" s="51"/>
    </row>
    <row r="18" spans="1:5" ht="16.5" thickBot="1" x14ac:dyDescent="0.3">
      <c r="A18" s="1" t="s">
        <v>29</v>
      </c>
      <c r="B18" s="78">
        <f>SUM(B14+B15)</f>
        <v>44.919999999999845</v>
      </c>
      <c r="C18" s="1" t="s">
        <v>21</v>
      </c>
      <c r="D18" s="51"/>
    </row>
    <row r="19" spans="1:5" ht="16.5" thickBot="1" x14ac:dyDescent="0.3">
      <c r="A19" s="90"/>
      <c r="B19" s="89">
        <f>SUM(B10-B16)</f>
        <v>44.919999999999845</v>
      </c>
      <c r="C19" s="1" t="s">
        <v>22</v>
      </c>
      <c r="D19" s="73">
        <f>SUM(D3:D18)</f>
        <v>1920.0800000000002</v>
      </c>
    </row>
    <row r="21" spans="1:5" ht="15.75" x14ac:dyDescent="0.25">
      <c r="C21" s="9"/>
    </row>
    <row r="22" spans="1:5" ht="15.75" x14ac:dyDescent="0.25">
      <c r="B22" s="124">
        <f>IF(B10&lt;=0,C22,C23)</f>
        <v>450</v>
      </c>
      <c r="C22" s="125">
        <f>IF(B4&gt;605,605,B4)</f>
        <v>511</v>
      </c>
    </row>
    <row r="23" spans="1:5" ht="15.75" x14ac:dyDescent="0.25">
      <c r="B23" s="124"/>
      <c r="C23" s="126">
        <f>IF(B4&gt;450,450,B4)</f>
        <v>450</v>
      </c>
    </row>
    <row r="24" spans="1:5" ht="15.75" x14ac:dyDescent="0.25">
      <c r="C24" s="8"/>
    </row>
    <row r="25" spans="1:5" ht="15.75" x14ac:dyDescent="0.25">
      <c r="C25" s="8"/>
    </row>
    <row r="26" spans="1:5" ht="16.5" thickBot="1" x14ac:dyDescent="0.3"/>
    <row r="27" spans="1:5" ht="15.75" x14ac:dyDescent="0.25">
      <c r="A27" s="17" t="s">
        <v>35</v>
      </c>
      <c r="B27" s="87" t="s">
        <v>30</v>
      </c>
      <c r="C27" s="79" t="s">
        <v>31</v>
      </c>
    </row>
    <row r="28" spans="1:5" ht="15.75" x14ac:dyDescent="0.25">
      <c r="A28" s="10" t="s">
        <v>22</v>
      </c>
      <c r="B28" s="80">
        <f>SUM(D19)</f>
        <v>1920.0800000000002</v>
      </c>
      <c r="C28" s="80">
        <f>SUM(D19)</f>
        <v>1920.0800000000002</v>
      </c>
      <c r="D28" s="4"/>
      <c r="E28"/>
    </row>
    <row r="29" spans="1:5" ht="15.75" x14ac:dyDescent="0.25">
      <c r="A29" s="10" t="s">
        <v>32</v>
      </c>
      <c r="B29" s="81">
        <v>1915</v>
      </c>
      <c r="C29" s="81">
        <v>2585</v>
      </c>
      <c r="D29" s="4"/>
      <c r="E29"/>
    </row>
    <row r="30" spans="1:5" ht="15.75" x14ac:dyDescent="0.25">
      <c r="A30" s="101" t="s">
        <v>33</v>
      </c>
      <c r="B30" s="102">
        <f>SUM(B28-B29)</f>
        <v>5.0800000000001546</v>
      </c>
      <c r="C30" s="103">
        <f>SUM(C28-C29)</f>
        <v>-664.91999999999985</v>
      </c>
      <c r="D30" s="18"/>
      <c r="E30" s="19"/>
    </row>
    <row r="31" spans="1:5" ht="15.75" x14ac:dyDescent="0.25">
      <c r="A31" s="1" t="s">
        <v>25</v>
      </c>
      <c r="B31" s="82"/>
      <c r="C31" s="82"/>
      <c r="D31" s="18"/>
      <c r="E31" s="19"/>
    </row>
    <row r="32" spans="1:5"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-5.0800000000001546</v>
      </c>
      <c r="C40" s="86">
        <f>SUM(C38-C30)</f>
        <v>664.91999999999985</v>
      </c>
      <c r="D40" s="15"/>
      <c r="E40"/>
    </row>
    <row r="41" spans="1:5" ht="15.75" x14ac:dyDescent="0.25">
      <c r="A41" s="17" t="s">
        <v>35</v>
      </c>
      <c r="B41" s="87" t="s">
        <v>86</v>
      </c>
      <c r="C41" s="79" t="s">
        <v>87</v>
      </c>
    </row>
    <row r="42" spans="1:5" ht="15.75" x14ac:dyDescent="0.25">
      <c r="A42" s="10" t="s">
        <v>22</v>
      </c>
      <c r="B42" s="80">
        <f>SUM(D19)</f>
        <v>1920.0800000000002</v>
      </c>
      <c r="C42" s="80">
        <f>SUM(D19)</f>
        <v>1920.0800000000002</v>
      </c>
    </row>
    <row r="43" spans="1:5" ht="15.75" x14ac:dyDescent="0.25">
      <c r="A43" s="10" t="s">
        <v>32</v>
      </c>
      <c r="B43" s="81">
        <v>3252</v>
      </c>
      <c r="C43" s="81">
        <v>3925</v>
      </c>
    </row>
    <row r="44" spans="1:5" ht="15.75" x14ac:dyDescent="0.25">
      <c r="A44" s="101" t="s">
        <v>33</v>
      </c>
      <c r="B44" s="102">
        <f>SUM(B42-B43)</f>
        <v>-1331.9199999999998</v>
      </c>
      <c r="C44" s="103">
        <f>SUM(C42-C43)</f>
        <v>-2004.9199999999998</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ht="15.75" x14ac:dyDescent="0.25">
      <c r="A49" s="1" t="s">
        <v>25</v>
      </c>
      <c r="B49" s="82"/>
      <c r="C49" s="82"/>
    </row>
    <row r="50" spans="1:3" ht="15.75" x14ac:dyDescent="0.25">
      <c r="A50" s="1" t="s">
        <v>25</v>
      </c>
      <c r="B50" s="82"/>
      <c r="C50" s="82"/>
    </row>
    <row r="51" spans="1:3" ht="15.75" x14ac:dyDescent="0.25">
      <c r="A51" s="11" t="s">
        <v>26</v>
      </c>
      <c r="B51" s="88"/>
      <c r="C51" s="83"/>
    </row>
    <row r="52" spans="1:3" ht="15.75" x14ac:dyDescent="0.25">
      <c r="A52" s="12" t="s">
        <v>34</v>
      </c>
      <c r="B52" s="84">
        <f>SUM(B45:B50)</f>
        <v>0</v>
      </c>
      <c r="C52" s="84">
        <f>SUM(C45:C50)</f>
        <v>0</v>
      </c>
    </row>
    <row r="53" spans="1:3" ht="15.75" x14ac:dyDescent="0.25">
      <c r="A53" s="6" t="s">
        <v>27</v>
      </c>
      <c r="B53" s="88"/>
      <c r="C53" s="85"/>
    </row>
    <row r="54" spans="1:3" ht="16.5" thickBot="1" x14ac:dyDescent="0.3">
      <c r="A54" s="6" t="s">
        <v>28</v>
      </c>
      <c r="B54" s="86">
        <f>SUM(B52-B44)</f>
        <v>1331.9199999999998</v>
      </c>
      <c r="C54" s="86">
        <f>SUM(C52-C44)</f>
        <v>2004.9199999999998</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H54"/>
  <sheetViews>
    <sheetView workbookViewId="0">
      <selection activeCell="C18" sqref="C18"/>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103</v>
      </c>
      <c r="C1" s="100" t="s">
        <v>107</v>
      </c>
      <c r="D1" s="99"/>
    </row>
    <row r="2" spans="1:8" ht="15" customHeight="1" x14ac:dyDescent="0.25">
      <c r="A2" s="2" t="s">
        <v>0</v>
      </c>
      <c r="B2" s="20"/>
      <c r="C2" s="3" t="s">
        <v>1</v>
      </c>
      <c r="D2" s="14"/>
    </row>
    <row r="3" spans="1:8" ht="15" customHeight="1" x14ac:dyDescent="0.25">
      <c r="A3" s="1" t="s">
        <v>101</v>
      </c>
      <c r="B3" s="51">
        <v>910</v>
      </c>
      <c r="C3" s="1" t="s">
        <v>73</v>
      </c>
      <c r="D3" s="51"/>
    </row>
    <row r="4" spans="1:8" ht="15" customHeight="1" x14ac:dyDescent="0.25">
      <c r="A4" s="1" t="s">
        <v>96</v>
      </c>
      <c r="B4" s="51">
        <v>308.02999999999997</v>
      </c>
      <c r="C4" s="1" t="s">
        <v>74</v>
      </c>
      <c r="D4" s="51">
        <v>483</v>
      </c>
    </row>
    <row r="5" spans="1:8" ht="15" customHeight="1" x14ac:dyDescent="0.25">
      <c r="A5" s="1" t="s">
        <v>97</v>
      </c>
      <c r="B5" s="123">
        <f>SUM(B22)</f>
        <v>308.02999999999997</v>
      </c>
      <c r="C5" s="1" t="s">
        <v>8</v>
      </c>
      <c r="D5" s="51">
        <v>1350.9</v>
      </c>
      <c r="G5" s="1"/>
      <c r="H5" s="4"/>
    </row>
    <row r="6" spans="1:8" ht="15" customHeight="1" x14ac:dyDescent="0.25">
      <c r="A6" s="1" t="s">
        <v>98</v>
      </c>
      <c r="B6" s="51"/>
      <c r="C6" s="1" t="s">
        <v>9</v>
      </c>
      <c r="D6" s="51">
        <v>626.9</v>
      </c>
      <c r="G6" s="1"/>
      <c r="H6" s="4"/>
    </row>
    <row r="7" spans="1:8" ht="15" customHeight="1" x14ac:dyDescent="0.25">
      <c r="A7" s="1" t="s">
        <v>99</v>
      </c>
      <c r="B7" s="51">
        <v>640</v>
      </c>
      <c r="C7" s="1" t="s">
        <v>10</v>
      </c>
      <c r="D7" s="51"/>
      <c r="G7" s="1"/>
      <c r="H7" s="4"/>
    </row>
    <row r="8" spans="1:8" ht="15" customHeight="1" thickBot="1" x14ac:dyDescent="0.3">
      <c r="A8" s="1" t="s">
        <v>6</v>
      </c>
      <c r="B8" s="51"/>
      <c r="C8" s="1" t="s">
        <v>11</v>
      </c>
      <c r="D8" s="51"/>
      <c r="G8" s="1"/>
      <c r="H8" s="4"/>
    </row>
    <row r="9" spans="1:8" ht="15" customHeight="1" thickBot="1" x14ac:dyDescent="0.3">
      <c r="A9" s="1" t="s">
        <v>7</v>
      </c>
      <c r="B9" s="72">
        <f>SUM(B3:B8)-(B4)</f>
        <v>1858.03</v>
      </c>
      <c r="C9" s="1" t="s">
        <v>12</v>
      </c>
      <c r="D9" s="51"/>
      <c r="G9" s="1"/>
      <c r="H9" s="4"/>
    </row>
    <row r="10" spans="1:8" ht="15" customHeight="1" x14ac:dyDescent="0.25">
      <c r="A10" s="1" t="s">
        <v>100</v>
      </c>
      <c r="B10" s="51">
        <v>272</v>
      </c>
      <c r="C10" s="1" t="s">
        <v>13</v>
      </c>
      <c r="D10" s="51"/>
      <c r="G10" s="1"/>
      <c r="H10" s="4"/>
    </row>
    <row r="11" spans="1:8" ht="15" customHeight="1" thickBot="1" x14ac:dyDescent="0.3">
      <c r="A11" s="91"/>
      <c r="B11" s="92"/>
      <c r="C11" s="1" t="s">
        <v>15</v>
      </c>
      <c r="D11" s="51"/>
      <c r="G11" s="1"/>
      <c r="H11" s="4"/>
    </row>
    <row r="12" spans="1:8" ht="15" customHeight="1" thickBot="1" x14ac:dyDescent="0.3">
      <c r="A12" s="1" t="s">
        <v>23</v>
      </c>
      <c r="B12" s="72">
        <f>SUM(B9)</f>
        <v>1858.03</v>
      </c>
      <c r="C12" s="1" t="s">
        <v>16</v>
      </c>
      <c r="D12" s="51"/>
      <c r="G12" s="1"/>
      <c r="H12" s="4"/>
    </row>
    <row r="13" spans="1:8" ht="15" customHeight="1" thickBot="1" x14ac:dyDescent="0.3">
      <c r="A13" s="1" t="s">
        <v>22</v>
      </c>
      <c r="B13" s="73">
        <f>$D$19</f>
        <v>2460.8000000000002</v>
      </c>
      <c r="C13" s="1" t="s">
        <v>14</v>
      </c>
      <c r="D13" s="51"/>
    </row>
    <row r="14" spans="1:8" ht="15" customHeight="1" thickBot="1" x14ac:dyDescent="0.3">
      <c r="A14" s="1" t="s">
        <v>38</v>
      </c>
      <c r="B14" s="74">
        <f>SUM(B12-B13)</f>
        <v>-602.77000000000021</v>
      </c>
      <c r="C14" s="1" t="s">
        <v>17</v>
      </c>
      <c r="D14" s="51"/>
    </row>
    <row r="15" spans="1:8" ht="15" customHeight="1" thickBot="1" x14ac:dyDescent="0.3">
      <c r="A15" s="1" t="s">
        <v>37</v>
      </c>
      <c r="B15" s="75">
        <f>SUM(B10)</f>
        <v>272</v>
      </c>
      <c r="C15" s="1" t="s">
        <v>18</v>
      </c>
      <c r="D15" s="51"/>
    </row>
    <row r="16" spans="1:8" ht="15" customHeight="1" thickBot="1" x14ac:dyDescent="0.3">
      <c r="A16" s="1" t="s">
        <v>24</v>
      </c>
      <c r="B16" s="76">
        <f>SUM(B13-B12)</f>
        <v>602.77000000000021</v>
      </c>
      <c r="C16" s="1" t="s">
        <v>19</v>
      </c>
      <c r="D16" s="51"/>
    </row>
    <row r="17" spans="1:5" ht="16.5" thickBot="1" x14ac:dyDescent="0.3">
      <c r="A17" s="1" t="s">
        <v>39</v>
      </c>
      <c r="B17" s="77">
        <f>IF(B19&gt;B15,B15,B19)</f>
        <v>-330.77000000000021</v>
      </c>
      <c r="C17" s="1" t="s">
        <v>20</v>
      </c>
      <c r="D17" s="51"/>
    </row>
    <row r="18" spans="1:5" ht="16.5" thickBot="1" x14ac:dyDescent="0.3">
      <c r="A18" s="1" t="s">
        <v>29</v>
      </c>
      <c r="B18" s="78">
        <f>SUM(B14+B15)</f>
        <v>-330.77000000000021</v>
      </c>
      <c r="C18" s="1" t="s">
        <v>21</v>
      </c>
      <c r="D18" s="51"/>
    </row>
    <row r="19" spans="1:5" ht="16.5" thickBot="1" x14ac:dyDescent="0.3">
      <c r="A19" s="90"/>
      <c r="B19" s="89">
        <f>SUM(B10-B16)</f>
        <v>-330.77000000000021</v>
      </c>
      <c r="C19" s="1" t="s">
        <v>22</v>
      </c>
      <c r="D19" s="73">
        <f>SUM(D3:D18)</f>
        <v>2460.8000000000002</v>
      </c>
    </row>
    <row r="21" spans="1:5" ht="15.75" x14ac:dyDescent="0.25">
      <c r="C21" s="9"/>
    </row>
    <row r="22" spans="1:5" ht="15.75" x14ac:dyDescent="0.25">
      <c r="B22" s="124">
        <f>IF(B10&lt;=0,C22,C23)</f>
        <v>308.02999999999997</v>
      </c>
      <c r="C22" s="125">
        <f>IF(B4&gt;605,605,B4)</f>
        <v>308.02999999999997</v>
      </c>
    </row>
    <row r="23" spans="1:5" ht="15.75" x14ac:dyDescent="0.25">
      <c r="B23" s="124"/>
      <c r="C23" s="126">
        <f>IF(B4&gt;450,450,B4)</f>
        <v>308.02999999999997</v>
      </c>
    </row>
    <row r="24" spans="1:5" ht="15.75" x14ac:dyDescent="0.25">
      <c r="C24" s="8"/>
    </row>
    <row r="25" spans="1:5" ht="15.75" x14ac:dyDescent="0.25">
      <c r="C25" s="8"/>
    </row>
    <row r="26" spans="1:5" ht="16.5" thickBot="1" x14ac:dyDescent="0.3"/>
    <row r="27" spans="1:5" ht="15.75" x14ac:dyDescent="0.25">
      <c r="A27" s="17" t="s">
        <v>35</v>
      </c>
      <c r="B27" s="87" t="s">
        <v>30</v>
      </c>
      <c r="C27" s="79" t="s">
        <v>31</v>
      </c>
    </row>
    <row r="28" spans="1:5" ht="15.75" x14ac:dyDescent="0.25">
      <c r="A28" s="10" t="s">
        <v>22</v>
      </c>
      <c r="B28" s="80">
        <f>SUM(D19)</f>
        <v>2460.8000000000002</v>
      </c>
      <c r="C28" s="80">
        <f>SUM(D19)</f>
        <v>2460.8000000000002</v>
      </c>
      <c r="D28" s="4"/>
      <c r="E28"/>
    </row>
    <row r="29" spans="1:5" ht="15.75" x14ac:dyDescent="0.25">
      <c r="A29" s="10" t="s">
        <v>32</v>
      </c>
      <c r="B29" s="81">
        <v>1945</v>
      </c>
      <c r="C29" s="81">
        <v>2621</v>
      </c>
      <c r="D29" s="4"/>
      <c r="E29"/>
    </row>
    <row r="30" spans="1:5" ht="15.75" x14ac:dyDescent="0.25">
      <c r="A30" s="101" t="s">
        <v>33</v>
      </c>
      <c r="B30" s="102">
        <f>SUM(B28-B29)</f>
        <v>515.80000000000018</v>
      </c>
      <c r="C30" s="103">
        <f>SUM(C28-C29)</f>
        <v>-160.19999999999982</v>
      </c>
      <c r="D30" s="18"/>
      <c r="E30" s="19"/>
    </row>
    <row r="31" spans="1:5" ht="15.75" x14ac:dyDescent="0.25">
      <c r="A31" s="1" t="s">
        <v>25</v>
      </c>
      <c r="B31" s="82"/>
      <c r="C31" s="82"/>
      <c r="D31" s="18"/>
      <c r="E31" s="19"/>
    </row>
    <row r="32" spans="1:5"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-515.80000000000018</v>
      </c>
      <c r="C40" s="86">
        <f>SUM(C38-C30)</f>
        <v>160.19999999999982</v>
      </c>
      <c r="D40" s="15"/>
      <c r="E40"/>
    </row>
    <row r="41" spans="1:5" ht="15.75" x14ac:dyDescent="0.25">
      <c r="A41" s="17" t="s">
        <v>35</v>
      </c>
      <c r="B41" s="87" t="s">
        <v>86</v>
      </c>
      <c r="C41" s="79" t="s">
        <v>87</v>
      </c>
    </row>
    <row r="42" spans="1:5" ht="15.75" x14ac:dyDescent="0.25">
      <c r="A42" s="10" t="s">
        <v>22</v>
      </c>
      <c r="B42" s="80">
        <f>SUM(D19)</f>
        <v>2460.8000000000002</v>
      </c>
      <c r="C42" s="80">
        <f>SUM(D19)</f>
        <v>2460.8000000000002</v>
      </c>
    </row>
    <row r="43" spans="1:5" ht="15.75" x14ac:dyDescent="0.25">
      <c r="A43" s="10" t="s">
        <v>32</v>
      </c>
      <c r="B43" s="81">
        <v>3298</v>
      </c>
      <c r="C43" s="81">
        <v>3975</v>
      </c>
    </row>
    <row r="44" spans="1:5" ht="15.75" x14ac:dyDescent="0.25">
      <c r="A44" s="101" t="s">
        <v>33</v>
      </c>
      <c r="B44" s="102">
        <f>SUM(B42-B43)</f>
        <v>-837.19999999999982</v>
      </c>
      <c r="C44" s="103">
        <f>SUM(C42-C43)</f>
        <v>-1514.1999999999998</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ht="15.75" x14ac:dyDescent="0.25">
      <c r="A49" s="1" t="s">
        <v>25</v>
      </c>
      <c r="B49" s="82"/>
      <c r="C49" s="82"/>
    </row>
    <row r="50" spans="1:3" ht="15.75" x14ac:dyDescent="0.25">
      <c r="A50" s="1" t="s">
        <v>25</v>
      </c>
      <c r="B50" s="82"/>
      <c r="C50" s="82"/>
    </row>
    <row r="51" spans="1:3" ht="15.75" x14ac:dyDescent="0.25">
      <c r="A51" s="11" t="s">
        <v>26</v>
      </c>
      <c r="B51" s="88"/>
      <c r="C51" s="83"/>
    </row>
    <row r="52" spans="1:3" ht="15.75" x14ac:dyDescent="0.25">
      <c r="A52" s="12" t="s">
        <v>34</v>
      </c>
      <c r="B52" s="84">
        <f>SUM(B45:B50)</f>
        <v>0</v>
      </c>
      <c r="C52" s="84">
        <f>SUM(C45:C50)</f>
        <v>0</v>
      </c>
    </row>
    <row r="53" spans="1:3" ht="15.75" x14ac:dyDescent="0.25">
      <c r="A53" s="6" t="s">
        <v>27</v>
      </c>
      <c r="B53" s="88"/>
      <c r="C53" s="85"/>
    </row>
    <row r="54" spans="1:3" ht="16.5" thickBot="1" x14ac:dyDescent="0.3">
      <c r="A54" s="6" t="s">
        <v>28</v>
      </c>
      <c r="B54" s="86">
        <f>SUM(B52-B44)</f>
        <v>837.19999999999982</v>
      </c>
      <c r="C54" s="86">
        <f>SUM(C52-C44)</f>
        <v>1514.1999999999998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H54"/>
  <sheetViews>
    <sheetView workbookViewId="0">
      <selection activeCell="E20" sqref="E20"/>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108</v>
      </c>
      <c r="C1" s="100" t="s">
        <v>115</v>
      </c>
      <c r="D1" s="99"/>
    </row>
    <row r="2" spans="1:8" ht="15" customHeight="1" x14ac:dyDescent="0.25">
      <c r="A2" s="2" t="s">
        <v>0</v>
      </c>
      <c r="B2" s="20"/>
      <c r="C2" s="3" t="s">
        <v>1</v>
      </c>
      <c r="D2" s="14"/>
    </row>
    <row r="3" spans="1:8" ht="15" customHeight="1" x14ac:dyDescent="0.25">
      <c r="A3" s="1" t="s">
        <v>105</v>
      </c>
      <c r="B3" s="51">
        <v>933</v>
      </c>
      <c r="C3" s="1" t="s">
        <v>73</v>
      </c>
      <c r="D3" s="51">
        <v>133.16999999999999</v>
      </c>
    </row>
    <row r="4" spans="1:8" ht="15" customHeight="1" x14ac:dyDescent="0.25">
      <c r="A4" s="1" t="s">
        <v>96</v>
      </c>
      <c r="B4" s="51"/>
      <c r="C4" s="1" t="s">
        <v>74</v>
      </c>
      <c r="D4" s="51"/>
    </row>
    <row r="5" spans="1:8" ht="15" customHeight="1" x14ac:dyDescent="0.25">
      <c r="A5" s="1" t="s">
        <v>97</v>
      </c>
      <c r="B5" s="123">
        <f>SUM(B22)</f>
        <v>0</v>
      </c>
      <c r="C5" s="1" t="s">
        <v>8</v>
      </c>
      <c r="D5" s="51">
        <v>1219</v>
      </c>
      <c r="G5" s="1"/>
      <c r="H5" s="4"/>
    </row>
    <row r="6" spans="1:8" ht="15" customHeight="1" x14ac:dyDescent="0.25">
      <c r="A6" s="1" t="s">
        <v>98</v>
      </c>
      <c r="B6" s="51"/>
      <c r="C6" s="1" t="s">
        <v>9</v>
      </c>
      <c r="D6" s="51"/>
      <c r="G6" s="1"/>
      <c r="H6" s="4"/>
    </row>
    <row r="7" spans="1:8" ht="15" customHeight="1" x14ac:dyDescent="0.25">
      <c r="A7" s="1" t="s">
        <v>99</v>
      </c>
      <c r="B7" s="51">
        <v>320</v>
      </c>
      <c r="C7" s="1" t="s">
        <v>10</v>
      </c>
      <c r="D7" s="51"/>
      <c r="G7" s="1"/>
      <c r="H7" s="4"/>
    </row>
    <row r="8" spans="1:8" ht="15" customHeight="1" thickBot="1" x14ac:dyDescent="0.3">
      <c r="A8" s="1" t="s">
        <v>6</v>
      </c>
      <c r="B8" s="51"/>
      <c r="C8" s="1" t="s">
        <v>11</v>
      </c>
      <c r="D8" s="51"/>
      <c r="G8" s="1"/>
      <c r="H8" s="4"/>
    </row>
    <row r="9" spans="1:8" ht="15" customHeight="1" thickBot="1" x14ac:dyDescent="0.3">
      <c r="A9" s="1" t="s">
        <v>7</v>
      </c>
      <c r="B9" s="72">
        <f>SUM(B3:B8)-(B4)</f>
        <v>1253</v>
      </c>
      <c r="C9" s="1" t="s">
        <v>12</v>
      </c>
      <c r="D9" s="51"/>
      <c r="G9" s="1"/>
      <c r="H9" s="4"/>
    </row>
    <row r="10" spans="1:8" ht="15" customHeight="1" x14ac:dyDescent="0.25">
      <c r="A10" s="1" t="s">
        <v>104</v>
      </c>
      <c r="B10" s="51"/>
      <c r="C10" s="1" t="s">
        <v>13</v>
      </c>
      <c r="D10" s="51"/>
      <c r="G10" s="1"/>
      <c r="H10" s="4"/>
    </row>
    <row r="11" spans="1:8" ht="15" customHeight="1" thickBot="1" x14ac:dyDescent="0.3">
      <c r="A11" s="91"/>
      <c r="B11" s="92"/>
      <c r="C11" s="1" t="s">
        <v>15</v>
      </c>
      <c r="D11" s="51"/>
      <c r="G11" s="1"/>
      <c r="H11" s="4"/>
    </row>
    <row r="12" spans="1:8" ht="15" customHeight="1" thickBot="1" x14ac:dyDescent="0.3">
      <c r="A12" s="1" t="s">
        <v>23</v>
      </c>
      <c r="B12" s="72">
        <f>SUM(B9)</f>
        <v>1253</v>
      </c>
      <c r="C12" s="1" t="s">
        <v>16</v>
      </c>
      <c r="D12" s="51"/>
      <c r="G12" s="1"/>
      <c r="H12" s="4"/>
    </row>
    <row r="13" spans="1:8" ht="15" customHeight="1" thickBot="1" x14ac:dyDescent="0.3">
      <c r="A13" s="1" t="s">
        <v>22</v>
      </c>
      <c r="B13" s="73">
        <f>$D$19</f>
        <v>1352.17</v>
      </c>
      <c r="C13" s="1" t="s">
        <v>14</v>
      </c>
      <c r="D13" s="51"/>
    </row>
    <row r="14" spans="1:8" ht="15" customHeight="1" thickBot="1" x14ac:dyDescent="0.3">
      <c r="A14" s="1" t="s">
        <v>38</v>
      </c>
      <c r="B14" s="74">
        <f>SUM(B12-B13)</f>
        <v>-99.170000000000073</v>
      </c>
      <c r="C14" s="1" t="s">
        <v>17</v>
      </c>
      <c r="D14" s="51"/>
    </row>
    <row r="15" spans="1:8" ht="15" customHeight="1" thickBot="1" x14ac:dyDescent="0.3">
      <c r="A15" s="1" t="s">
        <v>37</v>
      </c>
      <c r="B15" s="75">
        <f>SUM(B10)</f>
        <v>0</v>
      </c>
      <c r="C15" s="1" t="s">
        <v>18</v>
      </c>
      <c r="D15" s="51"/>
    </row>
    <row r="16" spans="1:8" ht="15" customHeight="1" thickBot="1" x14ac:dyDescent="0.3">
      <c r="A16" s="1" t="s">
        <v>24</v>
      </c>
      <c r="B16" s="76">
        <f>SUM(B13-B12)</f>
        <v>99.170000000000073</v>
      </c>
      <c r="C16" s="1" t="s">
        <v>19</v>
      </c>
      <c r="D16" s="51"/>
    </row>
    <row r="17" spans="1:5" ht="16.5" thickBot="1" x14ac:dyDescent="0.3">
      <c r="A17" s="1" t="s">
        <v>39</v>
      </c>
      <c r="B17" s="77">
        <f>IF(B19&gt;B15,B15,B19)</f>
        <v>-99.170000000000073</v>
      </c>
      <c r="C17" s="1" t="s">
        <v>20</v>
      </c>
      <c r="D17" s="51"/>
    </row>
    <row r="18" spans="1:5" ht="16.5" thickBot="1" x14ac:dyDescent="0.3">
      <c r="A18" s="1" t="s">
        <v>29</v>
      </c>
      <c r="B18" s="78">
        <f>SUM(B14+B15)</f>
        <v>-99.170000000000073</v>
      </c>
      <c r="C18" s="1" t="s">
        <v>21</v>
      </c>
      <c r="D18" s="51"/>
    </row>
    <row r="19" spans="1:5" ht="16.5" thickBot="1" x14ac:dyDescent="0.3">
      <c r="A19" s="90"/>
      <c r="B19" s="89">
        <f>SUM(B10-B16)</f>
        <v>-99.170000000000073</v>
      </c>
      <c r="C19" s="1" t="s">
        <v>22</v>
      </c>
      <c r="D19" s="73">
        <f>SUM(D3:D18)</f>
        <v>1352.17</v>
      </c>
    </row>
    <row r="21" spans="1:5" ht="15.75" x14ac:dyDescent="0.25">
      <c r="C21" s="9"/>
    </row>
    <row r="22" spans="1:5" ht="15.75" x14ac:dyDescent="0.25">
      <c r="B22" s="124">
        <f>IF(B10&lt;=0,C22,C23)</f>
        <v>0</v>
      </c>
      <c r="C22" s="125">
        <f>IF(B4&gt;620,620,B4)</f>
        <v>0</v>
      </c>
    </row>
    <row r="23" spans="1:5" ht="15.75" x14ac:dyDescent="0.25">
      <c r="B23" s="124"/>
      <c r="C23" s="126">
        <f>IF(B4&gt;461,461,B4)</f>
        <v>0</v>
      </c>
    </row>
    <row r="24" spans="1:5" ht="15.75" x14ac:dyDescent="0.25">
      <c r="C24" s="8"/>
    </row>
    <row r="25" spans="1:5" ht="15.75" x14ac:dyDescent="0.25">
      <c r="C25" s="8"/>
    </row>
    <row r="26" spans="1:5" ht="16.5" thickBot="1" x14ac:dyDescent="0.3"/>
    <row r="27" spans="1:5" ht="15.75" x14ac:dyDescent="0.25">
      <c r="A27" s="17" t="s">
        <v>35</v>
      </c>
      <c r="B27" s="87" t="s">
        <v>30</v>
      </c>
      <c r="C27" s="79" t="s">
        <v>31</v>
      </c>
    </row>
    <row r="28" spans="1:5" ht="15.75" x14ac:dyDescent="0.25">
      <c r="A28" s="10" t="s">
        <v>22</v>
      </c>
      <c r="B28" s="80">
        <f>SUM(D19)</f>
        <v>1352.17</v>
      </c>
      <c r="C28" s="80">
        <f>SUM(D19)</f>
        <v>1352.17</v>
      </c>
      <c r="D28" s="4"/>
      <c r="E28"/>
    </row>
    <row r="29" spans="1:5" ht="15.75" x14ac:dyDescent="0.25">
      <c r="A29" s="10" t="s">
        <v>32</v>
      </c>
      <c r="B29" s="81">
        <v>1945</v>
      </c>
      <c r="C29" s="81">
        <v>2621</v>
      </c>
      <c r="D29" s="4"/>
      <c r="E29"/>
    </row>
    <row r="30" spans="1:5" ht="15.75" x14ac:dyDescent="0.25">
      <c r="A30" s="101" t="s">
        <v>33</v>
      </c>
      <c r="B30" s="102">
        <f>SUM(B28-B29)</f>
        <v>-592.82999999999993</v>
      </c>
      <c r="C30" s="103">
        <f>SUM(C28-C29)</f>
        <v>-1268.83</v>
      </c>
      <c r="D30" s="18"/>
      <c r="E30" s="19"/>
    </row>
    <row r="31" spans="1:5" ht="15.75" x14ac:dyDescent="0.25">
      <c r="A31" s="1" t="s">
        <v>25</v>
      </c>
      <c r="B31" s="82"/>
      <c r="C31" s="82"/>
      <c r="D31" s="18"/>
      <c r="E31" s="19"/>
    </row>
    <row r="32" spans="1:5"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592.82999999999993</v>
      </c>
      <c r="C40" s="86">
        <f>SUM(C38-C30)</f>
        <v>1268.83</v>
      </c>
      <c r="D40" s="15"/>
      <c r="E40"/>
    </row>
    <row r="41" spans="1:5" ht="15.75" x14ac:dyDescent="0.25">
      <c r="A41" s="17" t="s">
        <v>35</v>
      </c>
      <c r="B41" s="87" t="s">
        <v>86</v>
      </c>
      <c r="C41" s="79" t="s">
        <v>87</v>
      </c>
    </row>
    <row r="42" spans="1:5" ht="15.75" x14ac:dyDescent="0.25">
      <c r="A42" s="10" t="s">
        <v>22</v>
      </c>
      <c r="B42" s="80">
        <f>SUM(D19)</f>
        <v>1352.17</v>
      </c>
      <c r="C42" s="80">
        <f>SUM(D19)</f>
        <v>1352.17</v>
      </c>
    </row>
    <row r="43" spans="1:5" ht="15.75" x14ac:dyDescent="0.25">
      <c r="A43" s="10" t="s">
        <v>32</v>
      </c>
      <c r="B43" s="81">
        <v>3298</v>
      </c>
      <c r="C43" s="81">
        <v>3975</v>
      </c>
    </row>
    <row r="44" spans="1:5" ht="15.75" x14ac:dyDescent="0.25">
      <c r="A44" s="101" t="s">
        <v>33</v>
      </c>
      <c r="B44" s="102">
        <f>SUM(B42-B43)</f>
        <v>-1945.83</v>
      </c>
      <c r="C44" s="103">
        <f>SUM(C42-C43)</f>
        <v>-2622.83</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customFormat="1" ht="15.75" x14ac:dyDescent="0.25">
      <c r="A49" s="1" t="s">
        <v>25</v>
      </c>
      <c r="B49" s="82"/>
      <c r="C49" s="82"/>
    </row>
    <row r="50" spans="1:3" customFormat="1" ht="15.75" x14ac:dyDescent="0.25">
      <c r="A50" s="1" t="s">
        <v>25</v>
      </c>
      <c r="B50" s="82"/>
      <c r="C50" s="82"/>
    </row>
    <row r="51" spans="1:3" customFormat="1" ht="15.75" x14ac:dyDescent="0.25">
      <c r="A51" s="11" t="s">
        <v>26</v>
      </c>
      <c r="B51" s="88"/>
      <c r="C51" s="83"/>
    </row>
    <row r="52" spans="1:3" customFormat="1" ht="15.75" x14ac:dyDescent="0.25">
      <c r="A52" s="12" t="s">
        <v>34</v>
      </c>
      <c r="B52" s="84">
        <f>SUM(B45:B50)</f>
        <v>0</v>
      </c>
      <c r="C52" s="84">
        <f>SUM(C45:C50)</f>
        <v>0</v>
      </c>
    </row>
    <row r="53" spans="1:3" customFormat="1" ht="15.75" x14ac:dyDescent="0.25">
      <c r="A53" s="6" t="s">
        <v>27</v>
      </c>
      <c r="B53" s="88"/>
      <c r="C53" s="85"/>
    </row>
    <row r="54" spans="1:3" customFormat="1" ht="16.5" thickBot="1" x14ac:dyDescent="0.3">
      <c r="A54" s="6" t="s">
        <v>28</v>
      </c>
      <c r="B54" s="86">
        <f>SUM(B52-B44)</f>
        <v>1945.83</v>
      </c>
      <c r="C54" s="86">
        <f>SUM(C52-C44)</f>
        <v>2622.83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indexed="12"/>
  </sheetPr>
  <dimension ref="A1:O24"/>
  <sheetViews>
    <sheetView workbookViewId="0">
      <selection activeCell="Q9" sqref="Q9"/>
    </sheetView>
  </sheetViews>
  <sheetFormatPr defaultRowHeight="15" customHeight="1" x14ac:dyDescent="0.25"/>
  <cols>
    <col min="1" max="1" width="13.7109375" style="1" customWidth="1"/>
    <col min="2" max="2" width="13.7109375" style="4" customWidth="1"/>
    <col min="3" max="3" width="13.7109375" style="1" customWidth="1"/>
    <col min="4" max="4" width="13.7109375" style="4" customWidth="1"/>
    <col min="5" max="6" width="13.7109375" customWidth="1"/>
    <col min="7" max="8" width="15.5703125" bestFit="1" customWidth="1"/>
    <col min="13" max="13" width="10.28515625" bestFit="1" customWidth="1"/>
  </cols>
  <sheetData>
    <row r="1" spans="1:15" ht="132.75" customHeight="1" x14ac:dyDescent="0.2">
      <c r="A1" s="24"/>
      <c r="B1" s="24"/>
      <c r="C1" s="24"/>
      <c r="D1" s="24"/>
      <c r="E1" s="24"/>
      <c r="F1" s="24"/>
      <c r="G1" s="24"/>
      <c r="H1" s="24"/>
    </row>
    <row r="2" spans="1:15" ht="15" customHeight="1" x14ac:dyDescent="0.2">
      <c r="A2" s="25" t="s">
        <v>40</v>
      </c>
      <c r="B2" s="26" t="s">
        <v>41</v>
      </c>
      <c r="C2" s="108" t="s">
        <v>93</v>
      </c>
      <c r="D2" s="109" t="s">
        <v>94</v>
      </c>
      <c r="E2" s="27" t="s">
        <v>42</v>
      </c>
      <c r="F2" s="127" t="s">
        <v>117</v>
      </c>
      <c r="G2" s="28" t="s">
        <v>43</v>
      </c>
      <c r="H2" s="28" t="s">
        <v>44</v>
      </c>
      <c r="L2" s="26" t="s">
        <v>41</v>
      </c>
      <c r="M2" s="108" t="s">
        <v>93</v>
      </c>
      <c r="N2" s="109" t="s">
        <v>94</v>
      </c>
      <c r="O2" s="27" t="s">
        <v>42</v>
      </c>
    </row>
    <row r="3" spans="1:15" ht="15" customHeight="1" x14ac:dyDescent="0.25">
      <c r="A3" s="110">
        <v>375.7</v>
      </c>
      <c r="B3" s="110">
        <v>28.72</v>
      </c>
      <c r="C3" s="110">
        <v>28.74</v>
      </c>
      <c r="D3" s="110"/>
      <c r="E3" s="110">
        <v>17.98</v>
      </c>
      <c r="F3" s="110"/>
      <c r="G3" s="111">
        <f>SUM(B3:F3)</f>
        <v>75.44</v>
      </c>
      <c r="H3" s="112">
        <f>SUM(A3)-(G3)</f>
        <v>300.26</v>
      </c>
    </row>
    <row r="4" spans="1:15" ht="15" customHeight="1" x14ac:dyDescent="0.25">
      <c r="A4" s="110"/>
      <c r="B4" s="110"/>
      <c r="C4" s="110"/>
      <c r="D4" s="110"/>
      <c r="E4" s="110"/>
      <c r="F4" s="110"/>
      <c r="G4" s="111">
        <f>SUM(B4:F4)</f>
        <v>0</v>
      </c>
      <c r="H4" s="112">
        <f>SUM(A4)-(G4)</f>
        <v>0</v>
      </c>
    </row>
    <row r="5" spans="1:15" ht="15" customHeight="1" x14ac:dyDescent="0.25">
      <c r="A5" s="110">
        <v>378.5</v>
      </c>
      <c r="B5" s="110">
        <v>29</v>
      </c>
      <c r="C5" s="110">
        <v>28.96</v>
      </c>
      <c r="D5" s="110"/>
      <c r="E5" s="110">
        <v>18.11</v>
      </c>
      <c r="F5" s="110"/>
      <c r="G5" s="111">
        <f>SUM(B5:F5)</f>
        <v>76.069999999999993</v>
      </c>
      <c r="H5" s="112">
        <f>SUM(A5)-(G5)</f>
        <v>302.43</v>
      </c>
    </row>
    <row r="6" spans="1:15" ht="15" customHeight="1" thickBot="1" x14ac:dyDescent="0.3">
      <c r="A6" s="110"/>
      <c r="B6" s="110"/>
      <c r="C6" s="110"/>
      <c r="D6" s="110"/>
      <c r="E6" s="110"/>
      <c r="F6" s="110"/>
      <c r="G6" s="111">
        <f>SUM(B6:F6)</f>
        <v>0</v>
      </c>
      <c r="H6" s="112">
        <f>SUM(A6)-(G6)</f>
        <v>0</v>
      </c>
    </row>
    <row r="7" spans="1:15" ht="15" customHeight="1" x14ac:dyDescent="0.25">
      <c r="A7" s="120" t="s">
        <v>80</v>
      </c>
      <c r="B7" s="128" t="s">
        <v>95</v>
      </c>
      <c r="C7" s="129" t="s">
        <v>77</v>
      </c>
      <c r="D7" s="104" t="s">
        <v>118</v>
      </c>
      <c r="E7" s="140" t="s">
        <v>78</v>
      </c>
      <c r="F7" s="29"/>
      <c r="G7" s="30" t="s">
        <v>45</v>
      </c>
      <c r="H7" s="112">
        <f>SUM(H3:H6)</f>
        <v>602.69000000000005</v>
      </c>
      <c r="M7" s="143" t="s">
        <v>124</v>
      </c>
    </row>
    <row r="8" spans="1:15" ht="15" customHeight="1" thickBot="1" x14ac:dyDescent="0.3">
      <c r="A8" s="121" t="s">
        <v>79</v>
      </c>
      <c r="B8" s="131" t="s">
        <v>112</v>
      </c>
      <c r="C8" s="132" t="s">
        <v>79</v>
      </c>
      <c r="D8" s="105" t="s">
        <v>119</v>
      </c>
      <c r="E8" s="141" t="s">
        <v>79</v>
      </c>
      <c r="F8" s="24"/>
      <c r="G8" s="31" t="s">
        <v>46</v>
      </c>
      <c r="H8" s="112">
        <f>SUM(H7)/4</f>
        <v>150.67250000000001</v>
      </c>
      <c r="M8" s="144" t="s">
        <v>125</v>
      </c>
    </row>
    <row r="9" spans="1:15" ht="16.5" thickBot="1" x14ac:dyDescent="0.3">
      <c r="A9" s="122">
        <f>IF(E9&gt;0,280, 280 +E9)</f>
        <v>-171.69192500000008</v>
      </c>
      <c r="B9" s="134">
        <f>SUM((H11+D9)-2010)</f>
        <v>-80.308074999999917</v>
      </c>
      <c r="C9" s="115">
        <v>1478</v>
      </c>
      <c r="D9" s="116">
        <v>1477.28</v>
      </c>
      <c r="E9" s="117">
        <f>SUM(C9)-(H10+D9)</f>
        <v>-451.69192500000008</v>
      </c>
      <c r="F9" s="24"/>
      <c r="G9" s="32" t="s">
        <v>47</v>
      </c>
      <c r="H9" s="118">
        <f>SUM(H8)*(4.33)</f>
        <v>652.41192500000011</v>
      </c>
      <c r="M9" s="145">
        <f>SUM(H11+D9)</f>
        <v>1929.6919250000001</v>
      </c>
    </row>
    <row r="10" spans="1:15" ht="18.75" thickBot="1" x14ac:dyDescent="0.3">
      <c r="A10" s="59" t="s">
        <v>71</v>
      </c>
      <c r="B10" s="136"/>
      <c r="C10" s="60"/>
      <c r="D10" s="60"/>
      <c r="E10" s="61"/>
      <c r="F10" s="24"/>
      <c r="G10" s="24" t="s">
        <v>48</v>
      </c>
      <c r="H10" s="119">
        <f>SUM(H9-200)</f>
        <v>452.41192500000011</v>
      </c>
    </row>
    <row r="11" spans="1:15" ht="15" customHeight="1" thickBot="1" x14ac:dyDescent="0.3">
      <c r="A11" s="157" t="s">
        <v>133</v>
      </c>
      <c r="B11" s="158"/>
      <c r="C11" s="159"/>
      <c r="D11" s="158"/>
      <c r="E11" s="160"/>
      <c r="F11" s="160"/>
      <c r="G11" s="160"/>
      <c r="H11" s="161">
        <f>IF(H10&lt;=0,0,H10)</f>
        <v>452.41192500000011</v>
      </c>
    </row>
    <row r="12" spans="1:15" ht="15" customHeight="1" x14ac:dyDescent="0.25">
      <c r="A12" s="22"/>
      <c r="B12" s="8"/>
      <c r="C12" s="22"/>
      <c r="D12" s="8"/>
      <c r="E12" s="23"/>
      <c r="F12" s="23"/>
    </row>
    <row r="13" spans="1:15" ht="15" customHeight="1" x14ac:dyDescent="0.2">
      <c r="A13"/>
      <c r="B13"/>
      <c r="C13"/>
      <c r="D13"/>
    </row>
    <row r="14" spans="1:15" ht="15" customHeight="1" x14ac:dyDescent="0.2">
      <c r="A14"/>
      <c r="B14"/>
      <c r="C14"/>
      <c r="D14"/>
    </row>
    <row r="15" spans="1:15" ht="15" customHeight="1" x14ac:dyDescent="0.2">
      <c r="A15"/>
      <c r="B15"/>
      <c r="C15"/>
      <c r="D15"/>
    </row>
    <row r="16" spans="1:15" ht="15" customHeight="1" x14ac:dyDescent="0.2">
      <c r="A16"/>
      <c r="B16"/>
      <c r="C16"/>
      <c r="D16"/>
    </row>
    <row r="17" spans="1:4" ht="15" customHeight="1" x14ac:dyDescent="0.2">
      <c r="A17"/>
      <c r="B17"/>
      <c r="C17"/>
      <c r="D17"/>
    </row>
    <row r="18" spans="1:4" ht="15" customHeight="1" x14ac:dyDescent="0.2">
      <c r="A18"/>
      <c r="B18"/>
      <c r="C18"/>
      <c r="D18"/>
    </row>
    <row r="19" spans="1:4" ht="15" customHeight="1" x14ac:dyDescent="0.2">
      <c r="A19"/>
      <c r="B19"/>
      <c r="C19"/>
      <c r="D19"/>
    </row>
    <row r="20" spans="1:4" ht="15" customHeight="1" x14ac:dyDescent="0.2">
      <c r="A20"/>
      <c r="B20"/>
      <c r="C20"/>
      <c r="D20"/>
    </row>
    <row r="21" spans="1:4" ht="15" customHeight="1" x14ac:dyDescent="0.2">
      <c r="A21"/>
      <c r="B21"/>
      <c r="C21"/>
      <c r="D21"/>
    </row>
    <row r="22" spans="1:4" ht="15" customHeight="1" x14ac:dyDescent="0.2">
      <c r="A22"/>
      <c r="B22"/>
      <c r="C22"/>
      <c r="D22"/>
    </row>
    <row r="23" spans="1:4" ht="15" customHeight="1" x14ac:dyDescent="0.2">
      <c r="A23"/>
      <c r="B23"/>
      <c r="C23"/>
      <c r="D23"/>
    </row>
    <row r="24" spans="1:4" ht="15" customHeight="1" x14ac:dyDescent="0.2">
      <c r="A24"/>
      <c r="B24"/>
      <c r="C24"/>
      <c r="D24"/>
    </row>
  </sheetData>
  <phoneticPr fontId="2" type="noConversion"/>
  <pageMargins left="0.75" right="0.75" top="1" bottom="1" header="0.5" footer="0.5"/>
  <pageSetup orientation="landscape" horizontalDpi="200" verticalDpi="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14"/>
  <sheetViews>
    <sheetView workbookViewId="0">
      <selection activeCell="H11" sqref="A11:H11"/>
    </sheetView>
  </sheetViews>
  <sheetFormatPr defaultRowHeight="15" customHeight="1" x14ac:dyDescent="0.25"/>
  <cols>
    <col min="1" max="1" width="13.7109375" style="1" customWidth="1"/>
    <col min="2" max="2" width="13.7109375" style="4" customWidth="1"/>
    <col min="3" max="3" width="13.7109375" style="1" customWidth="1"/>
    <col min="4" max="4" width="13.7109375" style="4" customWidth="1"/>
    <col min="5" max="6" width="13.7109375" customWidth="1"/>
    <col min="7" max="8" width="15.5703125" bestFit="1" customWidth="1"/>
  </cols>
  <sheetData>
    <row r="1" spans="1:8" ht="132.75" customHeight="1" x14ac:dyDescent="0.2">
      <c r="A1" s="24"/>
      <c r="B1" s="24"/>
      <c r="C1" s="24"/>
      <c r="D1" s="24"/>
      <c r="E1" s="24"/>
      <c r="F1" s="24"/>
      <c r="G1" s="24"/>
      <c r="H1" s="24"/>
    </row>
    <row r="2" spans="1:8" ht="15" customHeight="1" x14ac:dyDescent="0.2">
      <c r="A2" s="25" t="s">
        <v>40</v>
      </c>
      <c r="B2" s="26" t="s">
        <v>41</v>
      </c>
      <c r="C2" s="127" t="s">
        <v>109</v>
      </c>
      <c r="D2" s="108" t="s">
        <v>110</v>
      </c>
      <c r="E2" s="27" t="s">
        <v>42</v>
      </c>
      <c r="F2" s="109" t="s">
        <v>94</v>
      </c>
      <c r="G2" s="28" t="s">
        <v>43</v>
      </c>
      <c r="H2" s="28" t="s">
        <v>44</v>
      </c>
    </row>
    <row r="3" spans="1:8" ht="15" customHeight="1" x14ac:dyDescent="0.25">
      <c r="A3" s="110">
        <v>473.28</v>
      </c>
      <c r="B3" s="110">
        <v>31.61</v>
      </c>
      <c r="C3" s="110">
        <v>5.9</v>
      </c>
      <c r="D3" s="110">
        <v>25.22</v>
      </c>
      <c r="E3" s="110">
        <v>11.18</v>
      </c>
      <c r="F3" s="110">
        <v>56.44</v>
      </c>
      <c r="G3" s="111">
        <f>SUM(B3:F3)</f>
        <v>130.35</v>
      </c>
      <c r="H3" s="112">
        <f>SUM(A3)-(G3)</f>
        <v>342.92999999999995</v>
      </c>
    </row>
    <row r="4" spans="1:8" ht="15" customHeight="1" x14ac:dyDescent="0.25">
      <c r="A4" s="110">
        <v>481.31</v>
      </c>
      <c r="B4" s="110">
        <v>32.78</v>
      </c>
      <c r="C4" s="110">
        <v>6.02</v>
      </c>
      <c r="D4" s="110">
        <v>25.72</v>
      </c>
      <c r="E4" s="110">
        <v>11.55</v>
      </c>
      <c r="F4" s="110">
        <v>56.44</v>
      </c>
      <c r="G4" s="111">
        <f>SUM(B4:F4)</f>
        <v>132.51</v>
      </c>
      <c r="H4" s="112">
        <f>SUM(A4)-(G4)</f>
        <v>348.8</v>
      </c>
    </row>
    <row r="5" spans="1:8" ht="15" customHeight="1" x14ac:dyDescent="0.25">
      <c r="A5" s="110">
        <v>534.86</v>
      </c>
      <c r="B5" s="110">
        <v>40.57</v>
      </c>
      <c r="C5" s="110">
        <v>6.79</v>
      </c>
      <c r="D5" s="110">
        <v>29.05</v>
      </c>
      <c r="E5" s="110">
        <v>13.99</v>
      </c>
      <c r="F5" s="110">
        <v>56.44</v>
      </c>
      <c r="G5" s="111">
        <f>SUM(B5:F5)</f>
        <v>146.83999999999997</v>
      </c>
      <c r="H5" s="112">
        <f>SUM(A5)-(G5)</f>
        <v>388.02000000000004</v>
      </c>
    </row>
    <row r="6" spans="1:8" ht="15" customHeight="1" thickBot="1" x14ac:dyDescent="0.3">
      <c r="A6" s="110">
        <v>595.41999999999996</v>
      </c>
      <c r="B6" s="110">
        <v>49.38</v>
      </c>
      <c r="C6" s="110">
        <v>7.67</v>
      </c>
      <c r="D6" s="110">
        <v>32.79</v>
      </c>
      <c r="E6" s="110">
        <v>16.75</v>
      </c>
      <c r="F6" s="110">
        <v>56.44</v>
      </c>
      <c r="G6" s="111">
        <f>SUM(B6:F6)</f>
        <v>163.03</v>
      </c>
      <c r="H6" s="112">
        <f>SUM(A6)-(G6)</f>
        <v>432.39</v>
      </c>
    </row>
    <row r="7" spans="1:8" ht="15" customHeight="1" x14ac:dyDescent="0.25">
      <c r="A7" s="120"/>
      <c r="B7" s="128" t="s">
        <v>95</v>
      </c>
      <c r="C7" s="129" t="s">
        <v>77</v>
      </c>
      <c r="D7" s="104" t="s">
        <v>94</v>
      </c>
      <c r="E7" s="113" t="s">
        <v>78</v>
      </c>
      <c r="F7" s="130" t="s">
        <v>111</v>
      </c>
      <c r="G7" s="30" t="s">
        <v>45</v>
      </c>
      <c r="H7" s="112">
        <f>SUM(H3:H6)</f>
        <v>1512.1399999999999</v>
      </c>
    </row>
    <row r="8" spans="1:8" ht="15" customHeight="1" x14ac:dyDescent="0.25">
      <c r="A8" s="121"/>
      <c r="B8" s="131" t="s">
        <v>112</v>
      </c>
      <c r="C8" s="132" t="s">
        <v>79</v>
      </c>
      <c r="D8" s="105" t="s">
        <v>113</v>
      </c>
      <c r="E8" s="114" t="s">
        <v>79</v>
      </c>
      <c r="F8" s="133" t="s">
        <v>94</v>
      </c>
      <c r="G8" s="31" t="s">
        <v>46</v>
      </c>
      <c r="H8" s="112">
        <f>SUM(H7)/4</f>
        <v>378.03499999999997</v>
      </c>
    </row>
    <row r="9" spans="1:8" ht="16.5" thickBot="1" x14ac:dyDescent="0.3">
      <c r="A9" s="122"/>
      <c r="B9" s="134">
        <f>SUM((H11-2010))</f>
        <v>-573.10845000000018</v>
      </c>
      <c r="C9" s="115">
        <v>1193</v>
      </c>
      <c r="D9" s="116">
        <f>AVERAGE(F3:F6)*( 4.33)</f>
        <v>244.3852</v>
      </c>
      <c r="E9" s="117">
        <f>SUM(C9)-(H11)</f>
        <v>-243.89154999999982</v>
      </c>
      <c r="F9" s="135">
        <f>IF(B9&gt;0,D9-B9,D9)</f>
        <v>244.3852</v>
      </c>
      <c r="G9" s="32" t="s">
        <v>47</v>
      </c>
      <c r="H9" s="118">
        <f>SUM(H8)*(4.33)</f>
        <v>1636.8915499999998</v>
      </c>
    </row>
    <row r="10" spans="1:8" ht="18.75" thickBot="1" x14ac:dyDescent="0.3">
      <c r="A10" s="152" t="s">
        <v>71</v>
      </c>
      <c r="B10" s="153"/>
      <c r="C10" s="154"/>
      <c r="D10" s="154"/>
      <c r="E10" s="155"/>
      <c r="F10" s="137"/>
      <c r="G10" s="24" t="s">
        <v>48</v>
      </c>
      <c r="H10" s="156">
        <f>SUM(H9)-(200)</f>
        <v>1436.8915499999998</v>
      </c>
    </row>
    <row r="11" spans="1:8" ht="15" customHeight="1" thickBot="1" x14ac:dyDescent="0.3">
      <c r="A11" s="157" t="s">
        <v>133</v>
      </c>
      <c r="B11" s="158"/>
      <c r="C11" s="159"/>
      <c r="D11" s="158"/>
      <c r="E11" s="160"/>
      <c r="F11" s="160"/>
      <c r="G11" s="160"/>
      <c r="H11" s="161">
        <f>IF(H10&lt;=0,0,H10)</f>
        <v>1436.8915499999998</v>
      </c>
    </row>
    <row r="12" spans="1:8" ht="15" customHeight="1" x14ac:dyDescent="0.25">
      <c r="A12" s="22"/>
      <c r="B12" s="8"/>
      <c r="C12" s="22"/>
      <c r="D12" s="8"/>
      <c r="E12" s="23"/>
      <c r="F12" s="23"/>
    </row>
    <row r="13" spans="1:8" ht="15" customHeight="1" x14ac:dyDescent="0.25">
      <c r="A13" s="22"/>
      <c r="B13" s="8"/>
      <c r="C13" s="22"/>
      <c r="D13" s="8"/>
      <c r="E13" s="23"/>
      <c r="F13" s="23"/>
    </row>
    <row r="14" spans="1:8" ht="15" customHeight="1" x14ac:dyDescent="0.25">
      <c r="A14" s="22"/>
      <c r="B14" s="8"/>
      <c r="C14" s="22"/>
      <c r="D14" s="8"/>
      <c r="E14" s="23"/>
      <c r="F14" s="2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H54"/>
  <sheetViews>
    <sheetView zoomScale="90" zoomScaleNormal="90" workbookViewId="0">
      <selection activeCell="C1" sqref="C1"/>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108</v>
      </c>
      <c r="C1" s="100" t="s">
        <v>114</v>
      </c>
      <c r="D1" s="99"/>
    </row>
    <row r="2" spans="1:8" ht="15" customHeight="1" x14ac:dyDescent="0.25">
      <c r="A2" s="2" t="s">
        <v>0</v>
      </c>
      <c r="B2" s="20"/>
      <c r="C2" s="3" t="s">
        <v>1</v>
      </c>
      <c r="D2" s="14"/>
    </row>
    <row r="3" spans="1:8" ht="15" customHeight="1" x14ac:dyDescent="0.25">
      <c r="A3" s="1" t="s">
        <v>105</v>
      </c>
      <c r="B3" s="51">
        <v>690</v>
      </c>
      <c r="C3" s="1" t="s">
        <v>73</v>
      </c>
      <c r="D3" s="51">
        <v>1124.0899999999999</v>
      </c>
    </row>
    <row r="4" spans="1:8" ht="15" customHeight="1" x14ac:dyDescent="0.25">
      <c r="A4" s="1" t="s">
        <v>96</v>
      </c>
      <c r="B4" s="51">
        <v>250</v>
      </c>
      <c r="C4" s="1" t="s">
        <v>74</v>
      </c>
      <c r="D4" s="51"/>
    </row>
    <row r="5" spans="1:8" ht="15" customHeight="1" x14ac:dyDescent="0.25">
      <c r="A5" s="1" t="s">
        <v>97</v>
      </c>
      <c r="B5" s="123">
        <f>SUM(B22)</f>
        <v>250</v>
      </c>
      <c r="C5" s="1" t="s">
        <v>8</v>
      </c>
      <c r="D5" s="51">
        <v>1002.9</v>
      </c>
      <c r="G5" s="1"/>
      <c r="H5" s="4"/>
    </row>
    <row r="6" spans="1:8" ht="15" customHeight="1" x14ac:dyDescent="0.25">
      <c r="A6" s="1" t="s">
        <v>98</v>
      </c>
      <c r="B6" s="51"/>
      <c r="C6" s="1" t="s">
        <v>9</v>
      </c>
      <c r="D6" s="51"/>
      <c r="G6" s="1"/>
      <c r="H6" s="4"/>
    </row>
    <row r="7" spans="1:8" ht="15" customHeight="1" x14ac:dyDescent="0.25">
      <c r="A7" s="1" t="s">
        <v>99</v>
      </c>
      <c r="B7" s="51">
        <v>320</v>
      </c>
      <c r="C7" s="1" t="s">
        <v>10</v>
      </c>
      <c r="D7" s="51"/>
      <c r="G7" s="1"/>
      <c r="H7" s="4"/>
    </row>
    <row r="8" spans="1:8" ht="15" customHeight="1" thickBot="1" x14ac:dyDescent="0.3">
      <c r="A8" s="1" t="s">
        <v>6</v>
      </c>
      <c r="B8" s="51"/>
      <c r="C8" s="1" t="s">
        <v>11</v>
      </c>
      <c r="D8" s="51"/>
      <c r="G8" s="1"/>
      <c r="H8" s="4"/>
    </row>
    <row r="9" spans="1:8" ht="15" customHeight="1" thickBot="1" x14ac:dyDescent="0.3">
      <c r="A9" s="1" t="s">
        <v>7</v>
      </c>
      <c r="B9" s="72">
        <f>SUM(B3:B8)-(B4)</f>
        <v>1260</v>
      </c>
      <c r="C9" s="1" t="s">
        <v>12</v>
      </c>
      <c r="D9" s="51"/>
      <c r="G9" s="1"/>
      <c r="H9" s="4"/>
    </row>
    <row r="10" spans="1:8" ht="15" customHeight="1" x14ac:dyDescent="0.25">
      <c r="A10" s="1" t="s">
        <v>104</v>
      </c>
      <c r="B10" s="51">
        <v>139.5</v>
      </c>
      <c r="C10" s="1" t="s">
        <v>13</v>
      </c>
      <c r="D10" s="51"/>
      <c r="G10" s="1"/>
      <c r="H10" s="4"/>
    </row>
    <row r="11" spans="1:8" ht="15" customHeight="1" thickBot="1" x14ac:dyDescent="0.3">
      <c r="A11" s="91"/>
      <c r="B11" s="92"/>
      <c r="C11" s="1" t="s">
        <v>15</v>
      </c>
      <c r="D11" s="51"/>
      <c r="G11" s="1"/>
      <c r="H11" s="4"/>
    </row>
    <row r="12" spans="1:8" ht="15" customHeight="1" thickBot="1" x14ac:dyDescent="0.3">
      <c r="A12" s="1" t="s">
        <v>23</v>
      </c>
      <c r="B12" s="72">
        <f>SUM(B9)</f>
        <v>1260</v>
      </c>
      <c r="C12" s="1" t="s">
        <v>16</v>
      </c>
      <c r="D12" s="51"/>
      <c r="G12" s="1"/>
      <c r="H12" s="4"/>
    </row>
    <row r="13" spans="1:8" ht="15" customHeight="1" thickBot="1" x14ac:dyDescent="0.3">
      <c r="A13" s="1" t="s">
        <v>22</v>
      </c>
      <c r="B13" s="73">
        <f>$D$19</f>
        <v>2126.9899999999998</v>
      </c>
      <c r="C13" s="1" t="s">
        <v>14</v>
      </c>
      <c r="D13" s="51"/>
    </row>
    <row r="14" spans="1:8" ht="15" customHeight="1" thickBot="1" x14ac:dyDescent="0.3">
      <c r="A14" s="1" t="s">
        <v>38</v>
      </c>
      <c r="B14" s="74">
        <f>SUM(B12-B13)</f>
        <v>-866.98999999999978</v>
      </c>
      <c r="C14" s="1" t="s">
        <v>17</v>
      </c>
      <c r="D14" s="51"/>
    </row>
    <row r="15" spans="1:8" ht="15" customHeight="1" thickBot="1" x14ac:dyDescent="0.3">
      <c r="A15" s="1" t="s">
        <v>37</v>
      </c>
      <c r="B15" s="75">
        <f>SUM(B10)</f>
        <v>139.5</v>
      </c>
      <c r="C15" s="1" t="s">
        <v>18</v>
      </c>
      <c r="D15" s="51"/>
    </row>
    <row r="16" spans="1:8" ht="15" customHeight="1" thickBot="1" x14ac:dyDescent="0.3">
      <c r="A16" s="1" t="s">
        <v>24</v>
      </c>
      <c r="B16" s="76">
        <f>SUM(B13-B12)</f>
        <v>866.98999999999978</v>
      </c>
      <c r="C16" s="1" t="s">
        <v>19</v>
      </c>
      <c r="D16" s="51"/>
    </row>
    <row r="17" spans="1:5" ht="16.5" thickBot="1" x14ac:dyDescent="0.3">
      <c r="A17" s="1" t="s">
        <v>39</v>
      </c>
      <c r="B17" s="77">
        <f>IF(B19&gt;B15,B15,B19)</f>
        <v>-727.48999999999978</v>
      </c>
      <c r="C17" s="1" t="s">
        <v>20</v>
      </c>
      <c r="D17" s="51"/>
    </row>
    <row r="18" spans="1:5" ht="16.5" thickBot="1" x14ac:dyDescent="0.3">
      <c r="A18" s="1" t="s">
        <v>29</v>
      </c>
      <c r="B18" s="78">
        <f>SUM(B14+B15)</f>
        <v>-727.48999999999978</v>
      </c>
      <c r="C18" s="1" t="s">
        <v>21</v>
      </c>
      <c r="D18" s="51"/>
    </row>
    <row r="19" spans="1:5" ht="16.5" thickBot="1" x14ac:dyDescent="0.3">
      <c r="A19" s="90"/>
      <c r="B19" s="89">
        <f>SUM(B10-B16)</f>
        <v>-727.48999999999978</v>
      </c>
      <c r="C19" s="1" t="s">
        <v>22</v>
      </c>
      <c r="D19" s="73">
        <f>SUM(D3:D18)</f>
        <v>2126.9899999999998</v>
      </c>
    </row>
    <row r="21" spans="1:5" ht="15.75" x14ac:dyDescent="0.25">
      <c r="C21" s="9"/>
    </row>
    <row r="22" spans="1:5" ht="15.75" x14ac:dyDescent="0.25">
      <c r="B22" s="124">
        <f>IF(B10&lt;=0,C22,C23)</f>
        <v>250</v>
      </c>
      <c r="C22" s="125">
        <f>IF(B4&gt;620,620,B4)</f>
        <v>250</v>
      </c>
    </row>
    <row r="23" spans="1:5" ht="15.75" x14ac:dyDescent="0.25">
      <c r="B23" s="124"/>
      <c r="C23" s="126">
        <f>IF(B4&gt;461,461,B4)</f>
        <v>250</v>
      </c>
    </row>
    <row r="24" spans="1:5" ht="15.75" x14ac:dyDescent="0.25">
      <c r="C24" s="8"/>
    </row>
    <row r="25" spans="1:5" ht="15.75" x14ac:dyDescent="0.25">
      <c r="C25" s="8"/>
    </row>
    <row r="26" spans="1:5" ht="16.5" thickBot="1" x14ac:dyDescent="0.3"/>
    <row r="27" spans="1:5" ht="15.75" x14ac:dyDescent="0.25">
      <c r="A27" s="17" t="s">
        <v>35</v>
      </c>
      <c r="B27" s="87" t="s">
        <v>30</v>
      </c>
      <c r="C27" s="79" t="s">
        <v>31</v>
      </c>
    </row>
    <row r="28" spans="1:5" ht="15.75" x14ac:dyDescent="0.25">
      <c r="A28" s="10" t="s">
        <v>22</v>
      </c>
      <c r="B28" s="80">
        <f>SUM(D19)</f>
        <v>2126.9899999999998</v>
      </c>
      <c r="C28" s="80">
        <f>SUM(D19)</f>
        <v>2126.9899999999998</v>
      </c>
      <c r="D28" s="4"/>
      <c r="E28"/>
    </row>
    <row r="29" spans="1:5" ht="15.75" x14ac:dyDescent="0.25">
      <c r="A29" s="10" t="s">
        <v>32</v>
      </c>
      <c r="B29" s="81">
        <v>1962</v>
      </c>
      <c r="C29" s="81">
        <v>2655</v>
      </c>
      <c r="D29" s="4"/>
      <c r="E29"/>
    </row>
    <row r="30" spans="1:5" ht="15.75" x14ac:dyDescent="0.25">
      <c r="A30" s="101" t="s">
        <v>33</v>
      </c>
      <c r="B30" s="102">
        <f>SUM(B28-B29)</f>
        <v>164.98999999999978</v>
      </c>
      <c r="C30" s="103">
        <f>SUM(C28-C29)</f>
        <v>-528.01000000000022</v>
      </c>
      <c r="D30" s="18"/>
      <c r="E30" s="19"/>
    </row>
    <row r="31" spans="1:5" ht="15.75" x14ac:dyDescent="0.25">
      <c r="A31" s="1" t="s">
        <v>25</v>
      </c>
      <c r="B31" s="82"/>
      <c r="C31" s="82"/>
      <c r="D31" s="18"/>
      <c r="E31" s="19"/>
    </row>
    <row r="32" spans="1:5"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-164.98999999999978</v>
      </c>
      <c r="C40" s="86">
        <f>SUM(C38-C30)</f>
        <v>528.01000000000022</v>
      </c>
      <c r="D40" s="15"/>
      <c r="E40"/>
    </row>
    <row r="41" spans="1:5" ht="15.75" x14ac:dyDescent="0.25">
      <c r="A41" s="17" t="s">
        <v>35</v>
      </c>
      <c r="B41" s="87" t="s">
        <v>86</v>
      </c>
      <c r="C41" s="79" t="s">
        <v>87</v>
      </c>
    </row>
    <row r="42" spans="1:5" ht="15.75" x14ac:dyDescent="0.25">
      <c r="A42" s="10" t="s">
        <v>22</v>
      </c>
      <c r="B42" s="80">
        <f>SUM(D19)</f>
        <v>2126.9899999999998</v>
      </c>
      <c r="C42" s="80">
        <f>SUM(D19)</f>
        <v>2126.9899999999998</v>
      </c>
    </row>
    <row r="43" spans="1:5" ht="15.75" x14ac:dyDescent="0.25">
      <c r="A43" s="10" t="s">
        <v>32</v>
      </c>
      <c r="B43" s="81">
        <v>3348</v>
      </c>
      <c r="C43" s="81">
        <v>4042</v>
      </c>
    </row>
    <row r="44" spans="1:5" ht="15.75" x14ac:dyDescent="0.25">
      <c r="A44" s="101" t="s">
        <v>33</v>
      </c>
      <c r="B44" s="102">
        <f>SUM(B42-B43)</f>
        <v>-1221.0100000000002</v>
      </c>
      <c r="C44" s="103">
        <f>SUM(C42-C43)</f>
        <v>-1915.0100000000002</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customFormat="1" ht="15.75" x14ac:dyDescent="0.25">
      <c r="A49" s="1" t="s">
        <v>25</v>
      </c>
      <c r="B49" s="82"/>
      <c r="C49" s="82"/>
    </row>
    <row r="50" spans="1:3" customFormat="1" ht="15.75" x14ac:dyDescent="0.25">
      <c r="A50" s="1" t="s">
        <v>25</v>
      </c>
      <c r="B50" s="82"/>
      <c r="C50" s="82"/>
    </row>
    <row r="51" spans="1:3" customFormat="1" ht="15.75" x14ac:dyDescent="0.25">
      <c r="A51" s="11" t="s">
        <v>26</v>
      </c>
      <c r="B51" s="88"/>
      <c r="C51" s="83"/>
    </row>
    <row r="52" spans="1:3" customFormat="1" ht="15.75" x14ac:dyDescent="0.25">
      <c r="A52" s="12" t="s">
        <v>34</v>
      </c>
      <c r="B52" s="84">
        <f>SUM(B45:B50)</f>
        <v>0</v>
      </c>
      <c r="C52" s="84">
        <f>SUM(C45:C50)</f>
        <v>0</v>
      </c>
    </row>
    <row r="53" spans="1:3" customFormat="1" ht="15.75" x14ac:dyDescent="0.25">
      <c r="A53" s="6" t="s">
        <v>27</v>
      </c>
      <c r="B53" s="88"/>
      <c r="C53" s="85"/>
    </row>
    <row r="54" spans="1:3" customFormat="1" ht="16.5" thickBot="1" x14ac:dyDescent="0.3">
      <c r="A54" s="6" t="s">
        <v>28</v>
      </c>
      <c r="B54" s="86">
        <f>SUM(B52-B44)</f>
        <v>1221.0100000000002</v>
      </c>
      <c r="C54" s="86">
        <f>SUM(C52-C44)</f>
        <v>1915.0100000000002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H54"/>
  <sheetViews>
    <sheetView topLeftCell="A13" workbookViewId="0">
      <selection activeCell="B3" sqref="B3:B18"/>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116</v>
      </c>
      <c r="C1" s="100" t="s">
        <v>158</v>
      </c>
      <c r="D1" s="99"/>
    </row>
    <row r="2" spans="1:8" ht="15" customHeight="1" x14ac:dyDescent="0.25">
      <c r="A2" s="2" t="s">
        <v>0</v>
      </c>
      <c r="B2" s="20"/>
      <c r="C2" s="3" t="s">
        <v>1</v>
      </c>
      <c r="D2" s="14"/>
    </row>
    <row r="3" spans="1:8" ht="15" customHeight="1" x14ac:dyDescent="0.25">
      <c r="A3" s="1" t="s">
        <v>105</v>
      </c>
      <c r="B3" s="51">
        <v>690</v>
      </c>
      <c r="C3" s="1" t="s">
        <v>73</v>
      </c>
      <c r="D3" s="51">
        <v>1124.0899999999999</v>
      </c>
    </row>
    <row r="4" spans="1:8" ht="15" customHeight="1" x14ac:dyDescent="0.25">
      <c r="A4" s="1" t="s">
        <v>96</v>
      </c>
      <c r="B4" s="51">
        <v>250</v>
      </c>
      <c r="C4" s="1" t="s">
        <v>74</v>
      </c>
      <c r="D4" s="51"/>
    </row>
    <row r="5" spans="1:8" ht="15" customHeight="1" x14ac:dyDescent="0.25">
      <c r="A5" s="1" t="s">
        <v>97</v>
      </c>
      <c r="B5" s="123">
        <f>SUM(B22)</f>
        <v>250</v>
      </c>
      <c r="C5" s="1" t="s">
        <v>8</v>
      </c>
      <c r="D5" s="51">
        <v>1002.9</v>
      </c>
      <c r="G5" s="1"/>
      <c r="H5" s="4"/>
    </row>
    <row r="6" spans="1:8" ht="15" customHeight="1" x14ac:dyDescent="0.25">
      <c r="A6" s="1" t="s">
        <v>98</v>
      </c>
      <c r="B6" s="51"/>
      <c r="C6" s="1" t="s">
        <v>9</v>
      </c>
      <c r="D6" s="51"/>
      <c r="G6" s="1"/>
      <c r="H6" s="4"/>
    </row>
    <row r="7" spans="1:8" ht="15" customHeight="1" x14ac:dyDescent="0.25">
      <c r="A7" s="1" t="s">
        <v>99</v>
      </c>
      <c r="B7" s="51">
        <v>320</v>
      </c>
      <c r="C7" s="1" t="s">
        <v>10</v>
      </c>
      <c r="D7" s="51"/>
      <c r="G7" s="1"/>
      <c r="H7" s="4"/>
    </row>
    <row r="8" spans="1:8" ht="15" customHeight="1" thickBot="1" x14ac:dyDescent="0.3">
      <c r="A8" s="1" t="s">
        <v>6</v>
      </c>
      <c r="B8" s="51"/>
      <c r="C8" s="1" t="s">
        <v>11</v>
      </c>
      <c r="D8" s="51"/>
      <c r="G8" s="1"/>
      <c r="H8" s="4"/>
    </row>
    <row r="9" spans="1:8" ht="15" customHeight="1" thickBot="1" x14ac:dyDescent="0.3">
      <c r="A9" s="1" t="s">
        <v>7</v>
      </c>
      <c r="B9" s="72">
        <f>SUM(B3:B8)-(B4)</f>
        <v>1260</v>
      </c>
      <c r="C9" s="1" t="s">
        <v>12</v>
      </c>
      <c r="D9" s="51"/>
      <c r="G9" s="1"/>
      <c r="H9" s="4"/>
    </row>
    <row r="10" spans="1:8" ht="15" customHeight="1" x14ac:dyDescent="0.25">
      <c r="A10" s="1" t="s">
        <v>104</v>
      </c>
      <c r="B10" s="51">
        <v>139.5</v>
      </c>
      <c r="C10" s="1" t="s">
        <v>13</v>
      </c>
      <c r="D10" s="51"/>
      <c r="G10" s="1"/>
      <c r="H10" s="4"/>
    </row>
    <row r="11" spans="1:8" ht="15" customHeight="1" thickBot="1" x14ac:dyDescent="0.3">
      <c r="A11" s="91"/>
      <c r="B11" s="92"/>
      <c r="C11" s="1" t="s">
        <v>15</v>
      </c>
      <c r="D11" s="51"/>
      <c r="G11" s="1"/>
      <c r="H11" s="4"/>
    </row>
    <row r="12" spans="1:8" ht="15" customHeight="1" thickBot="1" x14ac:dyDescent="0.3">
      <c r="A12" s="1" t="s">
        <v>23</v>
      </c>
      <c r="B12" s="72">
        <f>SUM(B9)</f>
        <v>1260</v>
      </c>
      <c r="C12" s="1" t="s">
        <v>16</v>
      </c>
      <c r="D12" s="51"/>
      <c r="G12" s="1"/>
      <c r="H12" s="4"/>
    </row>
    <row r="13" spans="1:8" ht="15" customHeight="1" thickBot="1" x14ac:dyDescent="0.3">
      <c r="A13" s="1" t="s">
        <v>22</v>
      </c>
      <c r="B13" s="73">
        <f>$D$19</f>
        <v>2126.9899999999998</v>
      </c>
      <c r="C13" s="1" t="s">
        <v>14</v>
      </c>
      <c r="D13" s="51"/>
    </row>
    <row r="14" spans="1:8" ht="15" customHeight="1" thickBot="1" x14ac:dyDescent="0.3">
      <c r="A14" s="1" t="s">
        <v>38</v>
      </c>
      <c r="B14" s="74">
        <f>SUM(B12-B13)</f>
        <v>-866.98999999999978</v>
      </c>
      <c r="C14" s="1" t="s">
        <v>17</v>
      </c>
      <c r="D14" s="51"/>
    </row>
    <row r="15" spans="1:8" ht="15" customHeight="1" thickBot="1" x14ac:dyDescent="0.3">
      <c r="A15" s="1" t="s">
        <v>37</v>
      </c>
      <c r="B15" s="75">
        <f>SUM(B10)</f>
        <v>139.5</v>
      </c>
      <c r="C15" s="1" t="s">
        <v>18</v>
      </c>
      <c r="D15" s="51"/>
    </row>
    <row r="16" spans="1:8" ht="15" customHeight="1" thickBot="1" x14ac:dyDescent="0.3">
      <c r="A16" s="1" t="s">
        <v>24</v>
      </c>
      <c r="B16" s="76">
        <f>SUM(B13-B12)</f>
        <v>866.98999999999978</v>
      </c>
      <c r="C16" s="1" t="s">
        <v>19</v>
      </c>
      <c r="D16" s="51"/>
    </row>
    <row r="17" spans="1:5" ht="16.5" thickBot="1" x14ac:dyDescent="0.3">
      <c r="A17" s="1" t="s">
        <v>39</v>
      </c>
      <c r="B17" s="77">
        <f>IF(B19&gt;B15,B15,B19)</f>
        <v>-727.48999999999978</v>
      </c>
      <c r="C17" s="1" t="s">
        <v>20</v>
      </c>
      <c r="D17" s="51"/>
    </row>
    <row r="18" spans="1:5" ht="16.5" thickBot="1" x14ac:dyDescent="0.3">
      <c r="A18" s="1" t="s">
        <v>29</v>
      </c>
      <c r="B18" s="78">
        <f>SUM(B14+B15)</f>
        <v>-727.48999999999978</v>
      </c>
      <c r="C18" s="1" t="s">
        <v>21</v>
      </c>
      <c r="D18" s="51"/>
    </row>
    <row r="19" spans="1:5" ht="16.5" thickBot="1" x14ac:dyDescent="0.3">
      <c r="A19" s="90"/>
      <c r="B19" s="89">
        <f>SUM(B10-B16)</f>
        <v>-727.48999999999978</v>
      </c>
      <c r="C19" s="1" t="s">
        <v>22</v>
      </c>
      <c r="D19" s="73">
        <f>SUM(D3:D18)</f>
        <v>2126.9899999999998</v>
      </c>
    </row>
    <row r="21" spans="1:5" ht="15.75" x14ac:dyDescent="0.25">
      <c r="C21" s="9"/>
    </row>
    <row r="22" spans="1:5" ht="15.75" x14ac:dyDescent="0.25">
      <c r="B22" s="124">
        <f>IF(B10&lt;=0,C22,C23)</f>
        <v>250</v>
      </c>
      <c r="C22" s="125">
        <f>IF(B4&gt;620,620,B4)</f>
        <v>250</v>
      </c>
    </row>
    <row r="23" spans="1:5" ht="15.75" x14ac:dyDescent="0.25">
      <c r="B23" s="124"/>
      <c r="C23" s="126">
        <f>IF(B4&gt;461,461,B4)</f>
        <v>250</v>
      </c>
    </row>
    <row r="24" spans="1:5" ht="15.75" x14ac:dyDescent="0.25">
      <c r="C24" s="8"/>
    </row>
    <row r="25" spans="1:5" ht="15.75" x14ac:dyDescent="0.25">
      <c r="C25" s="8"/>
    </row>
    <row r="26" spans="1:5" ht="16.5" thickBot="1" x14ac:dyDescent="0.3"/>
    <row r="27" spans="1:5" ht="15.75" x14ac:dyDescent="0.25">
      <c r="A27" s="17" t="s">
        <v>35</v>
      </c>
      <c r="B27" s="87" t="s">
        <v>30</v>
      </c>
      <c r="C27" s="79" t="s">
        <v>31</v>
      </c>
    </row>
    <row r="28" spans="1:5" ht="15.75" x14ac:dyDescent="0.25">
      <c r="A28" s="10" t="s">
        <v>22</v>
      </c>
      <c r="B28" s="80">
        <f>SUM(D19)</f>
        <v>2126.9899999999998</v>
      </c>
      <c r="C28" s="80">
        <f>SUM(D19)</f>
        <v>2126.9899999999998</v>
      </c>
      <c r="D28" s="4"/>
      <c r="E28"/>
    </row>
    <row r="29" spans="1:5" ht="15.75" x14ac:dyDescent="0.25">
      <c r="A29" s="10" t="s">
        <v>32</v>
      </c>
      <c r="B29" s="81">
        <v>1980</v>
      </c>
      <c r="C29" s="81">
        <v>2670</v>
      </c>
      <c r="D29" s="4"/>
      <c r="E29"/>
    </row>
    <row r="30" spans="1:5" ht="15.75" x14ac:dyDescent="0.25">
      <c r="A30" s="101" t="s">
        <v>33</v>
      </c>
      <c r="B30" s="102">
        <f>SUM(B28-B29)</f>
        <v>146.98999999999978</v>
      </c>
      <c r="C30" s="103">
        <f>SUM(C28-C29)</f>
        <v>-543.01000000000022</v>
      </c>
      <c r="D30" s="18"/>
      <c r="E30" s="19"/>
    </row>
    <row r="31" spans="1:5" ht="15.75" x14ac:dyDescent="0.25">
      <c r="A31" s="1" t="s">
        <v>25</v>
      </c>
      <c r="B31" s="82"/>
      <c r="C31" s="82"/>
      <c r="D31" s="18"/>
      <c r="E31" s="19"/>
    </row>
    <row r="32" spans="1:5"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-146.98999999999978</v>
      </c>
      <c r="C40" s="86">
        <f>SUM(C38-C30)</f>
        <v>543.01000000000022</v>
      </c>
      <c r="D40" s="15"/>
      <c r="E40"/>
    </row>
    <row r="41" spans="1:5" ht="15.75" x14ac:dyDescent="0.25">
      <c r="A41" s="17" t="s">
        <v>35</v>
      </c>
      <c r="B41" s="138" t="s">
        <v>86</v>
      </c>
      <c r="C41" s="139" t="s">
        <v>87</v>
      </c>
    </row>
    <row r="42" spans="1:5" ht="15.75" x14ac:dyDescent="0.25">
      <c r="A42" s="10" t="s">
        <v>22</v>
      </c>
      <c r="B42" s="80">
        <f>SUM(D19)</f>
        <v>2126.9899999999998</v>
      </c>
      <c r="C42" s="80">
        <f>SUM(D19)</f>
        <v>2126.9899999999998</v>
      </c>
    </row>
    <row r="43" spans="1:5" ht="15.75" x14ac:dyDescent="0.25">
      <c r="A43" s="10" t="s">
        <v>32</v>
      </c>
      <c r="B43" s="81">
        <v>3360</v>
      </c>
      <c r="C43" s="81">
        <v>4050</v>
      </c>
    </row>
    <row r="44" spans="1:5" ht="15.75" x14ac:dyDescent="0.25">
      <c r="A44" s="101" t="s">
        <v>33</v>
      </c>
      <c r="B44" s="102">
        <f>SUM(B42-B43)</f>
        <v>-1233.0100000000002</v>
      </c>
      <c r="C44" s="103">
        <f>SUM(C42-C43)</f>
        <v>-1923.0100000000002</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customFormat="1" ht="15.75" x14ac:dyDescent="0.25">
      <c r="A49" s="1" t="s">
        <v>25</v>
      </c>
      <c r="B49" s="82"/>
      <c r="C49" s="82"/>
    </row>
    <row r="50" spans="1:3" customFormat="1" ht="15.75" x14ac:dyDescent="0.25">
      <c r="A50" s="1" t="s">
        <v>25</v>
      </c>
      <c r="B50" s="82"/>
      <c r="C50" s="82"/>
    </row>
    <row r="51" spans="1:3" customFormat="1" ht="15.75" x14ac:dyDescent="0.25">
      <c r="A51" s="11" t="s">
        <v>26</v>
      </c>
      <c r="B51" s="88"/>
      <c r="C51" s="83"/>
    </row>
    <row r="52" spans="1:3" customFormat="1" ht="15.75" x14ac:dyDescent="0.25">
      <c r="A52" s="12" t="s">
        <v>34</v>
      </c>
      <c r="B52" s="84">
        <f>SUM(B45:B50)</f>
        <v>0</v>
      </c>
      <c r="C52" s="84">
        <f>SUM(C45:C50)</f>
        <v>0</v>
      </c>
    </row>
    <row r="53" spans="1:3" customFormat="1" ht="15.75" x14ac:dyDescent="0.25">
      <c r="A53" s="6" t="s">
        <v>27</v>
      </c>
      <c r="B53" s="88"/>
      <c r="C53" s="85"/>
    </row>
    <row r="54" spans="1:3" customFormat="1" ht="16.5" thickBot="1" x14ac:dyDescent="0.3">
      <c r="A54" s="6" t="s">
        <v>28</v>
      </c>
      <c r="B54" s="86">
        <f>SUM(B52-B44)</f>
        <v>1233.0100000000002</v>
      </c>
      <c r="C54" s="86">
        <f>SUM(C52-C44)</f>
        <v>1923.0100000000002</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H54"/>
  <sheetViews>
    <sheetView workbookViewId="0">
      <selection activeCell="D19" sqref="A1:D19"/>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140</v>
      </c>
      <c r="C1" s="100" t="s">
        <v>142</v>
      </c>
      <c r="D1" s="99"/>
    </row>
    <row r="2" spans="1:8" ht="15" customHeight="1" x14ac:dyDescent="0.25">
      <c r="A2" s="2" t="s">
        <v>0</v>
      </c>
      <c r="B2" s="20"/>
      <c r="C2" s="3" t="s">
        <v>1</v>
      </c>
      <c r="D2" s="14"/>
    </row>
    <row r="3" spans="1:8" ht="15" customHeight="1" x14ac:dyDescent="0.25">
      <c r="A3" s="1" t="s">
        <v>120</v>
      </c>
      <c r="B3" s="51">
        <v>693</v>
      </c>
      <c r="C3" s="1" t="s">
        <v>73</v>
      </c>
      <c r="D3" s="51"/>
    </row>
    <row r="4" spans="1:8" ht="15" customHeight="1" x14ac:dyDescent="0.25">
      <c r="A4" s="1" t="s">
        <v>96</v>
      </c>
      <c r="B4" s="51">
        <v>428</v>
      </c>
      <c r="C4" s="1" t="s">
        <v>74</v>
      </c>
      <c r="D4" s="51">
        <v>164</v>
      </c>
    </row>
    <row r="5" spans="1:8" ht="15" customHeight="1" x14ac:dyDescent="0.25">
      <c r="A5" s="1" t="s">
        <v>97</v>
      </c>
      <c r="B5" s="123">
        <f>SUM(B22)</f>
        <v>428</v>
      </c>
      <c r="C5" s="1" t="s">
        <v>8</v>
      </c>
      <c r="D5" s="51">
        <v>933</v>
      </c>
      <c r="G5" s="1"/>
      <c r="H5" s="4"/>
    </row>
    <row r="6" spans="1:8" ht="15" customHeight="1" x14ac:dyDescent="0.25">
      <c r="A6" s="1" t="s">
        <v>122</v>
      </c>
      <c r="B6" s="51"/>
      <c r="C6" s="1" t="s">
        <v>9</v>
      </c>
      <c r="D6" s="51" t="s">
        <v>138</v>
      </c>
      <c r="G6" s="1"/>
      <c r="H6" s="4"/>
    </row>
    <row r="7" spans="1:8" ht="15" customHeight="1" x14ac:dyDescent="0.25">
      <c r="A7" s="1" t="s">
        <v>123</v>
      </c>
      <c r="B7" s="51">
        <v>322</v>
      </c>
      <c r="C7" s="1" t="s">
        <v>10</v>
      </c>
      <c r="D7" s="51"/>
      <c r="G7" s="1"/>
      <c r="H7" s="4"/>
    </row>
    <row r="8" spans="1:8" ht="15" customHeight="1" thickBot="1" x14ac:dyDescent="0.3">
      <c r="A8" s="1" t="s">
        <v>6</v>
      </c>
      <c r="B8" s="51"/>
      <c r="C8" s="1" t="s">
        <v>11</v>
      </c>
      <c r="D8" s="51"/>
      <c r="G8" s="1"/>
      <c r="H8" s="4"/>
    </row>
    <row r="9" spans="1:8" ht="15" customHeight="1" thickBot="1" x14ac:dyDescent="0.3">
      <c r="A9" s="1" t="s">
        <v>7</v>
      </c>
      <c r="B9" s="72">
        <f>SUM(B3:B8)-(B4)</f>
        <v>1443</v>
      </c>
      <c r="C9" s="1" t="s">
        <v>12</v>
      </c>
      <c r="D9" s="51"/>
      <c r="G9" s="1"/>
      <c r="H9" s="4"/>
    </row>
    <row r="10" spans="1:8" ht="15" customHeight="1" x14ac:dyDescent="0.25">
      <c r="A10" s="1" t="s">
        <v>121</v>
      </c>
      <c r="B10" s="51">
        <v>0</v>
      </c>
      <c r="C10" s="1" t="s">
        <v>13</v>
      </c>
      <c r="D10" s="51"/>
      <c r="G10" s="1"/>
      <c r="H10" s="4"/>
    </row>
    <row r="11" spans="1:8" ht="15" customHeight="1" thickBot="1" x14ac:dyDescent="0.3">
      <c r="A11" s="91"/>
      <c r="B11" s="92"/>
      <c r="C11" s="1" t="s">
        <v>15</v>
      </c>
      <c r="D11" s="51" t="s">
        <v>138</v>
      </c>
      <c r="G11" s="1"/>
      <c r="H11" s="4"/>
    </row>
    <row r="12" spans="1:8" ht="15" customHeight="1" thickBot="1" x14ac:dyDescent="0.3">
      <c r="A12" s="1" t="s">
        <v>23</v>
      </c>
      <c r="B12" s="72">
        <f>SUM(B9)</f>
        <v>1443</v>
      </c>
      <c r="C12" s="1" t="s">
        <v>16</v>
      </c>
      <c r="D12" s="51"/>
      <c r="G12" s="1"/>
      <c r="H12" s="4"/>
    </row>
    <row r="13" spans="1:8" ht="15" customHeight="1" thickBot="1" x14ac:dyDescent="0.3">
      <c r="A13" s="1" t="s">
        <v>22</v>
      </c>
      <c r="B13" s="73">
        <f>$D$19</f>
        <v>1097</v>
      </c>
      <c r="C13" s="1" t="s">
        <v>14</v>
      </c>
      <c r="D13" s="51"/>
    </row>
    <row r="14" spans="1:8" ht="15" customHeight="1" thickBot="1" x14ac:dyDescent="0.3">
      <c r="A14" s="1" t="s">
        <v>38</v>
      </c>
      <c r="B14" s="74">
        <f>SUM(B12-B13)</f>
        <v>346</v>
      </c>
      <c r="C14" s="1" t="s">
        <v>17</v>
      </c>
      <c r="D14" s="51"/>
    </row>
    <row r="15" spans="1:8" ht="15" customHeight="1" thickBot="1" x14ac:dyDescent="0.3">
      <c r="A15" s="1" t="s">
        <v>37</v>
      </c>
      <c r="B15" s="75">
        <f>SUM(B10)</f>
        <v>0</v>
      </c>
      <c r="C15" s="1" t="s">
        <v>18</v>
      </c>
      <c r="D15" s="51"/>
    </row>
    <row r="16" spans="1:8" ht="15" customHeight="1" thickBot="1" x14ac:dyDescent="0.3">
      <c r="A16" s="1" t="s">
        <v>24</v>
      </c>
      <c r="B16" s="76">
        <f>SUM(B13-B12)</f>
        <v>-346</v>
      </c>
      <c r="C16" s="1" t="s">
        <v>19</v>
      </c>
      <c r="D16" s="51"/>
    </row>
    <row r="17" spans="1:8" ht="16.5" thickBot="1" x14ac:dyDescent="0.3">
      <c r="A17" s="1" t="s">
        <v>39</v>
      </c>
      <c r="B17" s="77">
        <f>IF(B19&gt;B15,B15,B19)</f>
        <v>0</v>
      </c>
      <c r="C17" s="1" t="s">
        <v>20</v>
      </c>
      <c r="D17" s="51"/>
    </row>
    <row r="18" spans="1:8" ht="16.5" thickBot="1" x14ac:dyDescent="0.3">
      <c r="A18" s="1" t="s">
        <v>29</v>
      </c>
      <c r="B18" s="78">
        <f>SUM(B14+B15)</f>
        <v>346</v>
      </c>
      <c r="C18" s="1" t="s">
        <v>21</v>
      </c>
      <c r="D18" s="51" t="s">
        <v>138</v>
      </c>
      <c r="E18" s="151" t="s">
        <v>130</v>
      </c>
    </row>
    <row r="19" spans="1:8" ht="16.5" thickBot="1" x14ac:dyDescent="0.3">
      <c r="A19" s="90"/>
      <c r="B19" s="89">
        <f>SUM(B10-B16)</f>
        <v>346</v>
      </c>
      <c r="C19" s="1" t="s">
        <v>22</v>
      </c>
      <c r="D19" s="73">
        <f>SUM(D3:D18)</f>
        <v>1097</v>
      </c>
      <c r="E19" s="151" t="s">
        <v>126</v>
      </c>
      <c r="H19" s="142"/>
    </row>
    <row r="20" spans="1:8" ht="15" customHeight="1" x14ac:dyDescent="0.25">
      <c r="A20" s="148" t="s">
        <v>127</v>
      </c>
      <c r="E20" s="151" t="s">
        <v>131</v>
      </c>
    </row>
    <row r="21" spans="1:8" ht="15.75" x14ac:dyDescent="0.25">
      <c r="A21" s="147" t="s">
        <v>128</v>
      </c>
      <c r="C21" s="9"/>
    </row>
    <row r="22" spans="1:8" ht="15.75" x14ac:dyDescent="0.25">
      <c r="B22" s="124">
        <f>IF(B10&lt;=0,C22,C23)</f>
        <v>428</v>
      </c>
      <c r="C22" s="125">
        <f>IF(B4&gt;623,623,B4)</f>
        <v>428</v>
      </c>
    </row>
    <row r="23" spans="1:8" ht="15.75" x14ac:dyDescent="0.25">
      <c r="B23" s="124"/>
      <c r="C23" s="126">
        <f>IF(B4&gt;463,463,B4)</f>
        <v>428</v>
      </c>
    </row>
    <row r="24" spans="1:8" ht="15.75" x14ac:dyDescent="0.25">
      <c r="C24" s="8"/>
    </row>
    <row r="25" spans="1:8" ht="15.75" x14ac:dyDescent="0.25">
      <c r="C25" s="8"/>
    </row>
    <row r="26" spans="1:8" ht="16.5" thickBot="1" x14ac:dyDescent="0.3">
      <c r="A26" s="149" t="s">
        <v>129</v>
      </c>
      <c r="B26" s="146"/>
      <c r="C26" s="146"/>
    </row>
    <row r="27" spans="1:8" ht="15.75" x14ac:dyDescent="0.25">
      <c r="A27" s="17" t="s">
        <v>35</v>
      </c>
      <c r="B27" s="87" t="s">
        <v>30</v>
      </c>
      <c r="C27" s="79" t="s">
        <v>31</v>
      </c>
    </row>
    <row r="28" spans="1:8" ht="15.75" x14ac:dyDescent="0.25">
      <c r="A28" s="10" t="s">
        <v>22</v>
      </c>
      <c r="B28" s="80">
        <f>SUM(D19)</f>
        <v>1097</v>
      </c>
      <c r="C28" s="80">
        <f>SUM(D19)</f>
        <v>1097</v>
      </c>
      <c r="D28" s="4"/>
      <c r="E28"/>
    </row>
    <row r="29" spans="1:8" ht="15.75" x14ac:dyDescent="0.25">
      <c r="A29" s="10" t="s">
        <v>32</v>
      </c>
      <c r="B29" s="81">
        <v>2010</v>
      </c>
      <c r="C29" s="81">
        <v>2707</v>
      </c>
      <c r="D29" s="4"/>
      <c r="E29"/>
    </row>
    <row r="30" spans="1:8" ht="15.75" x14ac:dyDescent="0.25">
      <c r="A30" s="101" t="s">
        <v>33</v>
      </c>
      <c r="B30" s="102">
        <f>SUM(B28-B29)</f>
        <v>-913</v>
      </c>
      <c r="C30" s="103">
        <f>SUM(C28-C29)</f>
        <v>-1610</v>
      </c>
      <c r="D30" s="18"/>
      <c r="E30" s="19"/>
    </row>
    <row r="31" spans="1:8" ht="15.75" x14ac:dyDescent="0.25">
      <c r="A31" s="1" t="s">
        <v>25</v>
      </c>
      <c r="B31" s="82"/>
      <c r="C31" s="82"/>
      <c r="D31" s="18"/>
      <c r="E31" s="19"/>
    </row>
    <row r="32" spans="1:8"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913</v>
      </c>
      <c r="C40" s="86">
        <f>SUM(C38-C30)</f>
        <v>1610</v>
      </c>
      <c r="D40" s="15"/>
      <c r="E40"/>
    </row>
    <row r="41" spans="1:5" ht="15.75" x14ac:dyDescent="0.25">
      <c r="A41" s="17" t="s">
        <v>35</v>
      </c>
      <c r="B41" s="138" t="s">
        <v>86</v>
      </c>
      <c r="C41" s="139" t="s">
        <v>87</v>
      </c>
    </row>
    <row r="42" spans="1:5" ht="15.75" x14ac:dyDescent="0.25">
      <c r="A42" s="10" t="s">
        <v>22</v>
      </c>
      <c r="B42" s="80">
        <f>SUM(D19)</f>
        <v>1097</v>
      </c>
      <c r="C42" s="80">
        <f>SUM(D19)</f>
        <v>1097</v>
      </c>
    </row>
    <row r="43" spans="1:5" ht="15.75" x14ac:dyDescent="0.25">
      <c r="A43" s="10" t="s">
        <v>32</v>
      </c>
      <c r="B43" s="81">
        <v>3403</v>
      </c>
      <c r="C43" s="81">
        <v>4100</v>
      </c>
    </row>
    <row r="44" spans="1:5" ht="15.75" x14ac:dyDescent="0.25">
      <c r="A44" s="101" t="s">
        <v>33</v>
      </c>
      <c r="B44" s="102">
        <f>SUM(B42-B43)</f>
        <v>-2306</v>
      </c>
      <c r="C44" s="103">
        <f>SUM(C42-C43)</f>
        <v>-3003</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customFormat="1" ht="15.75" x14ac:dyDescent="0.25">
      <c r="A49" s="1" t="s">
        <v>25</v>
      </c>
      <c r="B49" s="82"/>
      <c r="C49" s="82"/>
    </row>
    <row r="50" spans="1:3" customFormat="1" ht="15.75" x14ac:dyDescent="0.25">
      <c r="A50" s="1" t="s">
        <v>25</v>
      </c>
      <c r="B50" s="82"/>
      <c r="C50" s="82"/>
    </row>
    <row r="51" spans="1:3" customFormat="1" ht="15.75" x14ac:dyDescent="0.25">
      <c r="A51" s="11" t="s">
        <v>26</v>
      </c>
      <c r="B51" s="88"/>
      <c r="C51" s="83"/>
    </row>
    <row r="52" spans="1:3" customFormat="1" ht="15.75" x14ac:dyDescent="0.25">
      <c r="A52" s="12" t="s">
        <v>34</v>
      </c>
      <c r="B52" s="84">
        <f>SUM(B45:B50)</f>
        <v>0</v>
      </c>
      <c r="C52" s="84">
        <f>SUM(C45:C50)</f>
        <v>0</v>
      </c>
    </row>
    <row r="53" spans="1:3" customFormat="1" ht="15.75" x14ac:dyDescent="0.25">
      <c r="A53" s="6" t="s">
        <v>27</v>
      </c>
      <c r="B53" s="88"/>
      <c r="C53" s="85"/>
    </row>
    <row r="54" spans="1:3" customFormat="1" ht="16.5" thickBot="1" x14ac:dyDescent="0.3">
      <c r="A54" s="6" t="s">
        <v>28</v>
      </c>
      <c r="B54" s="86">
        <f>SUM(B52-B44)</f>
        <v>2306</v>
      </c>
      <c r="C54" s="86">
        <f>SUM(C52-C44)</f>
        <v>3003</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H54"/>
  <sheetViews>
    <sheetView workbookViewId="0">
      <selection activeCell="B30" sqref="A27:B30"/>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139</v>
      </c>
      <c r="C1" s="100" t="s">
        <v>146</v>
      </c>
      <c r="D1" s="99"/>
    </row>
    <row r="2" spans="1:8" ht="15" customHeight="1" x14ac:dyDescent="0.25">
      <c r="A2" s="2" t="s">
        <v>0</v>
      </c>
      <c r="B2" s="20"/>
      <c r="C2" s="3" t="s">
        <v>1</v>
      </c>
      <c r="D2" s="14"/>
    </row>
    <row r="3" spans="1:8" ht="15" customHeight="1" x14ac:dyDescent="0.25">
      <c r="A3" s="1" t="s">
        <v>134</v>
      </c>
      <c r="B3" s="51">
        <v>710</v>
      </c>
      <c r="C3" s="1" t="s">
        <v>73</v>
      </c>
      <c r="D3" s="51"/>
    </row>
    <row r="4" spans="1:8" ht="15" customHeight="1" x14ac:dyDescent="0.25">
      <c r="A4" s="1" t="s">
        <v>96</v>
      </c>
      <c r="B4" s="51">
        <v>422.6</v>
      </c>
      <c r="C4" s="1" t="s">
        <v>74</v>
      </c>
      <c r="D4" s="51"/>
    </row>
    <row r="5" spans="1:8" ht="15" customHeight="1" x14ac:dyDescent="0.25">
      <c r="A5" s="1" t="s">
        <v>97</v>
      </c>
      <c r="B5" s="123">
        <f>SUM(B22)</f>
        <v>422.6</v>
      </c>
      <c r="C5" s="1" t="s">
        <v>8</v>
      </c>
      <c r="D5" s="51">
        <v>1767.5</v>
      </c>
      <c r="G5" s="1"/>
      <c r="H5" s="4"/>
    </row>
    <row r="6" spans="1:8" ht="15" customHeight="1" x14ac:dyDescent="0.25">
      <c r="A6" s="1" t="s">
        <v>137</v>
      </c>
      <c r="B6" s="51"/>
      <c r="C6" s="1" t="s">
        <v>145</v>
      </c>
      <c r="D6" s="51"/>
      <c r="G6" s="1"/>
      <c r="H6" s="4"/>
    </row>
    <row r="7" spans="1:8" ht="15" customHeight="1" x14ac:dyDescent="0.25">
      <c r="A7" s="1" t="s">
        <v>135</v>
      </c>
      <c r="B7" s="51">
        <v>329</v>
      </c>
      <c r="C7" s="1" t="s">
        <v>10</v>
      </c>
      <c r="D7" s="51" t="s">
        <v>138</v>
      </c>
      <c r="G7" s="1"/>
      <c r="H7" s="4"/>
    </row>
    <row r="8" spans="1:8" ht="15" customHeight="1" thickBot="1" x14ac:dyDescent="0.3">
      <c r="A8" s="1" t="s">
        <v>6</v>
      </c>
      <c r="B8" s="51"/>
      <c r="C8" s="1" t="s">
        <v>141</v>
      </c>
      <c r="D8" s="51"/>
      <c r="G8" s="1"/>
      <c r="H8" s="4"/>
    </row>
    <row r="9" spans="1:8" ht="15" customHeight="1" thickBot="1" x14ac:dyDescent="0.3">
      <c r="A9" s="1" t="s">
        <v>7</v>
      </c>
      <c r="B9" s="72">
        <f>SUM(B3:B8)-(B4)</f>
        <v>1461.6</v>
      </c>
      <c r="C9" s="1" t="s">
        <v>12</v>
      </c>
      <c r="D9" s="51"/>
      <c r="G9" s="1"/>
      <c r="H9" s="4"/>
    </row>
    <row r="10" spans="1:8" ht="15" customHeight="1" x14ac:dyDescent="0.25">
      <c r="A10" s="1" t="s">
        <v>136</v>
      </c>
      <c r="B10" s="51">
        <v>287</v>
      </c>
      <c r="C10" s="1" t="s">
        <v>143</v>
      </c>
      <c r="D10" s="51"/>
      <c r="G10" s="1"/>
      <c r="H10" s="4"/>
    </row>
    <row r="11" spans="1:8" ht="15" customHeight="1" thickBot="1" x14ac:dyDescent="0.3">
      <c r="A11" s="91"/>
      <c r="B11" s="92"/>
      <c r="C11" s="1" t="s">
        <v>15</v>
      </c>
      <c r="D11" s="51"/>
      <c r="G11" s="1"/>
      <c r="H11" s="4"/>
    </row>
    <row r="12" spans="1:8" ht="15" customHeight="1" thickBot="1" x14ac:dyDescent="0.3">
      <c r="A12" s="1" t="s">
        <v>23</v>
      </c>
      <c r="B12" s="72">
        <f>SUM(B9)</f>
        <v>1461.6</v>
      </c>
      <c r="C12" s="1" t="s">
        <v>144</v>
      </c>
      <c r="D12" s="51"/>
      <c r="G12" s="1"/>
      <c r="H12" s="4">
        <v>191.62</v>
      </c>
    </row>
    <row r="13" spans="1:8" ht="15" customHeight="1" thickBot="1" x14ac:dyDescent="0.3">
      <c r="A13" s="1" t="s">
        <v>22</v>
      </c>
      <c r="B13" s="73">
        <f>$D$19</f>
        <v>1767.5</v>
      </c>
      <c r="C13" s="1" t="s">
        <v>14</v>
      </c>
      <c r="D13" s="51"/>
      <c r="H13" s="4">
        <v>134</v>
      </c>
    </row>
    <row r="14" spans="1:8" ht="15" customHeight="1" thickBot="1" x14ac:dyDescent="0.3">
      <c r="A14" s="1" t="s">
        <v>38</v>
      </c>
      <c r="B14" s="74">
        <f>SUM(B12-B13)</f>
        <v>-305.90000000000009</v>
      </c>
      <c r="C14" s="1" t="s">
        <v>17</v>
      </c>
      <c r="D14" s="51"/>
      <c r="H14" s="4">
        <v>29.4</v>
      </c>
    </row>
    <row r="15" spans="1:8" ht="15" customHeight="1" thickBot="1" x14ac:dyDescent="0.3">
      <c r="A15" s="1" t="s">
        <v>37</v>
      </c>
      <c r="B15" s="75">
        <f>SUM(B10)</f>
        <v>287</v>
      </c>
      <c r="C15" s="1" t="s">
        <v>18</v>
      </c>
      <c r="D15" s="51"/>
      <c r="H15" s="4">
        <f>SUM(H12:H14)</f>
        <v>355.02</v>
      </c>
    </row>
    <row r="16" spans="1:8" ht="15" customHeight="1" thickBot="1" x14ac:dyDescent="0.3">
      <c r="A16" s="1" t="s">
        <v>24</v>
      </c>
      <c r="B16" s="76">
        <f>SUM(B13-B12)</f>
        <v>305.90000000000009</v>
      </c>
      <c r="C16" s="1" t="s">
        <v>19</v>
      </c>
      <c r="D16" s="51"/>
      <c r="H16" s="4">
        <v>-235.52</v>
      </c>
    </row>
    <row r="17" spans="1:8" ht="16.5" thickBot="1" x14ac:dyDescent="0.3">
      <c r="A17" s="1" t="s">
        <v>39</v>
      </c>
      <c r="B17" s="77">
        <f>IF(B19&gt;B15,B15,B19)</f>
        <v>-18.900000000000091</v>
      </c>
      <c r="C17" s="1" t="s">
        <v>20</v>
      </c>
      <c r="D17" s="51"/>
      <c r="H17" s="4">
        <f>SUM(H15:H16)</f>
        <v>119.49999999999997</v>
      </c>
    </row>
    <row r="18" spans="1:8" ht="16.5" thickBot="1" x14ac:dyDescent="0.3">
      <c r="A18" s="1" t="s">
        <v>29</v>
      </c>
      <c r="B18" s="78">
        <f>SUM(B14+B15)</f>
        <v>-18.900000000000091</v>
      </c>
      <c r="C18" s="1" t="s">
        <v>21</v>
      </c>
      <c r="D18" s="51"/>
      <c r="E18" s="151" t="s">
        <v>130</v>
      </c>
    </row>
    <row r="19" spans="1:8" ht="16.5" thickBot="1" x14ac:dyDescent="0.3">
      <c r="A19" s="90"/>
      <c r="B19" s="89">
        <f>SUM(B10-B16)</f>
        <v>-18.900000000000091</v>
      </c>
      <c r="C19" s="1" t="s">
        <v>22</v>
      </c>
      <c r="D19" s="73">
        <f>SUM(D3:D18)</f>
        <v>1767.5</v>
      </c>
      <c r="E19" s="151" t="s">
        <v>126</v>
      </c>
      <c r="H19" s="142"/>
    </row>
    <row r="20" spans="1:8" ht="15" customHeight="1" x14ac:dyDescent="0.25">
      <c r="A20" s="148" t="s">
        <v>127</v>
      </c>
      <c r="E20" s="151" t="s">
        <v>131</v>
      </c>
    </row>
    <row r="21" spans="1:8" ht="15.75" x14ac:dyDescent="0.25">
      <c r="A21" s="147" t="s">
        <v>128</v>
      </c>
      <c r="C21" s="9"/>
    </row>
    <row r="22" spans="1:8" ht="15.75" x14ac:dyDescent="0.25">
      <c r="B22" s="124">
        <f>IF(B10&lt;=0,C22,C23)</f>
        <v>422.6</v>
      </c>
      <c r="C22" s="125">
        <f>IF(B4&gt;638,638,B4)</f>
        <v>422.6</v>
      </c>
    </row>
    <row r="23" spans="1:8" ht="15.75" x14ac:dyDescent="0.25">
      <c r="B23" s="124"/>
      <c r="C23" s="126">
        <f>IF(B4&gt;474,474,B4)</f>
        <v>422.6</v>
      </c>
    </row>
    <row r="24" spans="1:8" ht="15.75" x14ac:dyDescent="0.25">
      <c r="C24" s="8"/>
    </row>
    <row r="25" spans="1:8" ht="15.75" x14ac:dyDescent="0.25">
      <c r="C25" s="8"/>
    </row>
    <row r="26" spans="1:8" ht="16.5" thickBot="1" x14ac:dyDescent="0.3">
      <c r="A26" s="149" t="s">
        <v>129</v>
      </c>
      <c r="B26" s="146"/>
      <c r="C26" s="146"/>
    </row>
    <row r="27" spans="1:8" ht="15.75" x14ac:dyDescent="0.25">
      <c r="A27" s="17" t="s">
        <v>35</v>
      </c>
      <c r="B27" s="87" t="s">
        <v>30</v>
      </c>
      <c r="C27" s="79" t="s">
        <v>31</v>
      </c>
    </row>
    <row r="28" spans="1:8" ht="15.75" x14ac:dyDescent="0.25">
      <c r="A28" s="10" t="s">
        <v>22</v>
      </c>
      <c r="B28" s="80">
        <f>SUM(D19)</f>
        <v>1767.5</v>
      </c>
      <c r="C28" s="80">
        <f>SUM(D19)</f>
        <v>1767.5</v>
      </c>
      <c r="D28" s="4"/>
      <c r="E28"/>
    </row>
    <row r="29" spans="1:8" ht="15.75" x14ac:dyDescent="0.25">
      <c r="A29" s="10" t="s">
        <v>32</v>
      </c>
      <c r="B29" s="81">
        <v>2023</v>
      </c>
      <c r="C29" s="81">
        <v>2743</v>
      </c>
      <c r="D29" s="4"/>
      <c r="E29"/>
    </row>
    <row r="30" spans="1:8" ht="15.75" x14ac:dyDescent="0.25">
      <c r="A30" s="101" t="s">
        <v>33</v>
      </c>
      <c r="B30" s="102">
        <f>SUM(B28-B29)</f>
        <v>-255.5</v>
      </c>
      <c r="C30" s="103">
        <f>SUM(C28-C29)</f>
        <v>-975.5</v>
      </c>
      <c r="D30" s="18"/>
      <c r="E30" s="19"/>
    </row>
    <row r="31" spans="1:8" ht="15.75" x14ac:dyDescent="0.25">
      <c r="A31" s="1" t="s">
        <v>25</v>
      </c>
      <c r="B31" s="82"/>
      <c r="C31" s="82"/>
      <c r="D31" s="18"/>
      <c r="E31" s="19"/>
    </row>
    <row r="32" spans="1:8"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255.5</v>
      </c>
      <c r="C40" s="86">
        <f>SUM(C38-C30)</f>
        <v>975.5</v>
      </c>
      <c r="D40" s="15"/>
      <c r="E40"/>
    </row>
    <row r="41" spans="1:5" ht="15.75" x14ac:dyDescent="0.25">
      <c r="A41" s="17" t="s">
        <v>35</v>
      </c>
      <c r="B41" s="138" t="s">
        <v>86</v>
      </c>
      <c r="C41" s="139" t="s">
        <v>87</v>
      </c>
    </row>
    <row r="42" spans="1:5" ht="15.75" x14ac:dyDescent="0.25">
      <c r="A42" s="10" t="s">
        <v>22</v>
      </c>
      <c r="B42" s="80">
        <f>SUM(D19)</f>
        <v>1767.5</v>
      </c>
      <c r="C42" s="80">
        <f>SUM(D19)</f>
        <v>1767.5</v>
      </c>
    </row>
    <row r="43" spans="1:5" ht="15.75" x14ac:dyDescent="0.25">
      <c r="A43" s="10" t="s">
        <v>32</v>
      </c>
      <c r="B43" s="81">
        <v>3463</v>
      </c>
      <c r="C43" s="81">
        <v>4183</v>
      </c>
    </row>
    <row r="44" spans="1:5" ht="15.75" x14ac:dyDescent="0.25">
      <c r="A44" s="101" t="s">
        <v>33</v>
      </c>
      <c r="B44" s="102">
        <f>SUM(B42-B43)</f>
        <v>-1695.5</v>
      </c>
      <c r="C44" s="103">
        <f>SUM(C42-C43)</f>
        <v>-2415.5</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customFormat="1" ht="15.75" x14ac:dyDescent="0.25">
      <c r="A49" s="1" t="s">
        <v>25</v>
      </c>
      <c r="B49" s="82"/>
      <c r="C49" s="82"/>
    </row>
    <row r="50" spans="1:3" customFormat="1" ht="15.75" x14ac:dyDescent="0.25">
      <c r="A50" s="1" t="s">
        <v>25</v>
      </c>
      <c r="B50" s="82"/>
      <c r="C50" s="82"/>
    </row>
    <row r="51" spans="1:3" customFormat="1" ht="15.75" x14ac:dyDescent="0.25">
      <c r="A51" s="11" t="s">
        <v>26</v>
      </c>
      <c r="B51" s="88"/>
      <c r="C51" s="83"/>
    </row>
    <row r="52" spans="1:3" customFormat="1" ht="15.75" x14ac:dyDescent="0.25">
      <c r="A52" s="12" t="s">
        <v>34</v>
      </c>
      <c r="B52" s="84">
        <f>SUM(B45:B50)</f>
        <v>0</v>
      </c>
      <c r="C52" s="84">
        <f>SUM(C45:C50)</f>
        <v>0</v>
      </c>
    </row>
    <row r="53" spans="1:3" customFormat="1" ht="15.75" x14ac:dyDescent="0.25">
      <c r="A53" s="6" t="s">
        <v>27</v>
      </c>
      <c r="B53" s="88"/>
      <c r="C53" s="85"/>
    </row>
    <row r="54" spans="1:3" customFormat="1" ht="16.5" thickBot="1" x14ac:dyDescent="0.3">
      <c r="A54" s="6" t="s">
        <v>28</v>
      </c>
      <c r="B54" s="86">
        <f>SUM(B52-B44)</f>
        <v>1695.5</v>
      </c>
      <c r="C54" s="86">
        <f>SUM(C52-C44)</f>
        <v>2415.5</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H54"/>
  <sheetViews>
    <sheetView workbookViewId="0">
      <selection activeCell="D19" sqref="A1:D19"/>
    </sheetView>
  </sheetViews>
  <sheetFormatPr defaultRowHeight="15" customHeight="1" x14ac:dyDescent="0.25"/>
  <cols>
    <col min="1" max="1" width="28.28515625" style="1" bestFit="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15" customHeight="1" x14ac:dyDescent="0.25">
      <c r="A1" s="16" t="s">
        <v>36</v>
      </c>
      <c r="B1" s="98" t="s">
        <v>157</v>
      </c>
      <c r="C1" s="100" t="s">
        <v>160</v>
      </c>
      <c r="D1" s="99"/>
    </row>
    <row r="2" spans="1:8" ht="15" customHeight="1" x14ac:dyDescent="0.25">
      <c r="A2" s="2" t="s">
        <v>0</v>
      </c>
      <c r="B2" s="20"/>
      <c r="C2" s="3" t="s">
        <v>1</v>
      </c>
      <c r="D2" s="14"/>
    </row>
    <row r="3" spans="1:8" ht="15" customHeight="1" x14ac:dyDescent="0.25">
      <c r="A3" s="1" t="s">
        <v>147</v>
      </c>
      <c r="B3" s="51">
        <v>989</v>
      </c>
      <c r="C3" s="1" t="s">
        <v>73</v>
      </c>
      <c r="D3" s="51"/>
    </row>
    <row r="4" spans="1:8" ht="15" customHeight="1" x14ac:dyDescent="0.25">
      <c r="A4" s="1" t="s">
        <v>96</v>
      </c>
      <c r="B4" s="51">
        <v>692.86</v>
      </c>
      <c r="C4" s="1" t="s">
        <v>74</v>
      </c>
      <c r="D4" s="51"/>
    </row>
    <row r="5" spans="1:8" ht="15" customHeight="1" x14ac:dyDescent="0.25">
      <c r="A5" s="1" t="s">
        <v>97</v>
      </c>
      <c r="B5" s="123">
        <f>SUM(B22)</f>
        <v>489</v>
      </c>
      <c r="C5" s="1" t="s">
        <v>8</v>
      </c>
      <c r="D5" s="51">
        <v>1507.6</v>
      </c>
      <c r="G5" s="1"/>
      <c r="H5" s="4"/>
    </row>
    <row r="6" spans="1:8" ht="15" customHeight="1" x14ac:dyDescent="0.25">
      <c r="A6" s="1" t="s">
        <v>148</v>
      </c>
      <c r="B6" s="51"/>
      <c r="C6" s="1" t="s">
        <v>145</v>
      </c>
      <c r="D6" s="51">
        <v>627.79999999999995</v>
      </c>
      <c r="G6" s="1"/>
      <c r="H6" s="4"/>
    </row>
    <row r="7" spans="1:8" ht="15" customHeight="1" x14ac:dyDescent="0.25">
      <c r="A7" s="1" t="s">
        <v>149</v>
      </c>
      <c r="B7" s="51">
        <v>678</v>
      </c>
      <c r="C7" s="1" t="s">
        <v>10</v>
      </c>
      <c r="D7" s="51"/>
      <c r="G7" s="1"/>
      <c r="H7" s="4"/>
    </row>
    <row r="8" spans="1:8" ht="15" customHeight="1" thickBot="1" x14ac:dyDescent="0.3">
      <c r="A8" s="1" t="s">
        <v>6</v>
      </c>
      <c r="B8" s="51"/>
      <c r="C8" s="1" t="s">
        <v>159</v>
      </c>
      <c r="D8" s="51"/>
      <c r="G8" s="1"/>
      <c r="H8" s="4"/>
    </row>
    <row r="9" spans="1:8" ht="15" customHeight="1" thickBot="1" x14ac:dyDescent="0.3">
      <c r="A9" s="1" t="s">
        <v>7</v>
      </c>
      <c r="B9" s="72">
        <f>SUM(B3:B8)-(B4)</f>
        <v>2156</v>
      </c>
      <c r="C9" s="1" t="s">
        <v>12</v>
      </c>
      <c r="D9" s="51"/>
      <c r="G9" s="1"/>
      <c r="H9" s="4"/>
    </row>
    <row r="10" spans="1:8" ht="15" customHeight="1" x14ac:dyDescent="0.25">
      <c r="A10" s="1" t="s">
        <v>150</v>
      </c>
      <c r="B10" s="51">
        <v>296</v>
      </c>
      <c r="C10" s="1" t="s">
        <v>151</v>
      </c>
      <c r="D10" s="51"/>
      <c r="G10" s="1"/>
      <c r="H10" s="4"/>
    </row>
    <row r="11" spans="1:8" ht="15" customHeight="1" thickBot="1" x14ac:dyDescent="0.3">
      <c r="A11" s="91"/>
      <c r="B11" s="92">
        <v>0</v>
      </c>
      <c r="C11" s="1" t="s">
        <v>15</v>
      </c>
      <c r="D11" s="51"/>
      <c r="G11" s="1"/>
      <c r="H11" s="4"/>
    </row>
    <row r="12" spans="1:8" ht="15" customHeight="1" thickBot="1" x14ac:dyDescent="0.3">
      <c r="A12" s="1" t="s">
        <v>23</v>
      </c>
      <c r="B12" s="72">
        <f>SUM(B9)</f>
        <v>2156</v>
      </c>
      <c r="C12" s="1" t="s">
        <v>144</v>
      </c>
      <c r="D12" s="51"/>
      <c r="G12" s="1"/>
      <c r="H12" s="4"/>
    </row>
    <row r="13" spans="1:8" ht="15" customHeight="1" thickBot="1" x14ac:dyDescent="0.3">
      <c r="A13" s="1" t="s">
        <v>22</v>
      </c>
      <c r="B13" s="73">
        <f>$D$19</f>
        <v>2917.8999999999996</v>
      </c>
      <c r="C13" s="1" t="s">
        <v>14</v>
      </c>
      <c r="D13" s="51">
        <v>782.5</v>
      </c>
    </row>
    <row r="14" spans="1:8" ht="15" customHeight="1" thickBot="1" x14ac:dyDescent="0.3">
      <c r="A14" s="1" t="s">
        <v>38</v>
      </c>
      <c r="B14" s="74">
        <f>SUM(B12-B13)</f>
        <v>-761.89999999999964</v>
      </c>
      <c r="C14" s="1" t="s">
        <v>17</v>
      </c>
      <c r="D14" s="51"/>
    </row>
    <row r="15" spans="1:8" ht="15" customHeight="1" thickBot="1" x14ac:dyDescent="0.3">
      <c r="A15" s="1" t="s">
        <v>37</v>
      </c>
      <c r="B15" s="75">
        <f>SUM(B10)</f>
        <v>296</v>
      </c>
      <c r="C15" s="1" t="s">
        <v>18</v>
      </c>
      <c r="D15" s="51"/>
    </row>
    <row r="16" spans="1:8" ht="15" customHeight="1" thickBot="1" x14ac:dyDescent="0.3">
      <c r="A16" s="1" t="s">
        <v>24</v>
      </c>
      <c r="B16" s="76">
        <f>SUM(B13-B12)</f>
        <v>761.89999999999964</v>
      </c>
      <c r="C16" s="1" t="s">
        <v>19</v>
      </c>
      <c r="D16" s="51"/>
    </row>
    <row r="17" spans="1:8" ht="16.5" thickBot="1" x14ac:dyDescent="0.3">
      <c r="A17" s="1" t="s">
        <v>39</v>
      </c>
      <c r="B17" s="77">
        <f>IF(B19&gt;B15,B15,B19)</f>
        <v>-465.89999999999964</v>
      </c>
      <c r="C17" s="1" t="s">
        <v>20</v>
      </c>
      <c r="D17" s="51"/>
    </row>
    <row r="18" spans="1:8" ht="16.5" thickBot="1" x14ac:dyDescent="0.3">
      <c r="A18" s="1" t="s">
        <v>29</v>
      </c>
      <c r="B18" s="78">
        <f>SUM(B14+B15)</f>
        <v>-465.89999999999964</v>
      </c>
      <c r="C18" s="1" t="s">
        <v>21</v>
      </c>
      <c r="D18" s="51"/>
      <c r="E18" s="151" t="s">
        <v>130</v>
      </c>
    </row>
    <row r="19" spans="1:8" ht="16.5" thickBot="1" x14ac:dyDescent="0.3">
      <c r="A19" s="90"/>
      <c r="B19" s="89">
        <f>SUM(B10-B16)</f>
        <v>-465.89999999999964</v>
      </c>
      <c r="C19" s="1" t="s">
        <v>22</v>
      </c>
      <c r="D19" s="73">
        <f>SUM(D3:D18)</f>
        <v>2917.8999999999996</v>
      </c>
      <c r="E19" s="151" t="s">
        <v>126</v>
      </c>
      <c r="H19" s="142"/>
    </row>
    <row r="20" spans="1:8" ht="15" customHeight="1" x14ac:dyDescent="0.25">
      <c r="A20" s="148" t="s">
        <v>127</v>
      </c>
      <c r="D20"/>
      <c r="E20" s="151" t="s">
        <v>131</v>
      </c>
    </row>
    <row r="21" spans="1:8" ht="15.75" x14ac:dyDescent="0.25">
      <c r="A21" s="147" t="s">
        <v>128</v>
      </c>
      <c r="C21" s="9"/>
    </row>
    <row r="22" spans="1:8" ht="15.75" x14ac:dyDescent="0.25">
      <c r="B22" s="124">
        <f>IF(B10&lt;=0,C22,C23)</f>
        <v>489</v>
      </c>
      <c r="C22" s="125">
        <f>IF(B4&gt;657,657,B4)</f>
        <v>657</v>
      </c>
    </row>
    <row r="23" spans="1:8" ht="15.75" x14ac:dyDescent="0.25">
      <c r="B23" s="124"/>
      <c r="C23" s="126">
        <f>IF(B4&gt;489,489,B4)</f>
        <v>489</v>
      </c>
    </row>
    <row r="24" spans="1:8" ht="15.75" x14ac:dyDescent="0.25">
      <c r="C24" s="8"/>
    </row>
    <row r="25" spans="1:8" ht="15.75" x14ac:dyDescent="0.25">
      <c r="C25" s="8"/>
    </row>
    <row r="26" spans="1:8" ht="16.5" thickBot="1" x14ac:dyDescent="0.3">
      <c r="A26" s="149" t="s">
        <v>129</v>
      </c>
      <c r="B26" s="146"/>
      <c r="C26" s="146"/>
    </row>
    <row r="27" spans="1:8" ht="15.75" x14ac:dyDescent="0.25">
      <c r="A27" s="17" t="s">
        <v>35</v>
      </c>
      <c r="B27" s="87" t="s">
        <v>30</v>
      </c>
      <c r="C27" s="79" t="s">
        <v>31</v>
      </c>
    </row>
    <row r="28" spans="1:8" ht="15.75" x14ac:dyDescent="0.25">
      <c r="A28" s="10" t="s">
        <v>22</v>
      </c>
      <c r="B28" s="80">
        <f>SUM(D19)</f>
        <v>2917.8999999999996</v>
      </c>
      <c r="C28" s="80">
        <f>SUM(D19)</f>
        <v>2917.8999999999996</v>
      </c>
      <c r="D28" s="4"/>
      <c r="E28"/>
    </row>
    <row r="29" spans="1:8" ht="15.75" x14ac:dyDescent="0.25">
      <c r="A29" s="10" t="s">
        <v>32</v>
      </c>
      <c r="B29" s="81">
        <v>2081</v>
      </c>
      <c r="C29" s="81">
        <v>2818</v>
      </c>
      <c r="D29" s="4"/>
      <c r="E29"/>
    </row>
    <row r="30" spans="1:8" ht="15.75" x14ac:dyDescent="0.25">
      <c r="A30" s="101" t="s">
        <v>33</v>
      </c>
      <c r="B30" s="102">
        <f>SUM(B28-B29)</f>
        <v>836.89999999999964</v>
      </c>
      <c r="C30" s="103">
        <f>SUM(C28-C29)</f>
        <v>99.899999999999636</v>
      </c>
      <c r="D30" s="18"/>
      <c r="E30" s="19"/>
    </row>
    <row r="31" spans="1:8" ht="15.75" x14ac:dyDescent="0.25">
      <c r="A31" s="1" t="s">
        <v>25</v>
      </c>
      <c r="B31" s="82"/>
      <c r="C31" s="82"/>
      <c r="D31" s="18"/>
      <c r="E31" s="19"/>
    </row>
    <row r="32" spans="1:8" ht="15.75" x14ac:dyDescent="0.25">
      <c r="A32" s="1" t="s">
        <v>25</v>
      </c>
      <c r="B32" s="82">
        <v>0</v>
      </c>
      <c r="C32" s="82"/>
      <c r="D32" s="18"/>
      <c r="E32" s="19"/>
    </row>
    <row r="33" spans="1:5" ht="15.75" x14ac:dyDescent="0.25">
      <c r="A33" s="1" t="s">
        <v>25</v>
      </c>
      <c r="B33" s="82"/>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1" t="s">
        <v>26</v>
      </c>
      <c r="B37" s="88"/>
      <c r="C37" s="83"/>
      <c r="D37" s="18"/>
      <c r="E37" s="19"/>
    </row>
    <row r="38" spans="1:5" ht="15.75" x14ac:dyDescent="0.25">
      <c r="A38" s="12" t="s">
        <v>34</v>
      </c>
      <c r="B38" s="84">
        <f>SUM(B31:B36)</f>
        <v>0</v>
      </c>
      <c r="C38" s="84">
        <f>SUM(C31:C36)</f>
        <v>0</v>
      </c>
      <c r="D38" s="18"/>
      <c r="E38" s="19"/>
    </row>
    <row r="39" spans="1:5" ht="15.75" x14ac:dyDescent="0.25">
      <c r="A39" s="6" t="s">
        <v>27</v>
      </c>
      <c r="B39" s="88"/>
      <c r="C39" s="85"/>
      <c r="D39" s="15"/>
      <c r="E39"/>
    </row>
    <row r="40" spans="1:5" ht="16.5" thickBot="1" x14ac:dyDescent="0.3">
      <c r="A40" s="6" t="s">
        <v>28</v>
      </c>
      <c r="B40" s="86">
        <f>SUM(B38-B30)</f>
        <v>-836.89999999999964</v>
      </c>
      <c r="C40" s="86">
        <f>SUM(C38-C30)</f>
        <v>-99.899999999999636</v>
      </c>
      <c r="D40" s="15"/>
      <c r="E40"/>
    </row>
    <row r="41" spans="1:5" ht="15.75" x14ac:dyDescent="0.25">
      <c r="A41" s="17" t="s">
        <v>35</v>
      </c>
      <c r="B41" s="138" t="s">
        <v>86</v>
      </c>
      <c r="C41" s="139" t="s">
        <v>87</v>
      </c>
    </row>
    <row r="42" spans="1:5" ht="15.75" x14ac:dyDescent="0.25">
      <c r="A42" s="10" t="s">
        <v>22</v>
      </c>
      <c r="B42" s="80">
        <f>SUM(D19)</f>
        <v>2917.8999999999996</v>
      </c>
      <c r="C42" s="80">
        <f>SUM(D19)</f>
        <v>2917.8999999999996</v>
      </c>
    </row>
    <row r="43" spans="1:5" ht="15.75" x14ac:dyDescent="0.25">
      <c r="A43" s="10" t="s">
        <v>32</v>
      </c>
      <c r="B43" s="81">
        <v>3555</v>
      </c>
      <c r="C43" s="81">
        <v>4292</v>
      </c>
    </row>
    <row r="44" spans="1:5" ht="15.75" x14ac:dyDescent="0.25">
      <c r="A44" s="101" t="s">
        <v>33</v>
      </c>
      <c r="B44" s="102">
        <f>SUM(B42-B43)</f>
        <v>-637.10000000000036</v>
      </c>
      <c r="C44" s="103">
        <f>SUM(C42-C43)</f>
        <v>-1374.1000000000004</v>
      </c>
    </row>
    <row r="45" spans="1:5" ht="15.75" x14ac:dyDescent="0.25">
      <c r="A45" s="1" t="s">
        <v>25</v>
      </c>
      <c r="B45" s="82"/>
      <c r="C45" s="82"/>
    </row>
    <row r="46" spans="1:5" ht="15.75" x14ac:dyDescent="0.25">
      <c r="A46" s="1" t="s">
        <v>25</v>
      </c>
      <c r="B46" s="82">
        <v>0</v>
      </c>
      <c r="C46" s="82"/>
    </row>
    <row r="47" spans="1:5" ht="15.75" x14ac:dyDescent="0.25">
      <c r="A47" s="1" t="s">
        <v>25</v>
      </c>
      <c r="B47" s="82"/>
      <c r="C47" s="82"/>
    </row>
    <row r="48" spans="1:5" ht="15.75" x14ac:dyDescent="0.25">
      <c r="A48" s="1" t="s">
        <v>25</v>
      </c>
      <c r="B48" s="82"/>
      <c r="C48" s="82"/>
    </row>
    <row r="49" spans="1:3" customFormat="1" ht="15.75" x14ac:dyDescent="0.25">
      <c r="A49" s="1" t="s">
        <v>25</v>
      </c>
      <c r="B49" s="82"/>
      <c r="C49" s="82"/>
    </row>
    <row r="50" spans="1:3" customFormat="1" ht="15.75" x14ac:dyDescent="0.25">
      <c r="A50" s="1" t="s">
        <v>25</v>
      </c>
      <c r="B50" s="82"/>
      <c r="C50" s="82"/>
    </row>
    <row r="51" spans="1:3" customFormat="1" ht="15.75" x14ac:dyDescent="0.25">
      <c r="A51" s="11" t="s">
        <v>26</v>
      </c>
      <c r="B51" s="88"/>
      <c r="C51" s="83"/>
    </row>
    <row r="52" spans="1:3" customFormat="1" ht="15.75" x14ac:dyDescent="0.25">
      <c r="A52" s="12" t="s">
        <v>34</v>
      </c>
      <c r="B52" s="84">
        <f>SUM(B45:B50)</f>
        <v>0</v>
      </c>
      <c r="C52" s="84">
        <f>SUM(C45:C50)</f>
        <v>0</v>
      </c>
    </row>
    <row r="53" spans="1:3" customFormat="1" ht="15.75" x14ac:dyDescent="0.25">
      <c r="A53" s="6" t="s">
        <v>27</v>
      </c>
      <c r="B53" s="88"/>
      <c r="C53" s="85"/>
    </row>
    <row r="54" spans="1:3" customFormat="1" ht="16.5" thickBot="1" x14ac:dyDescent="0.3">
      <c r="A54" s="6" t="s">
        <v>28</v>
      </c>
      <c r="B54" s="86">
        <f>SUM(B52-B44)</f>
        <v>637.10000000000036</v>
      </c>
      <c r="C54" s="86">
        <f>SUM(C52-C44)</f>
        <v>1374.1000000000004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5"/>
  <sheetViews>
    <sheetView tabSelected="1" workbookViewId="0">
      <selection activeCell="B6" sqref="B6"/>
    </sheetView>
  </sheetViews>
  <sheetFormatPr defaultRowHeight="15" customHeight="1" x14ac:dyDescent="0.25"/>
  <cols>
    <col min="1" max="1" width="29.140625" style="1" customWidth="1"/>
    <col min="2" max="2" width="22.85546875" style="4" customWidth="1"/>
    <col min="3" max="3" width="25" style="7" customWidth="1"/>
    <col min="4" max="4" width="13.42578125" style="1" customWidth="1"/>
    <col min="5" max="5" width="41.140625" style="4" customWidth="1"/>
    <col min="6" max="6" width="20.7109375" customWidth="1"/>
    <col min="7" max="9" width="15.7109375" customWidth="1"/>
  </cols>
  <sheetData>
    <row r="1" spans="1:8" ht="60" customHeight="1" thickBot="1" x14ac:dyDescent="0.35">
      <c r="A1" s="164" t="s">
        <v>71</v>
      </c>
      <c r="B1" s="165"/>
      <c r="C1" s="165"/>
      <c r="D1" s="165"/>
      <c r="E1" s="165"/>
      <c r="F1" s="165"/>
      <c r="G1" s="166"/>
    </row>
    <row r="2" spans="1:8" ht="15" customHeight="1" x14ac:dyDescent="0.25">
      <c r="A2" s="16" t="s">
        <v>36</v>
      </c>
      <c r="B2" s="98" t="s">
        <v>156</v>
      </c>
      <c r="C2" s="100" t="s">
        <v>161</v>
      </c>
      <c r="D2" s="99"/>
    </row>
    <row r="3" spans="1:8" ht="15" customHeight="1" x14ac:dyDescent="0.25">
      <c r="A3" s="2" t="s">
        <v>0</v>
      </c>
      <c r="B3" s="20"/>
      <c r="C3" s="3" t="s">
        <v>1</v>
      </c>
      <c r="D3" s="14"/>
    </row>
    <row r="4" spans="1:8" ht="15" customHeight="1" x14ac:dyDescent="0.25">
      <c r="A4" s="1" t="s">
        <v>153</v>
      </c>
      <c r="B4" s="51">
        <v>747</v>
      </c>
      <c r="C4" s="1" t="s">
        <v>73</v>
      </c>
      <c r="D4" s="51"/>
    </row>
    <row r="5" spans="1:8" ht="15" customHeight="1" x14ac:dyDescent="0.25">
      <c r="A5" s="1" t="s">
        <v>96</v>
      </c>
      <c r="B5" s="51">
        <v>800</v>
      </c>
      <c r="C5" s="1" t="s">
        <v>74</v>
      </c>
      <c r="D5" s="51"/>
    </row>
    <row r="6" spans="1:8" ht="15" customHeight="1" x14ac:dyDescent="0.25">
      <c r="A6" s="1" t="s">
        <v>97</v>
      </c>
      <c r="B6" s="123">
        <f>SUM(B23)</f>
        <v>499</v>
      </c>
      <c r="C6" s="1" t="s">
        <v>8</v>
      </c>
      <c r="D6" s="51"/>
      <c r="G6" s="1"/>
      <c r="H6" s="4"/>
    </row>
    <row r="7" spans="1:8" ht="15" customHeight="1" x14ac:dyDescent="0.25">
      <c r="A7" s="1" t="s">
        <v>152</v>
      </c>
      <c r="B7" s="51"/>
      <c r="C7" s="1" t="s">
        <v>145</v>
      </c>
      <c r="D7" s="51"/>
      <c r="G7" s="1"/>
      <c r="H7" s="4"/>
    </row>
    <row r="8" spans="1:8" ht="15" customHeight="1" x14ac:dyDescent="0.25">
      <c r="A8" s="1" t="s">
        <v>154</v>
      </c>
      <c r="B8" s="51">
        <v>346</v>
      </c>
      <c r="C8" s="1" t="s">
        <v>10</v>
      </c>
      <c r="D8" s="51"/>
      <c r="G8" s="1"/>
      <c r="H8" s="4"/>
    </row>
    <row r="9" spans="1:8" ht="15" customHeight="1" thickBot="1" x14ac:dyDescent="0.3">
      <c r="A9" s="1" t="s">
        <v>6</v>
      </c>
      <c r="B9" s="51"/>
      <c r="C9" s="1" t="s">
        <v>159</v>
      </c>
      <c r="D9" s="51"/>
      <c r="G9" s="1"/>
      <c r="H9" s="4"/>
    </row>
    <row r="10" spans="1:8" ht="15" customHeight="1" thickBot="1" x14ac:dyDescent="0.3">
      <c r="A10" s="1" t="s">
        <v>7</v>
      </c>
      <c r="B10" s="72">
        <f>SUM(B4:B9)-(B5)</f>
        <v>1592</v>
      </c>
      <c r="C10" s="1" t="s">
        <v>12</v>
      </c>
      <c r="D10" s="51"/>
      <c r="G10" s="1"/>
      <c r="H10" s="4"/>
    </row>
    <row r="11" spans="1:8" ht="15" customHeight="1" x14ac:dyDescent="0.25">
      <c r="A11" s="1" t="s">
        <v>155</v>
      </c>
      <c r="B11" s="51">
        <v>302</v>
      </c>
      <c r="C11" s="1" t="s">
        <v>151</v>
      </c>
      <c r="D11" s="51"/>
      <c r="G11" s="1"/>
      <c r="H11" s="4"/>
    </row>
    <row r="12" spans="1:8" ht="15" customHeight="1" thickBot="1" x14ac:dyDescent="0.3">
      <c r="A12" s="91"/>
      <c r="B12" s="92">
        <v>0</v>
      </c>
      <c r="C12" s="1" t="s">
        <v>15</v>
      </c>
      <c r="D12" s="51"/>
      <c r="G12" s="1"/>
      <c r="H12" s="4"/>
    </row>
    <row r="13" spans="1:8" ht="15" customHeight="1" thickBot="1" x14ac:dyDescent="0.3">
      <c r="A13" s="1" t="s">
        <v>23</v>
      </c>
      <c r="B13" s="72">
        <f>SUM(B10)</f>
        <v>1592</v>
      </c>
      <c r="C13" s="1" t="s">
        <v>144</v>
      </c>
      <c r="D13" s="51"/>
      <c r="G13" s="1"/>
      <c r="H13" s="4"/>
    </row>
    <row r="14" spans="1:8" ht="15" customHeight="1" thickBot="1" x14ac:dyDescent="0.3">
      <c r="A14" s="1" t="s">
        <v>22</v>
      </c>
      <c r="B14" s="73">
        <f>$D$20</f>
        <v>0</v>
      </c>
      <c r="C14" s="1" t="s">
        <v>14</v>
      </c>
      <c r="D14" s="51"/>
    </row>
    <row r="15" spans="1:8" ht="15" customHeight="1" thickBot="1" x14ac:dyDescent="0.3">
      <c r="A15" s="1" t="s">
        <v>38</v>
      </c>
      <c r="B15" s="74">
        <f>SUM(B13-B14)</f>
        <v>1592</v>
      </c>
      <c r="C15" s="1" t="s">
        <v>17</v>
      </c>
      <c r="D15" s="51"/>
    </row>
    <row r="16" spans="1:8" ht="15" customHeight="1" thickBot="1" x14ac:dyDescent="0.3">
      <c r="A16" s="1" t="s">
        <v>37</v>
      </c>
      <c r="B16" s="75">
        <f>SUM(B11)</f>
        <v>302</v>
      </c>
      <c r="C16" s="1" t="s">
        <v>18</v>
      </c>
      <c r="D16" s="51"/>
    </row>
    <row r="17" spans="1:8" ht="15" customHeight="1" thickBot="1" x14ac:dyDescent="0.3">
      <c r="A17" s="1" t="s">
        <v>24</v>
      </c>
      <c r="B17" s="76">
        <f>SUM(B14-B13)</f>
        <v>-1592</v>
      </c>
      <c r="C17" s="1" t="s">
        <v>19</v>
      </c>
      <c r="D17" s="51"/>
    </row>
    <row r="18" spans="1:8" ht="16.5" thickBot="1" x14ac:dyDescent="0.3">
      <c r="A18" s="1" t="s">
        <v>39</v>
      </c>
      <c r="B18" s="77">
        <f>IF(B20&gt;B16,B16,B20)</f>
        <v>302</v>
      </c>
      <c r="C18" s="1" t="s">
        <v>20</v>
      </c>
      <c r="D18" s="51"/>
    </row>
    <row r="19" spans="1:8" ht="16.5" thickBot="1" x14ac:dyDescent="0.3">
      <c r="A19" s="1" t="s">
        <v>29</v>
      </c>
      <c r="B19" s="78">
        <f>SUM(B15+B16)</f>
        <v>1894</v>
      </c>
      <c r="C19" s="1" t="s">
        <v>21</v>
      </c>
      <c r="D19" s="51"/>
      <c r="E19" s="151" t="s">
        <v>130</v>
      </c>
    </row>
    <row r="20" spans="1:8" ht="16.5" thickBot="1" x14ac:dyDescent="0.3">
      <c r="A20" s="90"/>
      <c r="B20" s="89">
        <f>SUM(B11-B17)</f>
        <v>1894</v>
      </c>
      <c r="C20" s="1" t="s">
        <v>22</v>
      </c>
      <c r="D20" s="73">
        <f>SUM(D4:D19)</f>
        <v>0</v>
      </c>
      <c r="E20" s="151" t="s">
        <v>126</v>
      </c>
      <c r="H20" s="142"/>
    </row>
    <row r="21" spans="1:8" ht="15" customHeight="1" x14ac:dyDescent="0.25">
      <c r="A21" s="148" t="s">
        <v>127</v>
      </c>
      <c r="D21"/>
      <c r="E21" s="151" t="s">
        <v>131</v>
      </c>
    </row>
    <row r="22" spans="1:8" ht="15.75" x14ac:dyDescent="0.25">
      <c r="A22" s="147" t="s">
        <v>128</v>
      </c>
      <c r="C22" s="9"/>
    </row>
    <row r="23" spans="1:8" ht="15.75" x14ac:dyDescent="0.25">
      <c r="B23" s="124">
        <f>IF(B11&lt;=0,C23,C24)</f>
        <v>499</v>
      </c>
      <c r="C23" s="125">
        <f>IF(B5&gt;671,671,B5)</f>
        <v>671</v>
      </c>
    </row>
    <row r="24" spans="1:8" ht="15.75" x14ac:dyDescent="0.25">
      <c r="B24" s="124"/>
      <c r="C24" s="126">
        <f>IF(B5&gt;499,499,B5)</f>
        <v>499</v>
      </c>
    </row>
    <row r="25" spans="1:8" ht="15.75" x14ac:dyDescent="0.25">
      <c r="C25" s="8"/>
    </row>
    <row r="26" spans="1:8" ht="15.75" x14ac:dyDescent="0.25">
      <c r="C26" s="8"/>
    </row>
    <row r="27" spans="1:8" ht="16.5" thickBot="1" x14ac:dyDescent="0.3">
      <c r="A27" s="149" t="s">
        <v>129</v>
      </c>
      <c r="B27" s="146"/>
      <c r="C27" s="146"/>
    </row>
    <row r="28" spans="1:8" ht="15.75" x14ac:dyDescent="0.25">
      <c r="A28" s="17" t="s">
        <v>35</v>
      </c>
      <c r="B28" s="87" t="s">
        <v>30</v>
      </c>
      <c r="C28" s="79" t="s">
        <v>31</v>
      </c>
    </row>
    <row r="29" spans="1:8" ht="15.75" x14ac:dyDescent="0.25">
      <c r="A29" s="10" t="s">
        <v>22</v>
      </c>
      <c r="B29" s="80">
        <f>SUM(D20)</f>
        <v>0</v>
      </c>
      <c r="C29" s="80">
        <f>SUM(D20)</f>
        <v>0</v>
      </c>
      <c r="D29" s="4"/>
      <c r="E29"/>
    </row>
    <row r="30" spans="1:8" ht="15.75" x14ac:dyDescent="0.25">
      <c r="A30" s="10" t="s">
        <v>32</v>
      </c>
      <c r="B30" s="81">
        <v>2126</v>
      </c>
      <c r="C30" s="81">
        <v>2873</v>
      </c>
      <c r="D30" s="4"/>
      <c r="E30"/>
    </row>
    <row r="31" spans="1:8" ht="15.75" x14ac:dyDescent="0.25">
      <c r="A31" s="101" t="s">
        <v>33</v>
      </c>
      <c r="B31" s="102">
        <f>SUM(B29-B30)</f>
        <v>-2126</v>
      </c>
      <c r="C31" s="103">
        <f>SUM(C29-C30)</f>
        <v>-2873</v>
      </c>
      <c r="D31" s="18"/>
      <c r="E31" s="19"/>
    </row>
    <row r="32" spans="1:8" ht="15.75" x14ac:dyDescent="0.25">
      <c r="A32" s="1" t="s">
        <v>25</v>
      </c>
      <c r="B32" s="82"/>
      <c r="C32" s="82"/>
      <c r="D32" s="18"/>
      <c r="E32" s="19"/>
    </row>
    <row r="33" spans="1:5" ht="15.75" x14ac:dyDescent="0.25">
      <c r="A33" s="1" t="s">
        <v>25</v>
      </c>
      <c r="B33" s="82">
        <v>0</v>
      </c>
      <c r="C33" s="82"/>
      <c r="D33" s="18"/>
      <c r="E33" s="19"/>
    </row>
    <row r="34" spans="1:5" ht="15.75" x14ac:dyDescent="0.25">
      <c r="A34" s="1" t="s">
        <v>25</v>
      </c>
      <c r="B34" s="82"/>
      <c r="C34" s="82"/>
      <c r="D34" s="18"/>
      <c r="E34" s="19"/>
    </row>
    <row r="35" spans="1:5" ht="15.75" x14ac:dyDescent="0.25">
      <c r="A35" s="1" t="s">
        <v>25</v>
      </c>
      <c r="B35" s="82"/>
      <c r="C35" s="82"/>
      <c r="D35" s="18"/>
      <c r="E35" s="19"/>
    </row>
    <row r="36" spans="1:5" ht="15.75" x14ac:dyDescent="0.25">
      <c r="A36" s="1" t="s">
        <v>25</v>
      </c>
      <c r="B36" s="82"/>
      <c r="C36" s="82"/>
      <c r="D36" s="18"/>
      <c r="E36" s="19"/>
    </row>
    <row r="37" spans="1:5" ht="15.75" x14ac:dyDescent="0.25">
      <c r="A37" s="1" t="s">
        <v>25</v>
      </c>
      <c r="B37" s="82"/>
      <c r="C37" s="82"/>
      <c r="D37" s="18"/>
      <c r="E37" s="19"/>
    </row>
    <row r="38" spans="1:5" ht="15.75" x14ac:dyDescent="0.25">
      <c r="A38" s="11" t="s">
        <v>26</v>
      </c>
      <c r="B38" s="88"/>
      <c r="C38" s="83"/>
      <c r="D38" s="18"/>
      <c r="E38" s="19"/>
    </row>
    <row r="39" spans="1:5" ht="15.75" x14ac:dyDescent="0.25">
      <c r="A39" s="12" t="s">
        <v>34</v>
      </c>
      <c r="B39" s="84">
        <f>SUM(B32:B37)</f>
        <v>0</v>
      </c>
      <c r="C39" s="84">
        <f>SUM(C32:C37)</f>
        <v>0</v>
      </c>
      <c r="D39" s="18"/>
      <c r="E39" s="19"/>
    </row>
    <row r="40" spans="1:5" ht="15.75" x14ac:dyDescent="0.25">
      <c r="A40" s="6" t="s">
        <v>27</v>
      </c>
      <c r="B40" s="88"/>
      <c r="C40" s="85"/>
      <c r="D40" s="15"/>
      <c r="E40"/>
    </row>
    <row r="41" spans="1:5" ht="16.5" thickBot="1" x14ac:dyDescent="0.3">
      <c r="A41" s="6" t="s">
        <v>28</v>
      </c>
      <c r="B41" s="86">
        <f>SUM(B39-B31)</f>
        <v>2126</v>
      </c>
      <c r="C41" s="86">
        <f>SUM(C39-C31)</f>
        <v>2873</v>
      </c>
      <c r="D41" s="15"/>
      <c r="E41"/>
    </row>
    <row r="42" spans="1:5" ht="15.75" x14ac:dyDescent="0.25">
      <c r="A42" s="17" t="s">
        <v>35</v>
      </c>
      <c r="B42" s="138" t="s">
        <v>86</v>
      </c>
      <c r="C42" s="139" t="s">
        <v>87</v>
      </c>
    </row>
    <row r="43" spans="1:5" ht="15.75" x14ac:dyDescent="0.25">
      <c r="A43" s="10" t="s">
        <v>22</v>
      </c>
      <c r="B43" s="80">
        <f>SUM(D20)</f>
        <v>0</v>
      </c>
      <c r="C43" s="80">
        <f>SUM(D20)</f>
        <v>0</v>
      </c>
    </row>
    <row r="44" spans="1:5" ht="15.75" x14ac:dyDescent="0.25">
      <c r="A44" s="10" t="s">
        <v>32</v>
      </c>
      <c r="B44" s="81">
        <v>3620</v>
      </c>
      <c r="C44" s="81">
        <v>4422</v>
      </c>
    </row>
    <row r="45" spans="1:5" ht="15.75" x14ac:dyDescent="0.25">
      <c r="A45" s="101" t="s">
        <v>33</v>
      </c>
      <c r="B45" s="102">
        <f>SUM(B43-B44)</f>
        <v>-3620</v>
      </c>
      <c r="C45" s="103">
        <f>SUM(C43-C44)</f>
        <v>-4422</v>
      </c>
    </row>
    <row r="46" spans="1:5" ht="15.75" x14ac:dyDescent="0.25">
      <c r="A46" s="1" t="s">
        <v>25</v>
      </c>
      <c r="B46" s="82"/>
      <c r="C46" s="82"/>
    </row>
    <row r="47" spans="1:5" ht="15.75" x14ac:dyDescent="0.25">
      <c r="A47" s="1" t="s">
        <v>25</v>
      </c>
      <c r="B47" s="82">
        <v>0</v>
      </c>
      <c r="C47" s="82"/>
    </row>
    <row r="48" spans="1:5" ht="15.75" x14ac:dyDescent="0.25">
      <c r="A48" s="1" t="s">
        <v>25</v>
      </c>
      <c r="B48" s="82"/>
      <c r="C48" s="82"/>
    </row>
    <row r="49" spans="1:5" ht="15.75" x14ac:dyDescent="0.25">
      <c r="A49" s="1" t="s">
        <v>25</v>
      </c>
      <c r="B49" s="82"/>
      <c r="C49" s="82"/>
    </row>
    <row r="50" spans="1:5" ht="15.75" x14ac:dyDescent="0.25">
      <c r="A50" s="1" t="s">
        <v>25</v>
      </c>
      <c r="B50" s="82"/>
      <c r="C50" s="82"/>
      <c r="D50"/>
      <c r="E50"/>
    </row>
    <row r="51" spans="1:5" ht="15.75" x14ac:dyDescent="0.25">
      <c r="A51" s="1" t="s">
        <v>25</v>
      </c>
      <c r="B51" s="82"/>
      <c r="C51" s="82"/>
      <c r="D51"/>
      <c r="E51"/>
    </row>
    <row r="52" spans="1:5" ht="15.75" x14ac:dyDescent="0.25">
      <c r="A52" s="11" t="s">
        <v>26</v>
      </c>
      <c r="B52" s="88"/>
      <c r="C52" s="83"/>
      <c r="D52"/>
      <c r="E52"/>
    </row>
    <row r="53" spans="1:5" ht="15.75" x14ac:dyDescent="0.25">
      <c r="A53" s="12" t="s">
        <v>34</v>
      </c>
      <c r="B53" s="84">
        <f>SUM(B46:B51)</f>
        <v>0</v>
      </c>
      <c r="C53" s="84">
        <f>SUM(C46:C51)</f>
        <v>0</v>
      </c>
      <c r="D53"/>
      <c r="E53"/>
    </row>
    <row r="54" spans="1:5" ht="15.75" x14ac:dyDescent="0.25">
      <c r="A54" s="6" t="s">
        <v>27</v>
      </c>
      <c r="B54" s="88"/>
      <c r="C54" s="85"/>
      <c r="D54"/>
      <c r="E54"/>
    </row>
    <row r="55" spans="1:5" ht="16.5" thickBot="1" x14ac:dyDescent="0.3">
      <c r="A55" s="6" t="s">
        <v>28</v>
      </c>
      <c r="B55" s="86">
        <f>SUM(B53-B45)</f>
        <v>3620</v>
      </c>
      <c r="C55" s="86">
        <f>SUM(C53-C45)</f>
        <v>4422</v>
      </c>
      <c r="D55"/>
      <c r="E5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tabColor indexed="10"/>
  </sheetPr>
  <dimension ref="A1:AA50"/>
  <sheetViews>
    <sheetView workbookViewId="0">
      <selection activeCell="B1" sqref="B1:H1"/>
    </sheetView>
  </sheetViews>
  <sheetFormatPr defaultRowHeight="15" customHeight="1" x14ac:dyDescent="0.25"/>
  <cols>
    <col min="1" max="1" width="15.7109375" style="13" customWidth="1"/>
    <col min="2" max="7" width="15.7109375" customWidth="1"/>
    <col min="8" max="8" width="19.5703125" bestFit="1" customWidth="1"/>
  </cols>
  <sheetData>
    <row r="1" spans="1:27" ht="22.5" customHeight="1" thickBot="1" x14ac:dyDescent="0.35">
      <c r="B1" s="164" t="s">
        <v>71</v>
      </c>
      <c r="C1" s="165"/>
      <c r="D1" s="165"/>
      <c r="E1" s="165"/>
      <c r="F1" s="165"/>
      <c r="G1" s="165"/>
      <c r="H1" s="166"/>
    </row>
    <row r="2" spans="1:27" s="37" customFormat="1" ht="15" customHeight="1" thickBot="1" x14ac:dyDescent="0.3">
      <c r="A2" s="45" t="s">
        <v>61</v>
      </c>
      <c r="B2" s="46"/>
      <c r="C2" s="46"/>
      <c r="D2" s="46"/>
      <c r="E2" s="46"/>
      <c r="F2" s="46"/>
      <c r="G2" s="47"/>
      <c r="H2" s="57" t="s">
        <v>67</v>
      </c>
      <c r="I2" s="21"/>
      <c r="J2" s="21"/>
      <c r="K2" s="21"/>
      <c r="L2" s="21"/>
      <c r="M2" s="21"/>
      <c r="N2" s="21"/>
      <c r="O2" s="21"/>
      <c r="P2" s="21"/>
      <c r="Q2" s="21"/>
      <c r="R2" s="21"/>
      <c r="S2" s="21"/>
      <c r="T2" s="21"/>
      <c r="U2" s="21"/>
      <c r="V2" s="21"/>
      <c r="W2" s="21"/>
      <c r="X2" s="21"/>
      <c r="Y2" s="21"/>
      <c r="Z2" s="21"/>
      <c r="AA2" s="21"/>
    </row>
    <row r="3" spans="1:27" s="33" customFormat="1" ht="15" customHeight="1" x14ac:dyDescent="0.25">
      <c r="B3" s="33" t="s">
        <v>49</v>
      </c>
      <c r="C3" s="33" t="s">
        <v>50</v>
      </c>
      <c r="D3" s="33" t="s">
        <v>51</v>
      </c>
      <c r="E3" s="33" t="s">
        <v>52</v>
      </c>
      <c r="F3" s="34" t="s">
        <v>53</v>
      </c>
      <c r="G3" s="34" t="s">
        <v>54</v>
      </c>
      <c r="H3" s="44"/>
      <c r="I3" s="44"/>
      <c r="J3" s="44"/>
      <c r="K3" s="44"/>
      <c r="L3" s="44"/>
      <c r="M3" s="44"/>
      <c r="N3" s="44"/>
      <c r="O3" s="44"/>
      <c r="P3" s="44"/>
      <c r="Q3" s="44"/>
      <c r="R3" s="44"/>
      <c r="S3" s="44"/>
      <c r="T3" s="44"/>
      <c r="U3" s="44"/>
      <c r="V3" s="44"/>
      <c r="W3" s="44"/>
      <c r="X3" s="44"/>
      <c r="Y3" s="44"/>
      <c r="Z3" s="44"/>
      <c r="AA3" s="44"/>
    </row>
    <row r="4" spans="1:27" ht="15" customHeight="1" x14ac:dyDescent="0.25">
      <c r="A4" s="13" t="s">
        <v>55</v>
      </c>
      <c r="B4" s="58"/>
      <c r="C4" s="58"/>
      <c r="D4" s="35"/>
      <c r="E4" s="35"/>
      <c r="F4" s="35"/>
      <c r="G4" s="35"/>
      <c r="H4" s="21"/>
      <c r="I4" s="21"/>
      <c r="J4" s="21"/>
      <c r="K4" s="21"/>
      <c r="L4" s="21"/>
      <c r="M4" s="21"/>
      <c r="N4" s="21"/>
      <c r="O4" s="21"/>
      <c r="P4" s="21"/>
      <c r="Q4" s="21"/>
      <c r="R4" s="21"/>
      <c r="S4" s="21"/>
      <c r="T4" s="21"/>
      <c r="U4" s="21"/>
      <c r="V4" s="21"/>
      <c r="W4" s="21"/>
      <c r="X4" s="21"/>
      <c r="Y4" s="21"/>
      <c r="Z4" s="21"/>
      <c r="AA4" s="21"/>
    </row>
    <row r="5" spans="1:27" ht="15" customHeight="1" thickBot="1" x14ac:dyDescent="0.3">
      <c r="A5" s="13" t="s">
        <v>56</v>
      </c>
      <c r="B5" s="58"/>
      <c r="C5" s="58"/>
      <c r="D5" s="35"/>
      <c r="E5" s="35"/>
      <c r="F5" s="35"/>
      <c r="G5" s="35"/>
      <c r="H5" s="21"/>
      <c r="I5" s="21"/>
      <c r="J5" s="21"/>
      <c r="K5" s="21"/>
      <c r="L5" s="21"/>
      <c r="M5" s="21"/>
      <c r="N5" s="21"/>
      <c r="O5" s="21"/>
      <c r="P5" s="21"/>
      <c r="Q5" s="21"/>
      <c r="R5" s="21"/>
      <c r="S5" s="21"/>
      <c r="T5" s="21"/>
      <c r="U5" s="21"/>
      <c r="V5" s="21"/>
      <c r="W5" s="21"/>
      <c r="X5" s="21"/>
      <c r="Y5" s="21"/>
      <c r="Z5" s="21"/>
      <c r="AA5" s="21"/>
    </row>
    <row r="6" spans="1:27" ht="15" customHeight="1" x14ac:dyDescent="0.25">
      <c r="A6" s="13" t="s">
        <v>57</v>
      </c>
      <c r="B6" s="58"/>
      <c r="C6" s="58"/>
      <c r="D6" s="35"/>
      <c r="E6" s="35"/>
      <c r="F6" s="35"/>
      <c r="G6" s="53" t="s">
        <v>3</v>
      </c>
      <c r="I6" s="162"/>
      <c r="J6" s="163"/>
      <c r="K6" s="21"/>
      <c r="L6" s="21"/>
      <c r="M6" s="21"/>
      <c r="N6" s="21"/>
      <c r="O6" s="21"/>
      <c r="P6" s="21"/>
      <c r="Q6" s="21"/>
      <c r="R6" s="21"/>
      <c r="S6" s="21"/>
      <c r="T6" s="21"/>
      <c r="U6" s="21"/>
      <c r="V6" s="21"/>
      <c r="W6" s="21"/>
      <c r="X6" s="21"/>
      <c r="Y6" s="21"/>
      <c r="Z6" s="21"/>
      <c r="AA6" s="21"/>
    </row>
    <row r="7" spans="1:27" ht="15" customHeight="1" thickBot="1" x14ac:dyDescent="0.3">
      <c r="A7" s="13" t="s">
        <v>58</v>
      </c>
      <c r="B7" s="58"/>
      <c r="C7" s="58"/>
      <c r="D7" s="35"/>
      <c r="E7" s="35"/>
      <c r="F7" s="35"/>
      <c r="G7" s="54" t="s">
        <v>68</v>
      </c>
      <c r="I7" s="162"/>
      <c r="J7" s="163"/>
      <c r="K7" s="21"/>
      <c r="L7" s="21"/>
      <c r="M7" s="21"/>
      <c r="N7" s="21"/>
      <c r="O7" s="21"/>
      <c r="P7" s="21"/>
      <c r="Q7" s="21"/>
      <c r="R7" s="21"/>
      <c r="S7" s="21"/>
      <c r="T7" s="21"/>
      <c r="U7" s="21"/>
      <c r="V7" s="21"/>
      <c r="W7" s="21"/>
      <c r="X7" s="21"/>
      <c r="Y7" s="21"/>
      <c r="Z7" s="21"/>
      <c r="AA7" s="21"/>
    </row>
    <row r="8" spans="1:27" ht="15" customHeight="1" thickBot="1" x14ac:dyDescent="0.3">
      <c r="A8" s="13" t="s">
        <v>59</v>
      </c>
      <c r="B8" s="36">
        <f>SUM(B4:B7)</f>
        <v>0</v>
      </c>
      <c r="C8" s="93">
        <f>SUM(C4:C7)</f>
        <v>0</v>
      </c>
      <c r="D8" s="94"/>
      <c r="E8" s="35"/>
      <c r="F8" s="35"/>
      <c r="G8" s="56" t="s">
        <v>72</v>
      </c>
      <c r="H8" s="67" t="s">
        <v>70</v>
      </c>
      <c r="I8" s="21"/>
      <c r="J8" s="21"/>
      <c r="K8" s="21"/>
      <c r="L8" s="21"/>
      <c r="M8" s="21"/>
      <c r="N8" s="21"/>
      <c r="O8" s="21"/>
      <c r="P8" s="21"/>
      <c r="Q8" s="21"/>
      <c r="R8" s="21"/>
      <c r="S8" s="21"/>
      <c r="T8" s="21"/>
      <c r="U8" s="21"/>
      <c r="V8" s="21"/>
      <c r="W8" s="21"/>
      <c r="X8" s="21"/>
      <c r="Y8" s="21"/>
      <c r="Z8" s="21"/>
      <c r="AA8" s="21"/>
    </row>
    <row r="9" spans="1:27" ht="15" customHeight="1" thickBot="1" x14ac:dyDescent="0.3">
      <c r="A9" s="13" t="s">
        <v>60</v>
      </c>
      <c r="B9" s="36">
        <f>SUM(B8/12)</f>
        <v>0</v>
      </c>
      <c r="C9" s="36">
        <f>SUM(C8/12)</f>
        <v>0</v>
      </c>
      <c r="D9" s="36">
        <f>SUM(D8/12)</f>
        <v>0</v>
      </c>
      <c r="E9" s="97">
        <v>0</v>
      </c>
      <c r="F9" s="97">
        <v>100</v>
      </c>
      <c r="G9" s="52">
        <f>SUM(B9:F9)</f>
        <v>100</v>
      </c>
      <c r="H9" s="68">
        <v>499</v>
      </c>
      <c r="I9" s="150" t="s">
        <v>132</v>
      </c>
      <c r="J9" s="150"/>
      <c r="K9" s="150"/>
      <c r="L9" s="150"/>
      <c r="M9" s="150"/>
      <c r="N9" s="150"/>
      <c r="O9" s="150"/>
      <c r="P9" s="150"/>
      <c r="Q9" s="21"/>
      <c r="R9" s="21"/>
      <c r="S9" s="21"/>
      <c r="T9" s="21"/>
      <c r="U9" s="21"/>
      <c r="V9" s="21"/>
      <c r="W9" s="21"/>
      <c r="X9" s="21"/>
      <c r="Y9" s="21"/>
      <c r="Z9" s="21"/>
      <c r="AA9" s="21"/>
    </row>
    <row r="10" spans="1:27" ht="15" customHeight="1" thickBot="1" x14ac:dyDescent="0.3">
      <c r="E10" s="63" t="s">
        <v>69</v>
      </c>
      <c r="F10" s="63"/>
      <c r="G10" s="64"/>
      <c r="H10" s="66">
        <f>IF(G9&gt;H9,H9,G9)</f>
        <v>100</v>
      </c>
      <c r="I10" s="21"/>
      <c r="J10" s="21"/>
      <c r="K10" s="21"/>
      <c r="L10" s="21"/>
      <c r="M10" s="21"/>
      <c r="N10" s="21"/>
      <c r="O10" s="21"/>
      <c r="P10" s="21"/>
      <c r="Q10" s="21"/>
      <c r="R10" s="21"/>
      <c r="S10" s="21"/>
      <c r="T10" s="21"/>
      <c r="U10" s="21"/>
      <c r="V10" s="21"/>
      <c r="W10" s="21"/>
      <c r="X10" s="21"/>
      <c r="Y10" s="21"/>
      <c r="Z10" s="21"/>
      <c r="AA10" s="21"/>
    </row>
    <row r="11" spans="1:27" ht="15" customHeight="1" thickBot="1" x14ac:dyDescent="0.3">
      <c r="B11" s="59" t="s">
        <v>71</v>
      </c>
      <c r="C11" s="60"/>
      <c r="D11" s="60"/>
      <c r="E11" s="60"/>
      <c r="F11" s="61"/>
      <c r="H11" s="21"/>
      <c r="I11" s="21"/>
      <c r="J11" s="21"/>
      <c r="K11" s="21"/>
      <c r="L11" s="21"/>
      <c r="M11" s="21"/>
      <c r="N11" s="21"/>
      <c r="O11" s="21"/>
      <c r="P11" s="21"/>
      <c r="Q11" s="21"/>
      <c r="R11" s="21"/>
      <c r="S11" s="21"/>
      <c r="T11" s="21"/>
      <c r="U11" s="21"/>
      <c r="V11" s="21"/>
      <c r="W11" s="21"/>
      <c r="X11" s="21"/>
      <c r="Y11" s="21"/>
      <c r="Z11" s="21"/>
      <c r="AA11" s="21"/>
    </row>
    <row r="12" spans="1:27" ht="15" customHeight="1" thickBot="1" x14ac:dyDescent="0.3">
      <c r="H12" s="21"/>
      <c r="I12" s="21"/>
      <c r="J12" s="21"/>
      <c r="K12" s="21"/>
      <c r="L12" s="21"/>
      <c r="M12" s="21"/>
      <c r="N12" s="21"/>
      <c r="O12" s="21"/>
      <c r="P12" s="21"/>
      <c r="Q12" s="21"/>
      <c r="R12" s="21"/>
      <c r="S12" s="21"/>
      <c r="T12" s="21"/>
      <c r="U12" s="21"/>
      <c r="V12" s="21"/>
      <c r="W12" s="21"/>
      <c r="X12" s="21"/>
      <c r="Y12" s="21"/>
      <c r="Z12" s="21"/>
      <c r="AA12" s="21"/>
    </row>
    <row r="13" spans="1:27" s="38" customFormat="1" ht="15" customHeight="1" thickBot="1" x14ac:dyDescent="0.3">
      <c r="A13" s="69" t="s">
        <v>64</v>
      </c>
      <c r="B13" s="70"/>
      <c r="C13" s="70"/>
      <c r="D13" s="70"/>
      <c r="E13" s="70"/>
      <c r="F13" s="70"/>
      <c r="G13" s="71"/>
      <c r="H13" s="21"/>
      <c r="I13" s="21"/>
      <c r="J13" s="21"/>
      <c r="K13" s="21"/>
      <c r="L13" s="21"/>
      <c r="M13" s="21"/>
      <c r="N13" s="21"/>
      <c r="O13" s="21"/>
      <c r="P13" s="21"/>
      <c r="Q13" s="21"/>
      <c r="R13" s="21"/>
      <c r="S13" s="21"/>
      <c r="T13" s="21"/>
      <c r="U13" s="21"/>
      <c r="V13" s="21"/>
      <c r="W13" s="21"/>
      <c r="X13" s="21"/>
      <c r="Y13" s="21"/>
      <c r="Z13" s="21"/>
      <c r="AA13" s="21"/>
    </row>
    <row r="14" spans="1:27" ht="15" customHeight="1" x14ac:dyDescent="0.25">
      <c r="A14" s="33"/>
      <c r="B14" s="33" t="s">
        <v>62</v>
      </c>
      <c r="C14" s="33" t="s">
        <v>63</v>
      </c>
      <c r="D14" s="33" t="s">
        <v>51</v>
      </c>
      <c r="E14" s="33" t="s">
        <v>52</v>
      </c>
      <c r="F14" s="34" t="s">
        <v>53</v>
      </c>
      <c r="G14" s="34" t="s">
        <v>54</v>
      </c>
      <c r="H14" s="21"/>
      <c r="I14" s="21"/>
      <c r="J14" s="21"/>
      <c r="K14" s="21"/>
      <c r="L14" s="21"/>
      <c r="M14" s="21"/>
      <c r="N14" s="21"/>
      <c r="O14" s="21"/>
      <c r="P14" s="21"/>
      <c r="Q14" s="21"/>
      <c r="R14" s="21"/>
      <c r="S14" s="21"/>
      <c r="T14" s="21"/>
      <c r="U14" s="21"/>
      <c r="V14" s="21"/>
      <c r="W14" s="21"/>
      <c r="X14" s="21"/>
      <c r="Y14" s="21"/>
      <c r="Z14" s="21"/>
      <c r="AA14" s="21"/>
    </row>
    <row r="15" spans="1:27" ht="15" customHeight="1" x14ac:dyDescent="0.25">
      <c r="A15" s="13" t="s">
        <v>55</v>
      </c>
      <c r="B15" s="5"/>
      <c r="C15" s="5"/>
      <c r="D15" s="5"/>
      <c r="E15" s="5"/>
      <c r="F15" s="5"/>
      <c r="G15" s="5"/>
      <c r="H15" s="21"/>
      <c r="I15" s="21"/>
      <c r="J15" s="21"/>
      <c r="K15" s="21"/>
      <c r="L15" s="21"/>
      <c r="M15" s="21"/>
      <c r="N15" s="21"/>
      <c r="O15" s="21"/>
      <c r="P15" s="21"/>
      <c r="Q15" s="21"/>
      <c r="R15" s="21"/>
      <c r="S15" s="21"/>
      <c r="T15" s="21"/>
      <c r="U15" s="21"/>
      <c r="V15" s="21"/>
      <c r="W15" s="21"/>
      <c r="X15" s="21"/>
      <c r="Y15" s="21"/>
      <c r="Z15" s="21"/>
      <c r="AA15" s="21"/>
    </row>
    <row r="16" spans="1:27" ht="15" customHeight="1" thickBot="1" x14ac:dyDescent="0.3">
      <c r="A16" s="13" t="s">
        <v>56</v>
      </c>
      <c r="B16" s="5"/>
      <c r="C16" s="5"/>
      <c r="D16" s="5"/>
      <c r="E16" s="5"/>
      <c r="F16" s="5"/>
      <c r="G16" s="5"/>
      <c r="H16" s="21"/>
      <c r="I16" s="21"/>
      <c r="J16" s="21"/>
      <c r="K16" s="21"/>
      <c r="L16" s="21"/>
      <c r="M16" s="21"/>
      <c r="N16" s="21"/>
      <c r="O16" s="21"/>
      <c r="P16" s="21"/>
      <c r="Q16" s="21"/>
      <c r="R16" s="21"/>
      <c r="S16" s="21"/>
      <c r="T16" s="21"/>
      <c r="U16" s="21"/>
      <c r="V16" s="21"/>
      <c r="W16" s="21"/>
      <c r="X16" s="21"/>
      <c r="Y16" s="21"/>
      <c r="Z16" s="21"/>
      <c r="AA16" s="21"/>
    </row>
    <row r="17" spans="1:27" ht="15" customHeight="1" x14ac:dyDescent="0.25">
      <c r="A17" s="13" t="s">
        <v>57</v>
      </c>
      <c r="B17" s="5"/>
      <c r="C17" s="5"/>
      <c r="D17" s="5"/>
      <c r="E17" s="5"/>
      <c r="F17" s="5"/>
      <c r="G17" s="53" t="s">
        <v>3</v>
      </c>
      <c r="I17" s="162"/>
      <c r="J17" s="163"/>
      <c r="K17" s="21"/>
      <c r="L17" s="21"/>
      <c r="M17" s="21"/>
      <c r="N17" s="21"/>
      <c r="O17" s="21"/>
      <c r="P17" s="21"/>
      <c r="Q17" s="21"/>
      <c r="R17" s="21"/>
      <c r="S17" s="21"/>
      <c r="T17" s="21"/>
      <c r="U17" s="21"/>
      <c r="V17" s="21"/>
      <c r="W17" s="21"/>
      <c r="X17" s="21"/>
      <c r="Y17" s="21"/>
      <c r="Z17" s="21"/>
      <c r="AA17" s="21"/>
    </row>
    <row r="18" spans="1:27" ht="15" customHeight="1" thickBot="1" x14ac:dyDescent="0.3">
      <c r="A18" s="13" t="s">
        <v>58</v>
      </c>
      <c r="B18" s="5"/>
      <c r="C18" s="5"/>
      <c r="D18" s="5"/>
      <c r="E18" s="5"/>
      <c r="F18" s="5"/>
      <c r="G18" s="54" t="s">
        <v>68</v>
      </c>
      <c r="I18" s="162"/>
      <c r="J18" s="163"/>
      <c r="K18" s="21"/>
      <c r="L18" s="21"/>
      <c r="M18" s="21"/>
      <c r="N18" s="21"/>
      <c r="O18" s="21"/>
      <c r="P18" s="21"/>
      <c r="Q18" s="21"/>
      <c r="R18" s="21"/>
      <c r="S18" s="21"/>
      <c r="T18" s="21"/>
      <c r="U18" s="21"/>
      <c r="V18" s="21"/>
      <c r="W18" s="21"/>
      <c r="X18" s="21"/>
      <c r="Y18" s="21"/>
      <c r="Z18" s="21"/>
      <c r="AA18" s="21"/>
    </row>
    <row r="19" spans="1:27" ht="15" customHeight="1" thickBot="1" x14ac:dyDescent="0.3">
      <c r="A19" s="13" t="s">
        <v>59</v>
      </c>
      <c r="B19" s="35"/>
      <c r="C19" s="35"/>
      <c r="D19" s="58"/>
      <c r="E19" s="55"/>
      <c r="F19" s="35"/>
      <c r="G19" s="54" t="s">
        <v>72</v>
      </c>
      <c r="H19" s="67" t="s">
        <v>70</v>
      </c>
      <c r="I19" s="21"/>
      <c r="J19" s="21"/>
      <c r="K19" s="21"/>
      <c r="L19" s="21"/>
      <c r="M19" s="21"/>
      <c r="N19" s="21"/>
      <c r="O19" s="21"/>
      <c r="P19" s="21"/>
      <c r="Q19" s="21"/>
      <c r="R19" s="21"/>
      <c r="S19" s="21"/>
      <c r="T19" s="21"/>
      <c r="U19" s="21"/>
      <c r="V19" s="21"/>
      <c r="W19" s="21"/>
      <c r="X19" s="21"/>
      <c r="Y19" s="21"/>
      <c r="Z19" s="21"/>
      <c r="AA19" s="21"/>
    </row>
    <row r="20" spans="1:27" ht="15" customHeight="1" thickBot="1" x14ac:dyDescent="0.3">
      <c r="A20" s="13" t="s">
        <v>60</v>
      </c>
      <c r="B20" s="97"/>
      <c r="C20" s="97">
        <v>0</v>
      </c>
      <c r="D20" s="36">
        <f>SUM(D19/12)</f>
        <v>0</v>
      </c>
      <c r="E20" s="97">
        <v>0</v>
      </c>
      <c r="F20" s="97">
        <v>100</v>
      </c>
      <c r="G20" s="52">
        <f>SUM(B20:F20)</f>
        <v>100</v>
      </c>
      <c r="H20" s="68">
        <v>499</v>
      </c>
      <c r="I20" s="150" t="s">
        <v>132</v>
      </c>
      <c r="J20" s="150"/>
      <c r="K20" s="150"/>
      <c r="L20" s="150"/>
      <c r="M20" s="150"/>
      <c r="N20" s="150"/>
      <c r="O20" s="150"/>
      <c r="P20" s="150"/>
      <c r="Q20" s="21"/>
      <c r="R20" s="21"/>
      <c r="S20" s="21"/>
      <c r="T20" s="21"/>
      <c r="U20" s="21"/>
      <c r="V20" s="21"/>
      <c r="W20" s="21"/>
      <c r="X20" s="21"/>
      <c r="Y20" s="21"/>
      <c r="Z20" s="21"/>
      <c r="AA20" s="21"/>
    </row>
    <row r="21" spans="1:27" ht="15" customHeight="1" thickBot="1" x14ac:dyDescent="0.3">
      <c r="E21" s="63" t="s">
        <v>69</v>
      </c>
      <c r="F21" s="63"/>
      <c r="G21" s="65"/>
      <c r="H21" s="66">
        <f>IF(G20&gt;H20,H20,G20)</f>
        <v>100</v>
      </c>
      <c r="I21" s="21"/>
      <c r="J21" s="21"/>
      <c r="K21" s="21"/>
      <c r="L21" s="21"/>
      <c r="M21" s="21"/>
      <c r="N21" s="21"/>
      <c r="O21" s="21"/>
      <c r="P21" s="21"/>
      <c r="Q21" s="21"/>
      <c r="R21" s="21"/>
      <c r="S21" s="21"/>
      <c r="T21" s="21"/>
      <c r="U21" s="21"/>
      <c r="V21" s="21"/>
      <c r="W21" s="21"/>
      <c r="X21" s="21"/>
      <c r="Y21" s="21"/>
      <c r="Z21" s="21"/>
      <c r="AA21" s="21"/>
    </row>
    <row r="22" spans="1:27" ht="15" customHeight="1" thickBot="1" x14ac:dyDescent="0.3">
      <c r="B22" s="59" t="s">
        <v>71</v>
      </c>
      <c r="C22" s="60"/>
      <c r="D22" s="60"/>
      <c r="E22" s="60"/>
      <c r="F22" s="62"/>
      <c r="G22" s="23"/>
      <c r="H22" s="21"/>
      <c r="I22" s="21"/>
      <c r="J22" s="21"/>
      <c r="K22" s="21"/>
      <c r="L22" s="21"/>
      <c r="M22" s="21"/>
      <c r="N22" s="21"/>
      <c r="O22" s="21"/>
      <c r="P22" s="21"/>
      <c r="Q22" s="21"/>
      <c r="R22" s="21"/>
      <c r="S22" s="21"/>
      <c r="T22" s="21"/>
      <c r="U22" s="21"/>
      <c r="V22" s="21"/>
      <c r="W22" s="21"/>
      <c r="X22" s="21"/>
      <c r="Y22" s="21"/>
      <c r="Z22" s="21"/>
      <c r="AA22" s="21"/>
    </row>
    <row r="23" spans="1:27" ht="15" customHeight="1" thickBot="1" x14ac:dyDescent="0.3">
      <c r="H23" s="21"/>
      <c r="I23" s="21"/>
      <c r="J23" s="21"/>
      <c r="K23" s="21"/>
      <c r="L23" s="21"/>
      <c r="M23" s="21"/>
      <c r="N23" s="21"/>
      <c r="O23" s="21"/>
      <c r="P23" s="21"/>
      <c r="Q23" s="21"/>
      <c r="R23" s="21"/>
      <c r="S23" s="21"/>
      <c r="T23" s="21"/>
      <c r="U23" s="21"/>
      <c r="V23" s="21"/>
      <c r="W23" s="21"/>
      <c r="X23" s="21"/>
      <c r="Y23" s="21"/>
      <c r="Z23" s="21"/>
      <c r="AA23" s="21"/>
    </row>
    <row r="24" spans="1:27" s="43" customFormat="1" ht="16.5" thickBot="1" x14ac:dyDescent="0.3">
      <c r="A24" s="48" t="s">
        <v>66</v>
      </c>
      <c r="B24" s="49"/>
      <c r="C24" s="49"/>
      <c r="D24" s="49"/>
      <c r="E24" s="49"/>
      <c r="F24" s="49"/>
      <c r="G24" s="50"/>
      <c r="H24" s="21"/>
      <c r="I24" s="21"/>
      <c r="J24" s="21"/>
      <c r="K24" s="21"/>
      <c r="L24" s="21"/>
      <c r="M24" s="21"/>
      <c r="N24" s="21"/>
      <c r="O24" s="21"/>
      <c r="P24" s="21"/>
      <c r="Q24" s="21"/>
      <c r="R24" s="21"/>
      <c r="S24" s="21"/>
      <c r="T24" s="21"/>
      <c r="U24" s="21"/>
      <c r="V24" s="21"/>
      <c r="W24" s="21"/>
      <c r="X24" s="21"/>
      <c r="Y24" s="21"/>
      <c r="Z24" s="21"/>
      <c r="AA24" s="21"/>
    </row>
    <row r="25" spans="1:27" ht="33.75" x14ac:dyDescent="0.5">
      <c r="A25" s="33"/>
      <c r="B25" s="33" t="s">
        <v>49</v>
      </c>
      <c r="C25" s="33" t="s">
        <v>50</v>
      </c>
      <c r="D25" s="33" t="s">
        <v>65</v>
      </c>
      <c r="E25" s="33" t="s">
        <v>51</v>
      </c>
      <c r="F25" s="34" t="s">
        <v>53</v>
      </c>
      <c r="G25" s="34" t="s">
        <v>54</v>
      </c>
      <c r="H25" s="44"/>
      <c r="I25" s="44"/>
      <c r="J25" s="44"/>
      <c r="K25" s="44"/>
      <c r="L25" s="21"/>
      <c r="M25" s="21"/>
      <c r="N25" s="21"/>
      <c r="O25" s="21"/>
      <c r="P25" s="21"/>
      <c r="Q25" s="21"/>
      <c r="R25" s="21"/>
      <c r="S25" s="21"/>
      <c r="T25" s="21"/>
      <c r="U25" s="21"/>
      <c r="V25" s="21"/>
      <c r="W25" s="21"/>
      <c r="X25" s="21"/>
      <c r="Y25" s="21"/>
      <c r="Z25" s="21"/>
      <c r="AA25" s="21"/>
    </row>
    <row r="26" spans="1:27" ht="15" customHeight="1" x14ac:dyDescent="0.25">
      <c r="A26" s="13" t="s">
        <v>55</v>
      </c>
      <c r="B26" s="58"/>
      <c r="C26" s="58"/>
      <c r="D26" s="5"/>
      <c r="E26" s="5"/>
      <c r="F26" s="5"/>
      <c r="G26" s="5"/>
      <c r="H26" s="21"/>
      <c r="I26" s="21"/>
      <c r="J26" s="21"/>
      <c r="K26" s="21"/>
      <c r="L26" s="21"/>
      <c r="M26" s="21"/>
      <c r="N26" s="21"/>
      <c r="O26" s="21"/>
      <c r="P26" s="21"/>
      <c r="Q26" s="21"/>
      <c r="R26" s="21"/>
      <c r="S26" s="21"/>
      <c r="T26" s="21"/>
      <c r="U26" s="21"/>
      <c r="V26" s="21"/>
      <c r="W26" s="21"/>
      <c r="X26" s="21"/>
      <c r="Y26" s="21"/>
      <c r="Z26" s="21"/>
      <c r="AA26" s="21"/>
    </row>
    <row r="27" spans="1:27" ht="15" customHeight="1" thickBot="1" x14ac:dyDescent="0.3">
      <c r="A27" s="13" t="s">
        <v>56</v>
      </c>
      <c r="B27" s="58"/>
      <c r="C27" s="58"/>
      <c r="D27" s="5"/>
      <c r="E27" s="5"/>
      <c r="F27" s="5"/>
      <c r="G27" s="5"/>
      <c r="H27" s="21"/>
      <c r="I27" s="21"/>
      <c r="J27" s="21"/>
      <c r="K27" s="21"/>
      <c r="L27" s="21"/>
      <c r="M27" s="21"/>
      <c r="N27" s="21"/>
      <c r="O27" s="21"/>
      <c r="P27" s="21"/>
      <c r="Q27" s="21"/>
      <c r="R27" s="21"/>
      <c r="S27" s="21"/>
      <c r="T27" s="21"/>
      <c r="U27" s="21"/>
      <c r="V27" s="21"/>
      <c r="W27" s="21"/>
      <c r="X27" s="21"/>
      <c r="Y27" s="21"/>
      <c r="Z27" s="21"/>
      <c r="AA27" s="21"/>
    </row>
    <row r="28" spans="1:27" ht="15" customHeight="1" x14ac:dyDescent="0.25">
      <c r="A28" s="13" t="s">
        <v>57</v>
      </c>
      <c r="B28" s="58"/>
      <c r="C28" s="58"/>
      <c r="D28" s="5"/>
      <c r="E28" s="5"/>
      <c r="F28" s="5"/>
      <c r="G28" s="53" t="s">
        <v>3</v>
      </c>
      <c r="I28" s="162"/>
      <c r="J28" s="163"/>
      <c r="K28" s="21"/>
      <c r="L28" s="21"/>
      <c r="M28" s="21"/>
      <c r="N28" s="21"/>
      <c r="O28" s="21"/>
      <c r="P28" s="21"/>
      <c r="Q28" s="21"/>
      <c r="R28" s="21"/>
      <c r="S28" s="21"/>
      <c r="T28" s="21"/>
      <c r="U28" s="21"/>
      <c r="V28" s="21"/>
      <c r="W28" s="21"/>
      <c r="X28" s="21"/>
      <c r="Y28" s="21"/>
      <c r="Z28" s="21"/>
      <c r="AA28" s="21"/>
    </row>
    <row r="29" spans="1:27" ht="15" customHeight="1" thickBot="1" x14ac:dyDescent="0.3">
      <c r="A29" s="13" t="s">
        <v>58</v>
      </c>
      <c r="B29" s="58"/>
      <c r="C29" s="58"/>
      <c r="D29" s="5"/>
      <c r="E29" s="5"/>
      <c r="F29" s="5"/>
      <c r="G29" s="54" t="s">
        <v>68</v>
      </c>
      <c r="I29" s="162"/>
      <c r="J29" s="163"/>
      <c r="K29" s="21"/>
      <c r="L29" s="21"/>
      <c r="M29" s="21"/>
      <c r="N29" s="21"/>
      <c r="O29" s="21"/>
      <c r="P29" s="21"/>
      <c r="Q29" s="21"/>
      <c r="R29" s="21"/>
      <c r="S29" s="21"/>
      <c r="T29" s="21"/>
      <c r="U29" s="21"/>
      <c r="V29" s="21"/>
      <c r="W29" s="21"/>
      <c r="X29" s="21"/>
      <c r="Y29" s="21"/>
      <c r="Z29" s="21"/>
      <c r="AA29" s="21"/>
    </row>
    <row r="30" spans="1:27" ht="15" customHeight="1" thickBot="1" x14ac:dyDescent="0.3">
      <c r="A30" s="13" t="s">
        <v>59</v>
      </c>
      <c r="B30" s="96">
        <f>SUM(B26:B29)</f>
        <v>0</v>
      </c>
      <c r="C30" s="96">
        <f>SUM(C26:C29)</f>
        <v>0</v>
      </c>
      <c r="D30" s="35"/>
      <c r="E30" s="58"/>
      <c r="F30" s="35"/>
      <c r="G30" s="54" t="s">
        <v>72</v>
      </c>
      <c r="H30" s="67" t="s">
        <v>70</v>
      </c>
    </row>
    <row r="31" spans="1:27" ht="15" customHeight="1" thickBot="1" x14ac:dyDescent="0.3">
      <c r="A31" s="13" t="s">
        <v>60</v>
      </c>
      <c r="B31" s="96">
        <f>SUM(B30/12)</f>
        <v>0</v>
      </c>
      <c r="C31" s="96">
        <f>SUM(C30/12)</f>
        <v>0</v>
      </c>
      <c r="D31" s="97"/>
      <c r="E31" s="36">
        <f>SUM(E30/12)</f>
        <v>0</v>
      </c>
      <c r="F31" s="97"/>
      <c r="G31" s="95">
        <f>SUM(B31:F31)</f>
        <v>0</v>
      </c>
      <c r="H31" s="68">
        <v>499</v>
      </c>
      <c r="I31" s="150" t="s">
        <v>132</v>
      </c>
      <c r="J31" s="150"/>
      <c r="K31" s="150"/>
      <c r="L31" s="150"/>
      <c r="M31" s="150"/>
      <c r="N31" s="150"/>
      <c r="O31" s="150"/>
      <c r="P31" s="150"/>
      <c r="Q31" s="21"/>
    </row>
    <row r="32" spans="1:27" ht="15" customHeight="1" thickBot="1" x14ac:dyDescent="0.3">
      <c r="B32" s="39"/>
      <c r="C32" s="40"/>
      <c r="D32" s="39"/>
      <c r="E32" s="63" t="s">
        <v>69</v>
      </c>
      <c r="F32" s="63"/>
      <c r="G32" s="64"/>
      <c r="H32" s="66">
        <f>IF(G31&gt;H31,H31,G31)</f>
        <v>0</v>
      </c>
    </row>
    <row r="33" spans="1:8" ht="14.25" customHeight="1" thickBot="1" x14ac:dyDescent="0.3">
      <c r="B33" s="59" t="s">
        <v>71</v>
      </c>
      <c r="C33" s="60"/>
      <c r="D33" s="60"/>
      <c r="E33" s="60"/>
      <c r="F33" s="62"/>
    </row>
    <row r="34" spans="1:8" ht="29.25" customHeight="1" x14ac:dyDescent="0.5">
      <c r="B34" s="41"/>
    </row>
    <row r="35" spans="1:8" ht="15" customHeight="1" x14ac:dyDescent="0.25">
      <c r="B35" s="42"/>
    </row>
    <row r="40" spans="1:8" ht="15" customHeight="1" thickBot="1" x14ac:dyDescent="0.3"/>
    <row r="41" spans="1:8" ht="15" customHeight="1" thickBot="1" x14ac:dyDescent="0.3">
      <c r="A41" s="45" t="s">
        <v>61</v>
      </c>
      <c r="B41" s="46"/>
      <c r="C41" s="46"/>
      <c r="D41" s="46"/>
      <c r="E41" s="46"/>
      <c r="F41" s="46"/>
      <c r="G41" s="47"/>
      <c r="H41" s="57" t="s">
        <v>67</v>
      </c>
    </row>
    <row r="42" spans="1:8" ht="15" customHeight="1" x14ac:dyDescent="0.25">
      <c r="A42" s="33"/>
      <c r="B42" s="33" t="s">
        <v>49</v>
      </c>
      <c r="C42" s="33" t="s">
        <v>50</v>
      </c>
      <c r="D42" s="33" t="s">
        <v>51</v>
      </c>
      <c r="E42" s="33" t="s">
        <v>52</v>
      </c>
      <c r="F42" s="34" t="s">
        <v>53</v>
      </c>
      <c r="G42" s="34" t="s">
        <v>54</v>
      </c>
      <c r="H42" s="44" t="s">
        <v>88</v>
      </c>
    </row>
    <row r="43" spans="1:8" ht="15" customHeight="1" x14ac:dyDescent="0.25">
      <c r="A43" s="13" t="s">
        <v>55</v>
      </c>
      <c r="B43" s="58"/>
      <c r="C43" s="58"/>
      <c r="D43" s="35"/>
      <c r="E43" s="35"/>
      <c r="F43" s="35"/>
      <c r="G43" s="35"/>
      <c r="H43" s="107">
        <v>700</v>
      </c>
    </row>
    <row r="44" spans="1:8" ht="15" customHeight="1" thickBot="1" x14ac:dyDescent="0.3">
      <c r="A44" s="13" t="s">
        <v>56</v>
      </c>
      <c r="B44" s="58"/>
      <c r="C44" s="58"/>
      <c r="D44" s="35"/>
      <c r="E44" s="35"/>
      <c r="F44" s="35"/>
      <c r="G44" s="35"/>
      <c r="H44" s="44" t="s">
        <v>89</v>
      </c>
    </row>
    <row r="45" spans="1:8" ht="15" customHeight="1" x14ac:dyDescent="0.25">
      <c r="A45" s="13" t="s">
        <v>57</v>
      </c>
      <c r="B45" s="58"/>
      <c r="C45" s="58"/>
      <c r="D45" s="35"/>
      <c r="E45" s="35"/>
      <c r="F45" s="35"/>
      <c r="G45" s="53" t="s">
        <v>3</v>
      </c>
      <c r="H45" s="106">
        <f>SUM(G48-H43)</f>
        <v>-700</v>
      </c>
    </row>
    <row r="46" spans="1:8" ht="15" customHeight="1" thickBot="1" x14ac:dyDescent="0.3">
      <c r="A46" s="13" t="s">
        <v>58</v>
      </c>
      <c r="B46" s="58"/>
      <c r="C46" s="58"/>
      <c r="D46" s="35"/>
      <c r="E46" s="35"/>
      <c r="F46" s="35"/>
      <c r="G46" s="54" t="s">
        <v>68</v>
      </c>
      <c r="H46" s="21"/>
    </row>
    <row r="47" spans="1:8" ht="15" customHeight="1" thickBot="1" x14ac:dyDescent="0.3">
      <c r="A47" s="13" t="s">
        <v>59</v>
      </c>
      <c r="B47" s="36">
        <f>SUM(B43:B46)</f>
        <v>0</v>
      </c>
      <c r="C47" s="93">
        <f>SUM(C43:C46)</f>
        <v>0</v>
      </c>
      <c r="D47" s="94"/>
      <c r="E47" s="35"/>
      <c r="F47" s="35"/>
      <c r="G47" s="56" t="s">
        <v>72</v>
      </c>
      <c r="H47" s="67" t="s">
        <v>70</v>
      </c>
    </row>
    <row r="48" spans="1:8" ht="15" customHeight="1" thickBot="1" x14ac:dyDescent="0.3">
      <c r="A48" s="13" t="s">
        <v>60</v>
      </c>
      <c r="B48" s="36">
        <f>SUM(B47/12)</f>
        <v>0</v>
      </c>
      <c r="C48" s="36">
        <f>SUM(C47/12)</f>
        <v>0</v>
      </c>
      <c r="D48" s="36">
        <f>SUM(D47/12)</f>
        <v>0</v>
      </c>
      <c r="E48" s="97"/>
      <c r="F48" s="97"/>
      <c r="G48" s="52">
        <f>SUM(B48:F48)</f>
        <v>0</v>
      </c>
      <c r="H48" s="68">
        <v>461</v>
      </c>
    </row>
    <row r="49" spans="3:8" ht="15" customHeight="1" thickBot="1" x14ac:dyDescent="0.3">
      <c r="E49" s="63" t="s">
        <v>69</v>
      </c>
      <c r="F49" s="63"/>
      <c r="G49" s="64"/>
      <c r="H49" s="66">
        <f>IF(H45&gt;H48,H48,H45)</f>
        <v>-700</v>
      </c>
    </row>
    <row r="50" spans="3:8" ht="15" customHeight="1" thickBot="1" x14ac:dyDescent="0.3">
      <c r="C50" s="60"/>
      <c r="D50" s="60"/>
      <c r="E50" s="60"/>
      <c r="F50" s="61"/>
      <c r="H50" s="21"/>
    </row>
  </sheetData>
  <phoneticPr fontId="2" type="noConversion"/>
  <pageMargins left="0.28999999999999998" right="0.16" top="0.25" bottom="0.34" header="0.24" footer="0.32"/>
  <pageSetup scale="95" orientation="landscape" horizontalDpi="4294967294"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Budget Calculator FY-2008</vt:lpstr>
      <vt:lpstr>Budget Calculator FY-2009</vt:lpstr>
      <vt:lpstr>Budget Calculator FY-2010</vt:lpstr>
      <vt:lpstr>Budget Calculator FY-2011</vt:lpstr>
      <vt:lpstr>Budget Calculator FY-2012</vt:lpstr>
      <vt:lpstr>Budget Calculator FY-2013</vt:lpstr>
      <vt:lpstr>Bud Calc FY-2014 thru 2014-01 </vt:lpstr>
      <vt:lpstr>Budget Calculator 2014-02</vt:lpstr>
      <vt:lpstr>Budget Calculator 2014-07</vt:lpstr>
      <vt:lpstr>Employed &amp; additional income</vt:lpstr>
      <vt:lpstr>Employ Calc Health Ins @MSD</vt:lpstr>
      <vt:lpstr>Budget Calculator 2015-02</vt:lpstr>
      <vt:lpstr>Budget Calculator 2016-06</vt:lpstr>
      <vt:lpstr>Budget Calculator 2017-07</vt:lpstr>
      <vt:lpstr>Budget Calculator 2018-07</vt:lpstr>
      <vt:lpstr>Budget Calculator 2019-07</vt:lpstr>
      <vt:lpstr>Budget Calculator 2020-07</vt:lpstr>
      <vt:lpstr>Shelter Calculator</vt:lpstr>
      <vt:lpstr>'Employed &amp; additional income'!Print_Area</vt:lpstr>
      <vt:lpstr>'Shelter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tempuser</dc:creator>
  <cp:lastModifiedBy>Makrinikolas, Evan (VET)</cp:lastModifiedBy>
  <cp:lastPrinted>2016-06-24T16:47:54Z</cp:lastPrinted>
  <dcterms:created xsi:type="dcterms:W3CDTF">2008-12-03T17:44:08Z</dcterms:created>
  <dcterms:modified xsi:type="dcterms:W3CDTF">2021-05-12T17:55:50Z</dcterms:modified>
</cp:coreProperties>
</file>