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rober\Documents\My Documents\CER\CER Current\Virtual CER\Stats\"/>
    </mc:Choice>
  </mc:AlternateContent>
  <xr:revisionPtr revIDLastSave="0" documentId="13_ncr:1_{5C9A9E9A-80B2-4321-BB4E-C34E142A2182}" xr6:coauthVersionLast="38" xr6:coauthVersionMax="38" xr10:uidLastSave="{00000000-0000-0000-0000-000000000000}"/>
  <bookViews>
    <workbookView xWindow="0" yWindow="0" windowWidth="28800" windowHeight="12300" xr2:uid="{00000000-000D-0000-FFFF-FFFF00000000}"/>
  </bookViews>
  <sheets>
    <sheet name="2018" sheetId="22" r:id="rId1"/>
    <sheet name="2017" sheetId="21" r:id="rId2"/>
    <sheet name="2016" sheetId="20" r:id="rId3"/>
    <sheet name="2015" sheetId="19" r:id="rId4"/>
    <sheet name="2014" sheetId="1" r:id="rId5"/>
    <sheet name="2013" sheetId="2" r:id="rId6"/>
    <sheet name="2012" sheetId="3" r:id="rId7"/>
    <sheet name="2011" sheetId="4" r:id="rId8"/>
    <sheet name="2010" sheetId="5" r:id="rId9"/>
    <sheet name="2009" sheetId="6" r:id="rId10"/>
    <sheet name="2008" sheetId="7" r:id="rId11"/>
    <sheet name="2007" sheetId="8" r:id="rId12"/>
    <sheet name="2006" sheetId="9" r:id="rId13"/>
    <sheet name="2005" sheetId="10" r:id="rId14"/>
    <sheet name="2004" sheetId="11" r:id="rId15"/>
    <sheet name="2003" sheetId="12" r:id="rId16"/>
    <sheet name="2002" sheetId="13" r:id="rId17"/>
    <sheet name="2001" sheetId="14" r:id="rId18"/>
  </sheets>
  <definedNames>
    <definedName name="_xlnm.Print_Area" localSheetId="2">'2016'!$A$1:$N$21</definedName>
    <definedName name="_xlnm.Print_Area" localSheetId="1">'2017'!$A$1:$N$22</definedName>
    <definedName name="_xlnm.Print_Area" localSheetId="0">'2018'!$A$1:$N$22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22" l="1"/>
  <c r="L41" i="22"/>
  <c r="K41" i="22"/>
  <c r="J41" i="22"/>
  <c r="I41" i="22"/>
  <c r="H41" i="22"/>
  <c r="G41" i="22"/>
  <c r="F41" i="22"/>
  <c r="E41" i="22"/>
  <c r="D41" i="22"/>
  <c r="C41" i="22"/>
  <c r="B41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M39" i="22"/>
  <c r="L39" i="22"/>
  <c r="K39" i="22"/>
  <c r="J39" i="22"/>
  <c r="I39" i="22"/>
  <c r="H39" i="22"/>
  <c r="G39" i="22"/>
  <c r="F39" i="22"/>
  <c r="E39" i="22"/>
  <c r="D39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M32" i="22"/>
  <c r="L32" i="22"/>
  <c r="K32" i="22"/>
  <c r="J32" i="22"/>
  <c r="I32" i="22"/>
  <c r="H32" i="22"/>
  <c r="H31" i="22" s="1"/>
  <c r="H30" i="22" s="1"/>
  <c r="G32" i="22"/>
  <c r="F32" i="22"/>
  <c r="F31" i="22" s="1"/>
  <c r="E32" i="22"/>
  <c r="E31" i="22" s="1"/>
  <c r="D32" i="22"/>
  <c r="D31" i="22" s="1"/>
  <c r="C32" i="22"/>
  <c r="C31" i="22" s="1"/>
  <c r="B32" i="22"/>
  <c r="B31" i="22" s="1"/>
  <c r="M31" i="22"/>
  <c r="L31" i="22"/>
  <c r="K31" i="22"/>
  <c r="J31" i="22"/>
  <c r="I31" i="22"/>
  <c r="I30" i="22" s="1"/>
  <c r="G31" i="22"/>
  <c r="G30" i="22" s="1"/>
  <c r="M30" i="22"/>
  <c r="L30" i="22"/>
  <c r="K30" i="22"/>
  <c r="J30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M28" i="22"/>
  <c r="L28" i="22"/>
  <c r="K28" i="22"/>
  <c r="J28" i="22"/>
  <c r="I28" i="22"/>
  <c r="H28" i="22"/>
  <c r="G28" i="22"/>
  <c r="F28" i="22"/>
  <c r="E28" i="22"/>
  <c r="E27" i="22" s="1"/>
  <c r="D28" i="22"/>
  <c r="D27" i="22" s="1"/>
  <c r="C28" i="22"/>
  <c r="C27" i="22" s="1"/>
  <c r="B28" i="22"/>
  <c r="M27" i="22"/>
  <c r="L27" i="22"/>
  <c r="K27" i="22"/>
  <c r="J27" i="22"/>
  <c r="I27" i="22"/>
  <c r="H27" i="22"/>
  <c r="G27" i="22"/>
  <c r="F27" i="22"/>
  <c r="M26" i="22"/>
  <c r="L26" i="22"/>
  <c r="L25" i="22" s="1"/>
  <c r="K26" i="22"/>
  <c r="K25" i="22" s="1"/>
  <c r="J26" i="22"/>
  <c r="J25" i="22" s="1"/>
  <c r="M25" i="22"/>
  <c r="O19" i="22"/>
  <c r="N19" i="22" s="1"/>
  <c r="O18" i="22"/>
  <c r="N18" i="22" s="1"/>
  <c r="O17" i="22"/>
  <c r="N17" i="22" s="1"/>
  <c r="O16" i="22"/>
  <c r="N16" i="22" s="1"/>
  <c r="O15" i="22"/>
  <c r="N15" i="22" s="1"/>
  <c r="O14" i="22"/>
  <c r="N14" i="22" s="1"/>
  <c r="O13" i="22"/>
  <c r="N13" i="22" s="1"/>
  <c r="O12" i="22"/>
  <c r="N12" i="22" s="1"/>
  <c r="O11" i="22"/>
  <c r="N11" i="22" s="1"/>
  <c r="O10" i="22"/>
  <c r="N10" i="22" s="1"/>
  <c r="O9" i="22"/>
  <c r="N9" i="22" s="1"/>
  <c r="O8" i="22"/>
  <c r="N8" i="22" s="1"/>
  <c r="O7" i="22"/>
  <c r="N7" i="22" s="1"/>
  <c r="O6" i="22"/>
  <c r="N6" i="22" s="1"/>
  <c r="O5" i="22"/>
  <c r="N5" i="22" s="1"/>
  <c r="O4" i="22"/>
  <c r="N4" i="22" s="1"/>
  <c r="O3" i="22"/>
  <c r="N3" i="22" s="1"/>
  <c r="I26" i="22" l="1"/>
  <c r="I25" i="22" s="1"/>
  <c r="H26" i="22"/>
  <c r="H25" i="22" s="1"/>
  <c r="F30" i="22"/>
  <c r="G26" i="22"/>
  <c r="G25" i="22" s="1"/>
  <c r="F26" i="22"/>
  <c r="F25" i="22" s="1"/>
  <c r="E30" i="22"/>
  <c r="B39" i="22"/>
  <c r="B30" i="22" s="1"/>
  <c r="C39" i="22"/>
  <c r="C30" i="22" s="1"/>
  <c r="E26" i="22"/>
  <c r="E25" i="22" s="1"/>
  <c r="D30" i="22"/>
  <c r="D26" i="22"/>
  <c r="D25" i="22" s="1"/>
  <c r="B27" i="22"/>
  <c r="B26" i="22" s="1"/>
  <c r="C26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40" i="21"/>
  <c r="L40" i="21"/>
  <c r="K40" i="21"/>
  <c r="J40" i="21"/>
  <c r="I40" i="21"/>
  <c r="H40" i="21"/>
  <c r="H39" i="21" s="1"/>
  <c r="G40" i="21"/>
  <c r="G39" i="21" s="1"/>
  <c r="F40" i="21"/>
  <c r="E40" i="21"/>
  <c r="E39" i="21" s="1"/>
  <c r="D40" i="21"/>
  <c r="D39" i="21" s="1"/>
  <c r="C40" i="21"/>
  <c r="C39" i="21" s="1"/>
  <c r="B40" i="21"/>
  <c r="M39" i="21"/>
  <c r="L39" i="21"/>
  <c r="K39" i="21"/>
  <c r="J39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M32" i="21"/>
  <c r="L32" i="21"/>
  <c r="K32" i="21"/>
  <c r="J32" i="21"/>
  <c r="I32" i="21"/>
  <c r="H32" i="21"/>
  <c r="G32" i="21"/>
  <c r="F32" i="21"/>
  <c r="F31" i="21" s="1"/>
  <c r="E32" i="21"/>
  <c r="E31" i="21" s="1"/>
  <c r="D32" i="21"/>
  <c r="D31" i="21" s="1"/>
  <c r="C32" i="21"/>
  <c r="C31" i="21" s="1"/>
  <c r="B32" i="21"/>
  <c r="M31" i="21"/>
  <c r="M30" i="21" s="1"/>
  <c r="L31" i="21"/>
  <c r="L30" i="21" s="1"/>
  <c r="K31" i="21"/>
  <c r="K26" i="21" s="1"/>
  <c r="K25" i="21" s="1"/>
  <c r="J31" i="21"/>
  <c r="J30" i="21" s="1"/>
  <c r="I31" i="21"/>
  <c r="H31" i="21"/>
  <c r="G31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M28" i="21"/>
  <c r="L28" i="21"/>
  <c r="K28" i="21"/>
  <c r="J28" i="21"/>
  <c r="I28" i="21"/>
  <c r="H28" i="21"/>
  <c r="G28" i="21"/>
  <c r="F28" i="21"/>
  <c r="E28" i="21"/>
  <c r="D28" i="21"/>
  <c r="D27" i="21" s="1"/>
  <c r="C28" i="21"/>
  <c r="C27" i="21" s="1"/>
  <c r="B28" i="21"/>
  <c r="B27" i="21" s="1"/>
  <c r="M27" i="21"/>
  <c r="L27" i="21"/>
  <c r="K27" i="21"/>
  <c r="J27" i="21"/>
  <c r="I27" i="21"/>
  <c r="H27" i="21"/>
  <c r="G27" i="21"/>
  <c r="F27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4" i="21"/>
  <c r="O3" i="21"/>
  <c r="B25" i="22" l="1"/>
  <c r="C25" i="22"/>
  <c r="L26" i="21"/>
  <c r="L25" i="21" s="1"/>
  <c r="M26" i="21"/>
  <c r="M25" i="21" s="1"/>
  <c r="E27" i="21"/>
  <c r="K30" i="21"/>
  <c r="I26" i="21"/>
  <c r="J26" i="21"/>
  <c r="J25" i="21" s="1"/>
  <c r="H30" i="21"/>
  <c r="I39" i="21"/>
  <c r="I30" i="21" s="1"/>
  <c r="F39" i="21"/>
  <c r="F30" i="21" s="1"/>
  <c r="D30" i="21"/>
  <c r="G26" i="21"/>
  <c r="G25" i="21" s="1"/>
  <c r="H26" i="21"/>
  <c r="H25" i="21" s="1"/>
  <c r="G30" i="21"/>
  <c r="C26" i="21"/>
  <c r="C25" i="21" s="1"/>
  <c r="E26" i="21"/>
  <c r="E25" i="21" s="1"/>
  <c r="E30" i="21"/>
  <c r="D26" i="21"/>
  <c r="D25" i="21" s="1"/>
  <c r="B39" i="21"/>
  <c r="B31" i="21"/>
  <c r="B26" i="21" s="1"/>
  <c r="C30" i="21"/>
  <c r="F26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M40" i="20"/>
  <c r="L40" i="20"/>
  <c r="K40" i="20"/>
  <c r="J40" i="20"/>
  <c r="J39" i="20" s="1"/>
  <c r="I40" i="20"/>
  <c r="I39" i="20" s="1"/>
  <c r="H40" i="20"/>
  <c r="H39" i="20" s="1"/>
  <c r="G40" i="20"/>
  <c r="G39" i="20" s="1"/>
  <c r="F40" i="20"/>
  <c r="F39" i="20" s="1"/>
  <c r="E40" i="20"/>
  <c r="E39" i="20" s="1"/>
  <c r="D40" i="20"/>
  <c r="C40" i="20"/>
  <c r="C39" i="20" s="1"/>
  <c r="B40" i="20"/>
  <c r="B39" i="20" s="1"/>
  <c r="M39" i="20"/>
  <c r="L39" i="20"/>
  <c r="K39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M32" i="20"/>
  <c r="L32" i="20"/>
  <c r="K32" i="20"/>
  <c r="J32" i="20"/>
  <c r="I32" i="20"/>
  <c r="H32" i="20"/>
  <c r="G32" i="20"/>
  <c r="F32" i="20"/>
  <c r="F31" i="20" s="1"/>
  <c r="E32" i="20"/>
  <c r="E31" i="20" s="1"/>
  <c r="D32" i="20"/>
  <c r="D31" i="20" s="1"/>
  <c r="C32" i="20"/>
  <c r="C31" i="20" s="1"/>
  <c r="B32" i="20"/>
  <c r="B31" i="20" s="1"/>
  <c r="M31" i="20"/>
  <c r="M30" i="20" s="1"/>
  <c r="L31" i="20"/>
  <c r="L30" i="20" s="1"/>
  <c r="K31" i="20"/>
  <c r="J31" i="20"/>
  <c r="I31" i="20"/>
  <c r="H31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B27" i="20" s="1"/>
  <c r="M27" i="20"/>
  <c r="L27" i="20"/>
  <c r="K27" i="20"/>
  <c r="J27" i="20"/>
  <c r="J26" i="20" s="1"/>
  <c r="I27" i="20"/>
  <c r="H27" i="20"/>
  <c r="G27" i="20"/>
  <c r="F27" i="20"/>
  <c r="E27" i="20"/>
  <c r="D27" i="20"/>
  <c r="O19" i="20"/>
  <c r="O18" i="20"/>
  <c r="O17" i="20"/>
  <c r="O16" i="20"/>
  <c r="O15" i="20"/>
  <c r="O14" i="20"/>
  <c r="O13" i="20"/>
  <c r="O12" i="20"/>
  <c r="O11" i="20"/>
  <c r="O10" i="20"/>
  <c r="O9" i="20"/>
  <c r="O8" i="20"/>
  <c r="O7" i="20"/>
  <c r="O6" i="20"/>
  <c r="O5" i="20"/>
  <c r="O4" i="20"/>
  <c r="O3" i="20"/>
  <c r="I25" i="21" l="1"/>
  <c r="B25" i="21"/>
  <c r="F25" i="21"/>
  <c r="B30" i="21"/>
  <c r="L26" i="20"/>
  <c r="L25" i="20" s="1"/>
  <c r="M26" i="20"/>
  <c r="M25" i="20" s="1"/>
  <c r="F26" i="20"/>
  <c r="J30" i="20"/>
  <c r="K26" i="20"/>
  <c r="K25" i="20" s="1"/>
  <c r="G31" i="20"/>
  <c r="G26" i="20" s="1"/>
  <c r="G25" i="20" s="1"/>
  <c r="J25" i="20"/>
  <c r="K30" i="20"/>
  <c r="D39" i="20"/>
  <c r="D30" i="20" s="1"/>
  <c r="H26" i="20"/>
  <c r="H25" i="20" s="1"/>
  <c r="I30" i="20"/>
  <c r="H30" i="20"/>
  <c r="I26" i="20"/>
  <c r="I25" i="20" s="1"/>
  <c r="F25" i="20"/>
  <c r="F30" i="20"/>
  <c r="D26" i="20"/>
  <c r="C30" i="20"/>
  <c r="E26" i="20"/>
  <c r="E25" i="20" s="1"/>
  <c r="B26" i="20"/>
  <c r="B25" i="20" s="1"/>
  <c r="E30" i="20"/>
  <c r="C27" i="20"/>
  <c r="C26" i="20" s="1"/>
  <c r="C25" i="20" s="1"/>
  <c r="B30" i="20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G30" i="20" l="1"/>
  <c r="D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40" i="19"/>
  <c r="L40" i="19"/>
  <c r="K40" i="19"/>
  <c r="J40" i="19"/>
  <c r="I40" i="19"/>
  <c r="H40" i="19"/>
  <c r="G40" i="19"/>
  <c r="F40" i="19"/>
  <c r="E40" i="19"/>
  <c r="E39" i="19" s="1"/>
  <c r="D40" i="19"/>
  <c r="C40" i="19"/>
  <c r="C39" i="19" s="1"/>
  <c r="B40" i="19"/>
  <c r="B39" i="19" s="1"/>
  <c r="M39" i="19"/>
  <c r="L39" i="19"/>
  <c r="K39" i="19"/>
  <c r="J39" i="19"/>
  <c r="I39" i="19"/>
  <c r="D39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B31" i="19" s="1"/>
  <c r="M31" i="19"/>
  <c r="L31" i="19"/>
  <c r="K31" i="19"/>
  <c r="J31" i="19"/>
  <c r="I31" i="19"/>
  <c r="H31" i="19"/>
  <c r="G31" i="19"/>
  <c r="F31" i="19"/>
  <c r="E31" i="19"/>
  <c r="C31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M26" i="19"/>
  <c r="M25" i="19" s="1"/>
  <c r="O3" i="19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N39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N31" i="6"/>
  <c r="N30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N28" i="6"/>
  <c r="M28" i="6"/>
  <c r="L28" i="6"/>
  <c r="K28" i="6"/>
  <c r="J28" i="6"/>
  <c r="J27" i="6" s="1"/>
  <c r="I28" i="6"/>
  <c r="H28" i="6"/>
  <c r="G28" i="6"/>
  <c r="F28" i="6"/>
  <c r="F27" i="6" s="1"/>
  <c r="E28" i="6"/>
  <c r="D28" i="6"/>
  <c r="C28" i="6"/>
  <c r="B28" i="6"/>
  <c r="B27" i="6" s="1"/>
  <c r="N27" i="6"/>
  <c r="N26" i="6"/>
  <c r="N25" i="6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N39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N31" i="5"/>
  <c r="N30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N27" i="5"/>
  <c r="N26" i="5"/>
  <c r="N25" i="5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N39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N31" i="4"/>
  <c r="N30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N27" i="4"/>
  <c r="N26" i="4"/>
  <c r="N25" i="4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N39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N31" i="3"/>
  <c r="N30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N28" i="3"/>
  <c r="M28" i="3"/>
  <c r="L28" i="3"/>
  <c r="K28" i="3"/>
  <c r="J28" i="3"/>
  <c r="I28" i="3"/>
  <c r="H28" i="3"/>
  <c r="H27" i="3" s="1"/>
  <c r="G28" i="3"/>
  <c r="F28" i="3"/>
  <c r="E28" i="3"/>
  <c r="D28" i="3"/>
  <c r="C28" i="3"/>
  <c r="B28" i="3"/>
  <c r="N27" i="3"/>
  <c r="L27" i="3"/>
  <c r="N26" i="3"/>
  <c r="N25" i="3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1" i="2"/>
  <c r="N30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N27" i="2"/>
  <c r="N26" i="2"/>
  <c r="N25" i="2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C39" i="1" s="1"/>
  <c r="B40" i="1"/>
  <c r="M39" i="1"/>
  <c r="L39" i="1"/>
  <c r="K39" i="1"/>
  <c r="J39" i="1"/>
  <c r="I39" i="1"/>
  <c r="H39" i="1"/>
  <c r="G39" i="1"/>
  <c r="F39" i="1"/>
  <c r="E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J30" i="1" s="1"/>
  <c r="I31" i="1"/>
  <c r="H31" i="1"/>
  <c r="G31" i="1"/>
  <c r="F31" i="1"/>
  <c r="E31" i="1"/>
  <c r="D31" i="1"/>
  <c r="C31" i="1"/>
  <c r="B31" i="1"/>
  <c r="B30" i="1" s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L26" i="1" s="1"/>
  <c r="K27" i="1"/>
  <c r="K26" i="1" s="1"/>
  <c r="J27" i="1"/>
  <c r="J26" i="1" s="1"/>
  <c r="J25" i="1" s="1"/>
  <c r="I27" i="1"/>
  <c r="H27" i="1"/>
  <c r="H26" i="1" s="1"/>
  <c r="G27" i="1"/>
  <c r="G26" i="1" s="1"/>
  <c r="F27" i="1"/>
  <c r="E27" i="1"/>
  <c r="D27" i="1"/>
  <c r="C27" i="1"/>
  <c r="B27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M39" i="6" l="1"/>
  <c r="L25" i="1"/>
  <c r="K39" i="3"/>
  <c r="B27" i="4"/>
  <c r="E27" i="5"/>
  <c r="I27" i="5"/>
  <c r="M27" i="5"/>
  <c r="E39" i="5"/>
  <c r="B27" i="5"/>
  <c r="J39" i="5"/>
  <c r="J30" i="5" s="1"/>
  <c r="E39" i="4"/>
  <c r="I39" i="4"/>
  <c r="M39" i="4"/>
  <c r="L30" i="19"/>
  <c r="D31" i="19"/>
  <c r="L39" i="2"/>
  <c r="H39" i="2"/>
  <c r="G27" i="2"/>
  <c r="K27" i="2"/>
  <c r="G25" i="1"/>
  <c r="F26" i="1"/>
  <c r="F25" i="1" s="1"/>
  <c r="H30" i="1"/>
  <c r="L30" i="1"/>
  <c r="K25" i="1"/>
  <c r="F39" i="19"/>
  <c r="F30" i="19" s="1"/>
  <c r="K26" i="19"/>
  <c r="K25" i="19" s="1"/>
  <c r="M30" i="19"/>
  <c r="E30" i="19"/>
  <c r="J30" i="19"/>
  <c r="H25" i="1"/>
  <c r="B26" i="1"/>
  <c r="B25" i="1" s="1"/>
  <c r="F31" i="2"/>
  <c r="E31" i="4"/>
  <c r="E30" i="4" s="1"/>
  <c r="I31" i="4"/>
  <c r="M31" i="4"/>
  <c r="M31" i="5"/>
  <c r="K30" i="19"/>
  <c r="G39" i="19"/>
  <c r="F30" i="1"/>
  <c r="B27" i="2"/>
  <c r="C39" i="2"/>
  <c r="G39" i="2"/>
  <c r="K39" i="2"/>
  <c r="J27" i="4"/>
  <c r="B31" i="5"/>
  <c r="B26" i="5" s="1"/>
  <c r="B30" i="19"/>
  <c r="E26" i="1"/>
  <c r="E25" i="1" s="1"/>
  <c r="I26" i="1"/>
  <c r="I25" i="1" s="1"/>
  <c r="M26" i="1"/>
  <c r="M25" i="1" s="1"/>
  <c r="F27" i="5"/>
  <c r="J27" i="5"/>
  <c r="E27" i="6"/>
  <c r="E31" i="6"/>
  <c r="I31" i="6"/>
  <c r="C30" i="19"/>
  <c r="I30" i="19"/>
  <c r="H39" i="19"/>
  <c r="H30" i="19" s="1"/>
  <c r="I26" i="19"/>
  <c r="I25" i="19" s="1"/>
  <c r="J26" i="19"/>
  <c r="J25" i="19" s="1"/>
  <c r="G26" i="19"/>
  <c r="G30" i="19"/>
  <c r="G27" i="3"/>
  <c r="K27" i="3"/>
  <c r="J31" i="5"/>
  <c r="E31" i="5"/>
  <c r="I31" i="5"/>
  <c r="I26" i="5" s="1"/>
  <c r="B26" i="19"/>
  <c r="B25" i="19" s="1"/>
  <c r="B39" i="2"/>
  <c r="F39" i="2"/>
  <c r="L31" i="3"/>
  <c r="L26" i="3" s="1"/>
  <c r="L25" i="3" s="1"/>
  <c r="D26" i="19"/>
  <c r="D25" i="19" s="1"/>
  <c r="H26" i="19"/>
  <c r="H25" i="19" s="1"/>
  <c r="L26" i="19"/>
  <c r="L25" i="19" s="1"/>
  <c r="F27" i="4"/>
  <c r="B39" i="5"/>
  <c r="F39" i="5"/>
  <c r="D27" i="6"/>
  <c r="H27" i="6"/>
  <c r="L27" i="6"/>
  <c r="C26" i="19"/>
  <c r="E26" i="19"/>
  <c r="E25" i="19" s="1"/>
  <c r="F26" i="19"/>
  <c r="F25" i="19" s="1"/>
  <c r="D27" i="2"/>
  <c r="F27" i="2"/>
  <c r="F26" i="2" s="1"/>
  <c r="H27" i="2"/>
  <c r="J27" i="2"/>
  <c r="L27" i="2"/>
  <c r="E31" i="2"/>
  <c r="I31" i="2"/>
  <c r="M31" i="2"/>
  <c r="B31" i="2"/>
  <c r="J31" i="2"/>
  <c r="H31" i="3"/>
  <c r="H26" i="3" s="1"/>
  <c r="G39" i="3"/>
  <c r="H39" i="3"/>
  <c r="L39" i="3"/>
  <c r="E27" i="4"/>
  <c r="I27" i="4"/>
  <c r="M27" i="4"/>
  <c r="B39" i="4"/>
  <c r="F39" i="4"/>
  <c r="J39" i="4"/>
  <c r="I39" i="5"/>
  <c r="M39" i="5"/>
  <c r="E39" i="6"/>
  <c r="E30" i="6" s="1"/>
  <c r="I39" i="6"/>
  <c r="I30" i="6" s="1"/>
  <c r="E30" i="1"/>
  <c r="G30" i="1"/>
  <c r="I30" i="1"/>
  <c r="K30" i="1"/>
  <c r="M30" i="1"/>
  <c r="J26" i="5"/>
  <c r="D26" i="1"/>
  <c r="M27" i="6"/>
  <c r="E27" i="2"/>
  <c r="I27" i="2"/>
  <c r="M27" i="2"/>
  <c r="H31" i="2"/>
  <c r="H30" i="2" s="1"/>
  <c r="L31" i="2"/>
  <c r="L30" i="2" s="1"/>
  <c r="D39" i="2"/>
  <c r="J39" i="2"/>
  <c r="E39" i="2"/>
  <c r="I39" i="2"/>
  <c r="M39" i="2"/>
  <c r="D27" i="3"/>
  <c r="D30" i="19"/>
  <c r="C26" i="1"/>
  <c r="C30" i="1"/>
  <c r="C27" i="2"/>
  <c r="D31" i="2"/>
  <c r="D30" i="2" s="1"/>
  <c r="D39" i="1"/>
  <c r="C27" i="3"/>
  <c r="C39" i="3"/>
  <c r="D31" i="3"/>
  <c r="D39" i="3"/>
  <c r="C25" i="19"/>
  <c r="I27" i="6"/>
  <c r="M31" i="6"/>
  <c r="D31" i="6"/>
  <c r="H31" i="6"/>
  <c r="L31" i="6"/>
  <c r="C31" i="6"/>
  <c r="G31" i="6"/>
  <c r="K31" i="6"/>
  <c r="C27" i="6"/>
  <c r="G27" i="6"/>
  <c r="K27" i="6"/>
  <c r="B31" i="6"/>
  <c r="F31" i="6"/>
  <c r="J31" i="6"/>
  <c r="D39" i="5"/>
  <c r="H39" i="5"/>
  <c r="L39" i="5"/>
  <c r="C39" i="5"/>
  <c r="G39" i="5"/>
  <c r="K39" i="5"/>
  <c r="E26" i="5"/>
  <c r="M26" i="5"/>
  <c r="D27" i="5"/>
  <c r="H27" i="5"/>
  <c r="L27" i="5"/>
  <c r="C27" i="5"/>
  <c r="G27" i="5"/>
  <c r="K27" i="5"/>
  <c r="E30" i="5"/>
  <c r="M30" i="5"/>
  <c r="D31" i="5"/>
  <c r="H31" i="5"/>
  <c r="L31" i="5"/>
  <c r="C31" i="5"/>
  <c r="G31" i="5"/>
  <c r="K31" i="5"/>
  <c r="F31" i="5"/>
  <c r="D27" i="4"/>
  <c r="H27" i="4"/>
  <c r="L27" i="4"/>
  <c r="C27" i="4"/>
  <c r="G27" i="4"/>
  <c r="K27" i="4"/>
  <c r="M30" i="4"/>
  <c r="D31" i="4"/>
  <c r="H31" i="4"/>
  <c r="L31" i="4"/>
  <c r="C31" i="4"/>
  <c r="G31" i="4"/>
  <c r="K31" i="4"/>
  <c r="F31" i="4"/>
  <c r="I30" i="4"/>
  <c r="D39" i="4"/>
  <c r="H39" i="4"/>
  <c r="L39" i="4"/>
  <c r="C39" i="4"/>
  <c r="G39" i="4"/>
  <c r="K39" i="4"/>
  <c r="B31" i="4"/>
  <c r="J31" i="4"/>
  <c r="B27" i="3"/>
  <c r="F27" i="3"/>
  <c r="J27" i="3"/>
  <c r="E27" i="3"/>
  <c r="I27" i="3"/>
  <c r="M27" i="3"/>
  <c r="B31" i="3"/>
  <c r="F31" i="3"/>
  <c r="J31" i="3"/>
  <c r="E31" i="3"/>
  <c r="I31" i="3"/>
  <c r="M31" i="3"/>
  <c r="C31" i="3"/>
  <c r="K31" i="3"/>
  <c r="B39" i="3"/>
  <c r="F39" i="3"/>
  <c r="J39" i="3"/>
  <c r="E39" i="3"/>
  <c r="I39" i="3"/>
  <c r="M39" i="3"/>
  <c r="G31" i="3"/>
  <c r="E26" i="2"/>
  <c r="C31" i="2"/>
  <c r="G31" i="2"/>
  <c r="K31" i="2"/>
  <c r="B39" i="6"/>
  <c r="D39" i="6"/>
  <c r="F39" i="6"/>
  <c r="H39" i="6"/>
  <c r="J39" i="6"/>
  <c r="L39" i="6"/>
  <c r="C39" i="6"/>
  <c r="G39" i="6"/>
  <c r="K39" i="6"/>
  <c r="E26" i="6" l="1"/>
  <c r="E25" i="6" s="1"/>
  <c r="K26" i="6"/>
  <c r="D26" i="6"/>
  <c r="J25" i="5"/>
  <c r="H26" i="2"/>
  <c r="H25" i="2" s="1"/>
  <c r="G25" i="19"/>
  <c r="E30" i="2"/>
  <c r="B25" i="5"/>
  <c r="G26" i="6"/>
  <c r="G25" i="6" s="1"/>
  <c r="H26" i="6"/>
  <c r="C26" i="6"/>
  <c r="H25" i="3"/>
  <c r="I30" i="2"/>
  <c r="F30" i="2"/>
  <c r="M26" i="4"/>
  <c r="I26" i="4"/>
  <c r="I25" i="4" s="1"/>
  <c r="J30" i="2"/>
  <c r="B30" i="2"/>
  <c r="F25" i="2"/>
  <c r="I26" i="2"/>
  <c r="I25" i="2" s="1"/>
  <c r="M30" i="2"/>
  <c r="E26" i="4"/>
  <c r="M26" i="2"/>
  <c r="H30" i="3"/>
  <c r="L26" i="2"/>
  <c r="L25" i="2" s="1"/>
  <c r="D26" i="2"/>
  <c r="L26" i="6"/>
  <c r="B30" i="5"/>
  <c r="I30" i="5"/>
  <c r="B26" i="2"/>
  <c r="B25" i="2" s="1"/>
  <c r="K26" i="3"/>
  <c r="K25" i="3" s="1"/>
  <c r="L30" i="3"/>
  <c r="J26" i="2"/>
  <c r="J25" i="2" s="1"/>
  <c r="C30" i="6"/>
  <c r="H30" i="6"/>
  <c r="C25" i="1"/>
  <c r="D30" i="1"/>
  <c r="D25" i="1"/>
  <c r="D30" i="3"/>
  <c r="D26" i="3"/>
  <c r="B26" i="6"/>
  <c r="I26" i="6"/>
  <c r="J26" i="6"/>
  <c r="F26" i="6"/>
  <c r="K30" i="6"/>
  <c r="M30" i="6"/>
  <c r="M26" i="6"/>
  <c r="G26" i="5"/>
  <c r="K30" i="5"/>
  <c r="L26" i="5"/>
  <c r="E25" i="5"/>
  <c r="I25" i="5"/>
  <c r="H30" i="5"/>
  <c r="K26" i="5"/>
  <c r="C26" i="5"/>
  <c r="F26" i="5"/>
  <c r="F30" i="5"/>
  <c r="L30" i="5"/>
  <c r="D30" i="5"/>
  <c r="C30" i="5"/>
  <c r="D26" i="5"/>
  <c r="G30" i="5"/>
  <c r="H26" i="5"/>
  <c r="M25" i="5"/>
  <c r="J26" i="4"/>
  <c r="J30" i="4"/>
  <c r="H26" i="4"/>
  <c r="G30" i="4"/>
  <c r="G26" i="4"/>
  <c r="F30" i="4"/>
  <c r="F26" i="4"/>
  <c r="L30" i="4"/>
  <c r="D30" i="4"/>
  <c r="L26" i="4"/>
  <c r="D26" i="4"/>
  <c r="E25" i="4"/>
  <c r="H30" i="4"/>
  <c r="M25" i="4"/>
  <c r="B30" i="4"/>
  <c r="K30" i="4"/>
  <c r="C30" i="4"/>
  <c r="K26" i="4"/>
  <c r="C26" i="4"/>
  <c r="B26" i="4"/>
  <c r="G30" i="3"/>
  <c r="M30" i="3"/>
  <c r="E30" i="3"/>
  <c r="M26" i="3"/>
  <c r="E26" i="3"/>
  <c r="F30" i="3"/>
  <c r="F26" i="3"/>
  <c r="G26" i="3"/>
  <c r="K30" i="3"/>
  <c r="I30" i="3"/>
  <c r="I26" i="3"/>
  <c r="C30" i="3"/>
  <c r="C26" i="3"/>
  <c r="J30" i="3"/>
  <c r="B30" i="3"/>
  <c r="J26" i="3"/>
  <c r="B26" i="3"/>
  <c r="C30" i="2"/>
  <c r="C26" i="2"/>
  <c r="D25" i="2"/>
  <c r="K30" i="2"/>
  <c r="K26" i="2"/>
  <c r="M25" i="2"/>
  <c r="G26" i="2"/>
  <c r="G30" i="2"/>
  <c r="E25" i="2"/>
  <c r="G30" i="6"/>
  <c r="J30" i="6"/>
  <c r="F30" i="6"/>
  <c r="B30" i="6"/>
  <c r="L30" i="6"/>
  <c r="D30" i="6"/>
  <c r="K25" i="6"/>
  <c r="C25" i="6"/>
  <c r="L25" i="6"/>
  <c r="H25" i="6"/>
  <c r="D25" i="6"/>
  <c r="D25" i="3" l="1"/>
  <c r="M25" i="6"/>
  <c r="F25" i="6"/>
  <c r="I25" i="6"/>
  <c r="B25" i="6"/>
  <c r="J25" i="6"/>
  <c r="C25" i="5"/>
  <c r="H25" i="5"/>
  <c r="D25" i="5"/>
  <c r="F25" i="5"/>
  <c r="K25" i="5"/>
  <c r="L25" i="5"/>
  <c r="G25" i="5"/>
  <c r="K25" i="4"/>
  <c r="H25" i="4"/>
  <c r="B25" i="4"/>
  <c r="L25" i="4"/>
  <c r="F25" i="4"/>
  <c r="G25" i="4"/>
  <c r="C25" i="4"/>
  <c r="D25" i="4"/>
  <c r="J25" i="4"/>
  <c r="J25" i="3"/>
  <c r="F25" i="3"/>
  <c r="C25" i="3"/>
  <c r="I25" i="3"/>
  <c r="M25" i="3"/>
  <c r="B25" i="3"/>
  <c r="G25" i="3"/>
  <c r="E25" i="3"/>
  <c r="C25" i="2"/>
  <c r="G25" i="2"/>
  <c r="K25" i="2"/>
</calcChain>
</file>

<file path=xl/sharedStrings.xml><?xml version="1.0" encoding="utf-8"?>
<sst xmlns="http://schemas.openxmlformats.org/spreadsheetml/2006/main" count="900" uniqueCount="52">
  <si>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</si>
  <si>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</si>
  <si>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</si>
  <si>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</si>
  <si>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</si>
  <si>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</si>
  <si>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</si>
  <si>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</si>
  <si>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</si>
  <si>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</si>
  <si>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</si>
  <si>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</si>
  <si>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</si>
  <si>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 xml:space="preserve">Total Nonfarm      </t>
  </si>
  <si>
    <t xml:space="preserve">Total Private      </t>
  </si>
  <si>
    <t xml:space="preserve">Goods Producing    </t>
  </si>
  <si>
    <t>Mining and Construction</t>
  </si>
  <si>
    <t>Manufacturing</t>
  </si>
  <si>
    <t xml:space="preserve">Service-Providing  </t>
  </si>
  <si>
    <t xml:space="preserve">Private Service-Providing  </t>
  </si>
  <si>
    <t>Trade, Transportation, and Utilities</t>
  </si>
  <si>
    <t>Information</t>
  </si>
  <si>
    <t>Financial Activities</t>
  </si>
  <si>
    <t>Professional and Business Services</t>
  </si>
  <si>
    <t>Educational and Health Services</t>
  </si>
  <si>
    <t>Leisure and Hospitality</t>
  </si>
  <si>
    <t xml:space="preserve">Other Services    </t>
  </si>
  <si>
    <t xml:space="preserve">Government         </t>
  </si>
  <si>
    <t>Federal Government</t>
  </si>
  <si>
    <t>State and Local Government</t>
  </si>
  <si>
    <t>Seasonal Adjustments</t>
  </si>
  <si>
    <t xml:space="preserve">  </t>
  </si>
  <si>
    <t>COCHISE COUNTY NONFARM EMPLOYMENT (2016)</t>
  </si>
  <si>
    <t>Note: Not seasonally adjusted</t>
  </si>
  <si>
    <t>COCHISE COUNTY NONFARM EMPLOYMENT (2015)</t>
  </si>
  <si>
    <t>COCHISE COUNTY NONFARM EMPLOYMENT (2014)</t>
  </si>
  <si>
    <t>COCHISE COUNTY NONFARM EMPLOYMENT (2013)</t>
  </si>
  <si>
    <t>COCHISE COUNTY NONFARM EMPLOYMENT (2012)</t>
  </si>
  <si>
    <t>COCHISE COUNTY NONFARM EMPLOYMENT (2011)</t>
  </si>
  <si>
    <t>COCHISE COUNTY NONFARM EMPLOYMENT (2010)</t>
  </si>
  <si>
    <t>COCHISE COUNTY NONFARM EMPLOYMENT (2008)</t>
  </si>
  <si>
    <t>COCHISE COUNTY NONFARM EMPLOYMENT (2007)</t>
  </si>
  <si>
    <t>COCHISE COUNTY NONFARM EMPLOYMENT (2006)</t>
  </si>
  <si>
    <t>COCHISE COUNTY NONFARM EMPLOYMENT (2005)</t>
  </si>
  <si>
    <t>COCHISE COUNTY NONFARM EMPLOYMENT (2004)</t>
  </si>
  <si>
    <t>COCHISE COUNTY NONFARM EMPLOYMENT (2003)</t>
  </si>
  <si>
    <t>COCHISE COUNTY NONFARM EMPLOYMENT (2002)</t>
  </si>
  <si>
    <t>COCHISE COUNTY NONFARM EMPLOYMENT (2001)</t>
  </si>
  <si>
    <t>COCHISE COUNTY NONFARM EMPLOYMENT (2009)</t>
  </si>
  <si>
    <t>COCHISE COUNTY NONFARM EMPLOYMENT (2017)</t>
  </si>
  <si>
    <t>Source: Arizona Office of Economic Opportunity and Cochise College Center for Economic Research</t>
  </si>
  <si>
    <t>COCHISE COUNTY NONFARM EMPLOYMENT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</si>
</sst>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;\-;\-;\-\ \ \ \ \ \ \ "/>
  </numFmts>
  <fonts count="10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6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0" xfId="0" applyFill="1"/>
    <xf numFmtId="0" fontId="0" fillId="3" borderId="0" xfId="0" applyFont="1" applyFill="1"/>
    <xf numFmtId="3" fontId="0" fillId="3" borderId="0" xfId="0" applyNumberFormat="1" applyFont="1" applyFill="1"/>
    <xf numFmtId="165" fontId="0" fillId="3" borderId="0" xfId="0" applyNumberFormat="1" applyFont="1" applyFill="1"/>
    <xf numFmtId="164" fontId="4" fillId="3" borderId="0" xfId="0" applyNumberFormat="1" applyFont="1" applyFill="1"/>
    <xf numFmtId="165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164" fontId="4" fillId="3" borderId="0" xfId="0" quotePrefix="1" applyNumberFormat="1" applyFont="1" applyFill="1" applyAlignment="1">
      <alignment horizontal="left" indent="1"/>
    </xf>
    <xf numFmtId="164" fontId="4" fillId="3" borderId="0" xfId="0" applyNumberFormat="1" applyFont="1" applyFill="1" applyAlignment="1">
      <alignment horizontal="left" indent="1"/>
    </xf>
    <xf numFmtId="164" fontId="4" fillId="3" borderId="0" xfId="0" quotePrefix="1" applyNumberFormat="1" applyFont="1" applyFill="1" applyAlignment="1">
      <alignment horizontal="left" indent="2"/>
    </xf>
    <xf numFmtId="0" fontId="4" fillId="3" borderId="0" xfId="0" applyFont="1" applyFill="1" applyAlignment="1">
      <alignment horizontal="left" indent="2"/>
    </xf>
    <xf numFmtId="0" fontId="6" fillId="2" borderId="0" xfId="0" applyFont="1" applyFill="1"/>
    <xf numFmtId="0" fontId="3" fillId="2" borderId="0" xfId="0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164" fontId="7" fillId="3" borderId="0" xfId="0" applyNumberFormat="1" applyFont="1" applyFill="1"/>
    <xf numFmtId="165" fontId="8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 indent="1"/>
    </xf>
    <xf numFmtId="164" fontId="7" fillId="3" borderId="0" xfId="0" quotePrefix="1" applyNumberFormat="1" applyFont="1" applyFill="1" applyAlignment="1">
      <alignment horizontal="left" indent="1"/>
    </xf>
    <xf numFmtId="164" fontId="7" fillId="3" borderId="0" xfId="0" applyNumberFormat="1" applyFont="1" applyFill="1" applyAlignment="1">
      <alignment horizontal="left" indent="1"/>
    </xf>
    <xf numFmtId="164" fontId="7" fillId="3" borderId="0" xfId="0" quotePrefix="1" applyNumberFormat="1" applyFont="1" applyFill="1" applyAlignment="1">
      <alignment horizontal="left" indent="2"/>
    </xf>
    <xf numFmtId="0" fontId="7" fillId="3" borderId="0" xfId="0" applyFont="1" applyFill="1" applyAlignment="1">
      <alignment horizontal="left" indent="2"/>
    </xf>
    <xf numFmtId="165" fontId="8" fillId="4" borderId="0" xfId="0" applyNumberFormat="1" applyFont="1" applyFill="1" applyAlignment="1">
      <alignment horizontal="right"/>
    </xf>
    <xf numFmtId="0" fontId="0" fillId="6" borderId="0" xfId="0" applyFont="1" applyFill="1"/>
    <xf numFmtId="0" fontId="3" fillId="6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0" fontId="1" fillId="6" borderId="0" xfId="0" applyFont="1" applyFill="1" applyAlignment="1">
      <alignment horizontal="right"/>
    </xf>
    <xf numFmtId="0" fontId="0" fillId="6" borderId="0" xfId="0" applyFill="1"/>
    <xf numFmtId="165" fontId="9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customWidth="1"/>
    <col min="14" max="14" width="17.42578125" style="2" customWidth="1"/>
    <col min="15" max="15" width="6.5703125" style="2" hidden="1" customWidth="1"/>
    <col min="16" max="16384" width="9.140625" style="2"/>
  </cols>
  <sheetData>
    <row r="1" spans="1:15" ht="21" x14ac:dyDescent="0.35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29">
        <v>32600</v>
      </c>
      <c r="C3" s="29">
        <v>33200</v>
      </c>
      <c r="D3" s="16">
        <v>33300</v>
      </c>
      <c r="E3" s="16">
        <v>33500</v>
      </c>
      <c r="F3" s="16">
        <v>33300</v>
      </c>
      <c r="G3" s="16">
        <v>33000</v>
      </c>
      <c r="H3" s="16">
        <v>32300</v>
      </c>
      <c r="I3" s="16">
        <v>32900</v>
      </c>
      <c r="J3" s="16">
        <v>33300</v>
      </c>
      <c r="K3" s="16"/>
      <c r="L3" s="16"/>
      <c r="M3" s="16"/>
      <c r="N3" s="16">
        <f>MROUND(O3,100)</f>
        <v>33000</v>
      </c>
      <c r="O3" s="4">
        <f>AVERAGE(B3:M3)</f>
        <v>33044.444444444445</v>
      </c>
    </row>
    <row r="4" spans="1:15" x14ac:dyDescent="0.25">
      <c r="A4" s="15" t="s">
        <v>14</v>
      </c>
      <c r="B4" s="29">
        <v>21600</v>
      </c>
      <c r="C4" s="29">
        <v>21900</v>
      </c>
      <c r="D4" s="16">
        <v>22000</v>
      </c>
      <c r="E4" s="16">
        <v>22100</v>
      </c>
      <c r="F4" s="16">
        <v>22000</v>
      </c>
      <c r="G4" s="16">
        <v>22000</v>
      </c>
      <c r="H4" s="16">
        <v>21800</v>
      </c>
      <c r="I4" s="16">
        <v>21800</v>
      </c>
      <c r="J4" s="16">
        <v>21800</v>
      </c>
      <c r="K4" s="16"/>
      <c r="L4" s="16"/>
      <c r="M4" s="16"/>
      <c r="N4" s="16">
        <f t="shared" ref="N4:N19" si="0">MROUND(O4,100)</f>
        <v>21900</v>
      </c>
      <c r="O4" s="4">
        <f t="shared" ref="O4:O19" si="1">AVERAGE(B4:M4)</f>
        <v>21888.888888888891</v>
      </c>
    </row>
    <row r="5" spans="1:15" x14ac:dyDescent="0.25">
      <c r="A5" s="15" t="s">
        <v>15</v>
      </c>
      <c r="B5" s="29">
        <v>1900</v>
      </c>
      <c r="C5" s="29">
        <v>2000</v>
      </c>
      <c r="D5" s="16">
        <v>2100</v>
      </c>
      <c r="E5" s="16">
        <v>2100</v>
      </c>
      <c r="F5" s="16">
        <v>2100</v>
      </c>
      <c r="G5" s="16">
        <v>2100</v>
      </c>
      <c r="H5" s="16">
        <v>2100</v>
      </c>
      <c r="I5" s="16">
        <v>2100</v>
      </c>
      <c r="J5" s="16">
        <v>2100</v>
      </c>
      <c r="K5" s="16"/>
      <c r="L5" s="16"/>
      <c r="M5" s="16"/>
      <c r="N5" s="16">
        <f t="shared" si="0"/>
        <v>2100</v>
      </c>
      <c r="O5" s="4">
        <f t="shared" si="1"/>
        <v>2066.6666666666665</v>
      </c>
    </row>
    <row r="6" spans="1:15" x14ac:dyDescent="0.25">
      <c r="A6" s="17" t="s">
        <v>16</v>
      </c>
      <c r="B6" s="29">
        <v>1400</v>
      </c>
      <c r="C6" s="29">
        <v>1500</v>
      </c>
      <c r="D6" s="16">
        <v>1500</v>
      </c>
      <c r="E6" s="16">
        <v>1500</v>
      </c>
      <c r="F6" s="16">
        <v>1500</v>
      </c>
      <c r="G6" s="16">
        <v>1500</v>
      </c>
      <c r="H6" s="16">
        <v>1500</v>
      </c>
      <c r="I6" s="16">
        <v>1500</v>
      </c>
      <c r="J6" s="16">
        <v>1500</v>
      </c>
      <c r="K6" s="16"/>
      <c r="L6" s="16"/>
      <c r="M6" s="16"/>
      <c r="N6" s="16">
        <f t="shared" si="0"/>
        <v>1500</v>
      </c>
      <c r="O6" s="4">
        <f>AVERAGE(B6:M6)</f>
        <v>1488.8888888888889</v>
      </c>
    </row>
    <row r="7" spans="1:15" x14ac:dyDescent="0.25">
      <c r="A7" s="17" t="s">
        <v>17</v>
      </c>
      <c r="B7" s="29">
        <v>500</v>
      </c>
      <c r="C7" s="29">
        <v>500</v>
      </c>
      <c r="D7" s="16">
        <v>600</v>
      </c>
      <c r="E7" s="16">
        <v>600</v>
      </c>
      <c r="F7" s="16">
        <v>600</v>
      </c>
      <c r="G7" s="16">
        <v>600</v>
      </c>
      <c r="H7" s="16">
        <v>600</v>
      </c>
      <c r="I7" s="16">
        <v>600</v>
      </c>
      <c r="J7" s="16">
        <v>600</v>
      </c>
      <c r="K7" s="16"/>
      <c r="L7" s="16"/>
      <c r="M7" s="16"/>
      <c r="N7" s="16">
        <f t="shared" si="0"/>
        <v>600</v>
      </c>
      <c r="O7" s="4">
        <f>AVERAGE(B7:M7)</f>
        <v>577.77777777777783</v>
      </c>
    </row>
    <row r="8" spans="1:15" x14ac:dyDescent="0.25">
      <c r="A8" s="15" t="s">
        <v>18</v>
      </c>
      <c r="B8" s="29">
        <v>30700</v>
      </c>
      <c r="C8" s="29">
        <v>31200</v>
      </c>
      <c r="D8" s="3">
        <v>31200</v>
      </c>
      <c r="E8" s="3">
        <v>31400</v>
      </c>
      <c r="F8" s="16">
        <v>31200</v>
      </c>
      <c r="G8" s="16">
        <v>30900</v>
      </c>
      <c r="H8" s="16">
        <v>30200</v>
      </c>
      <c r="I8" s="16">
        <v>30800</v>
      </c>
      <c r="J8" s="16">
        <v>31200</v>
      </c>
      <c r="K8" s="16"/>
      <c r="L8" s="16"/>
      <c r="M8" s="16"/>
      <c r="N8" s="16">
        <f t="shared" si="0"/>
        <v>31000</v>
      </c>
      <c r="O8" s="4">
        <f>AVERAGE(B8:M8)</f>
        <v>30977.777777777777</v>
      </c>
    </row>
    <row r="9" spans="1:15" x14ac:dyDescent="0.25">
      <c r="A9" s="15" t="s">
        <v>19</v>
      </c>
      <c r="B9" s="29">
        <v>19700</v>
      </c>
      <c r="C9" s="29">
        <v>19900</v>
      </c>
      <c r="D9" s="3">
        <v>19900</v>
      </c>
      <c r="E9" s="3">
        <v>20000</v>
      </c>
      <c r="F9" s="16">
        <v>19900</v>
      </c>
      <c r="G9" s="16">
        <v>19900</v>
      </c>
      <c r="H9" s="16">
        <v>19700</v>
      </c>
      <c r="I9" s="16">
        <v>19700</v>
      </c>
      <c r="J9" s="16">
        <v>19700</v>
      </c>
      <c r="K9" s="16"/>
      <c r="L9" s="16"/>
      <c r="M9" s="16"/>
      <c r="N9" s="16">
        <f t="shared" si="0"/>
        <v>19800</v>
      </c>
      <c r="O9" s="4">
        <f>AVERAGE(B9:M9)</f>
        <v>19822.222222222223</v>
      </c>
    </row>
    <row r="10" spans="1:15" x14ac:dyDescent="0.25">
      <c r="A10" s="18" t="s">
        <v>20</v>
      </c>
      <c r="B10" s="29">
        <v>5700</v>
      </c>
      <c r="C10" s="29">
        <v>5700</v>
      </c>
      <c r="D10" s="16">
        <v>5700</v>
      </c>
      <c r="E10" s="16">
        <v>5800</v>
      </c>
      <c r="F10" s="16">
        <v>5800</v>
      </c>
      <c r="G10" s="16">
        <v>5800</v>
      </c>
      <c r="H10" s="16">
        <v>5800</v>
      </c>
      <c r="I10" s="16">
        <v>5800</v>
      </c>
      <c r="J10" s="16">
        <v>5700</v>
      </c>
      <c r="K10" s="16"/>
      <c r="L10" s="16"/>
      <c r="M10" s="16"/>
      <c r="N10" s="16">
        <f t="shared" si="0"/>
        <v>5800</v>
      </c>
      <c r="O10" s="4">
        <f t="shared" si="1"/>
        <v>5755.5555555555557</v>
      </c>
    </row>
    <row r="11" spans="1:15" x14ac:dyDescent="0.25">
      <c r="A11" s="17" t="s">
        <v>21</v>
      </c>
      <c r="B11" s="29">
        <v>400</v>
      </c>
      <c r="C11" s="29">
        <v>400</v>
      </c>
      <c r="D11" s="16">
        <v>400</v>
      </c>
      <c r="E11" s="16">
        <v>400</v>
      </c>
      <c r="F11" s="16">
        <v>400</v>
      </c>
      <c r="G11" s="16">
        <v>400</v>
      </c>
      <c r="H11" s="16">
        <v>400</v>
      </c>
      <c r="I11" s="16">
        <v>400</v>
      </c>
      <c r="J11" s="16">
        <v>400</v>
      </c>
      <c r="K11" s="16"/>
      <c r="L11" s="16"/>
      <c r="M11" s="16"/>
      <c r="N11" s="16">
        <f t="shared" si="0"/>
        <v>400</v>
      </c>
      <c r="O11" s="4">
        <f t="shared" si="1"/>
        <v>400</v>
      </c>
    </row>
    <row r="12" spans="1:15" x14ac:dyDescent="0.25">
      <c r="A12" s="17" t="s">
        <v>22</v>
      </c>
      <c r="B12" s="29">
        <v>1200</v>
      </c>
      <c r="C12" s="29">
        <v>1200</v>
      </c>
      <c r="D12" s="16">
        <v>1200</v>
      </c>
      <c r="E12" s="16">
        <v>1200</v>
      </c>
      <c r="F12" s="16">
        <v>1200</v>
      </c>
      <c r="G12" s="16">
        <v>1200</v>
      </c>
      <c r="H12" s="16">
        <v>1200</v>
      </c>
      <c r="I12" s="16">
        <v>1200</v>
      </c>
      <c r="J12" s="16">
        <v>1200</v>
      </c>
      <c r="K12" s="16"/>
      <c r="L12" s="16"/>
      <c r="M12" s="16"/>
      <c r="N12" s="16">
        <f t="shared" si="0"/>
        <v>1200</v>
      </c>
      <c r="O12" s="4">
        <f t="shared" si="1"/>
        <v>1200</v>
      </c>
    </row>
    <row r="13" spans="1:15" x14ac:dyDescent="0.25">
      <c r="A13" s="18" t="s">
        <v>23</v>
      </c>
      <c r="B13" s="29">
        <v>3500</v>
      </c>
      <c r="C13" s="29">
        <v>3600</v>
      </c>
      <c r="D13" s="16">
        <v>3600</v>
      </c>
      <c r="E13" s="16">
        <v>3500</v>
      </c>
      <c r="F13" s="16">
        <v>3500</v>
      </c>
      <c r="G13" s="16">
        <v>3500</v>
      </c>
      <c r="H13" s="16">
        <v>3400</v>
      </c>
      <c r="I13" s="16">
        <v>3400</v>
      </c>
      <c r="J13" s="16">
        <v>3500</v>
      </c>
      <c r="K13" s="16"/>
      <c r="L13" s="16"/>
      <c r="M13" s="16"/>
      <c r="N13" s="16">
        <f t="shared" si="0"/>
        <v>3500</v>
      </c>
      <c r="O13" s="4">
        <f t="shared" si="1"/>
        <v>3500</v>
      </c>
    </row>
    <row r="14" spans="1:15" x14ac:dyDescent="0.25">
      <c r="A14" s="18" t="s">
        <v>24</v>
      </c>
      <c r="B14" s="29">
        <v>4700</v>
      </c>
      <c r="C14" s="29">
        <v>4700</v>
      </c>
      <c r="D14" s="16">
        <v>4700</v>
      </c>
      <c r="E14" s="16">
        <v>4700</v>
      </c>
      <c r="F14" s="16">
        <v>4700</v>
      </c>
      <c r="G14" s="16">
        <v>4700</v>
      </c>
      <c r="H14" s="16">
        <v>4600</v>
      </c>
      <c r="I14" s="16">
        <v>4600</v>
      </c>
      <c r="J14" s="16">
        <v>4600</v>
      </c>
      <c r="K14" s="16"/>
      <c r="L14" s="16"/>
      <c r="M14" s="16"/>
      <c r="N14" s="16">
        <f t="shared" si="0"/>
        <v>4700</v>
      </c>
      <c r="O14" s="4">
        <f t="shared" si="1"/>
        <v>4666.666666666667</v>
      </c>
    </row>
    <row r="15" spans="1:15" x14ac:dyDescent="0.25">
      <c r="A15" s="18" t="s">
        <v>25</v>
      </c>
      <c r="B15" s="29">
        <v>3400</v>
      </c>
      <c r="C15" s="29">
        <v>3500</v>
      </c>
      <c r="D15" s="16">
        <v>3500</v>
      </c>
      <c r="E15" s="16">
        <v>3600</v>
      </c>
      <c r="F15" s="16">
        <v>3500</v>
      </c>
      <c r="G15" s="16">
        <v>3500</v>
      </c>
      <c r="H15" s="16">
        <v>3500</v>
      </c>
      <c r="I15" s="16">
        <v>3500</v>
      </c>
      <c r="J15" s="16">
        <v>3500</v>
      </c>
      <c r="K15" s="16"/>
      <c r="L15" s="16"/>
      <c r="M15" s="16"/>
      <c r="N15" s="16">
        <f t="shared" si="0"/>
        <v>3500</v>
      </c>
      <c r="O15" s="4">
        <f t="shared" si="1"/>
        <v>3500</v>
      </c>
    </row>
    <row r="16" spans="1:15" x14ac:dyDescent="0.25">
      <c r="A16" s="18" t="s">
        <v>26</v>
      </c>
      <c r="B16" s="29">
        <v>800</v>
      </c>
      <c r="C16" s="29">
        <v>800</v>
      </c>
      <c r="D16" s="16">
        <v>800</v>
      </c>
      <c r="E16" s="16">
        <v>800</v>
      </c>
      <c r="F16" s="16">
        <v>800</v>
      </c>
      <c r="G16" s="16">
        <v>800</v>
      </c>
      <c r="H16" s="16">
        <v>800</v>
      </c>
      <c r="I16" s="16">
        <v>800</v>
      </c>
      <c r="J16" s="16">
        <v>800</v>
      </c>
      <c r="K16" s="16"/>
      <c r="L16" s="16"/>
      <c r="M16" s="16"/>
      <c r="N16" s="16">
        <f t="shared" si="0"/>
        <v>800</v>
      </c>
      <c r="O16" s="4">
        <f t="shared" si="1"/>
        <v>800</v>
      </c>
    </row>
    <row r="17" spans="1:15" x14ac:dyDescent="0.25">
      <c r="A17" s="19" t="s">
        <v>27</v>
      </c>
      <c r="B17" s="29">
        <v>11000</v>
      </c>
      <c r="C17" s="29">
        <v>11300</v>
      </c>
      <c r="D17" s="16">
        <v>11300</v>
      </c>
      <c r="E17" s="16">
        <v>11400</v>
      </c>
      <c r="F17" s="16">
        <v>11300</v>
      </c>
      <c r="G17" s="16">
        <v>11000</v>
      </c>
      <c r="H17" s="16">
        <v>10500</v>
      </c>
      <c r="I17" s="16">
        <v>11100</v>
      </c>
      <c r="J17" s="16">
        <v>11500</v>
      </c>
      <c r="K17" s="16"/>
      <c r="L17" s="16"/>
      <c r="M17" s="16"/>
      <c r="N17" s="16">
        <f t="shared" si="0"/>
        <v>11200</v>
      </c>
      <c r="O17" s="4">
        <f t="shared" si="1"/>
        <v>11155.555555555555</v>
      </c>
    </row>
    <row r="18" spans="1:15" x14ac:dyDescent="0.25">
      <c r="A18" s="20" t="s">
        <v>28</v>
      </c>
      <c r="B18" s="29">
        <v>4700</v>
      </c>
      <c r="C18" s="29">
        <v>4700</v>
      </c>
      <c r="D18" s="16">
        <v>4700</v>
      </c>
      <c r="E18" s="16">
        <v>4800</v>
      </c>
      <c r="F18" s="16">
        <v>4800</v>
      </c>
      <c r="G18" s="16">
        <v>4800</v>
      </c>
      <c r="H18" s="16">
        <v>4800</v>
      </c>
      <c r="I18" s="16">
        <v>4700</v>
      </c>
      <c r="J18" s="16">
        <v>4700</v>
      </c>
      <c r="K18" s="16"/>
      <c r="L18" s="16"/>
      <c r="M18" s="16"/>
      <c r="N18" s="16">
        <f t="shared" si="0"/>
        <v>4700</v>
      </c>
      <c r="O18" s="4">
        <f t="shared" si="1"/>
        <v>4744.4444444444443</v>
      </c>
    </row>
    <row r="19" spans="1:15" x14ac:dyDescent="0.25">
      <c r="A19" s="21" t="s">
        <v>29</v>
      </c>
      <c r="B19" s="29">
        <v>6300</v>
      </c>
      <c r="C19" s="29">
        <v>6600</v>
      </c>
      <c r="D19" s="16">
        <v>6600</v>
      </c>
      <c r="E19" s="16">
        <v>6600</v>
      </c>
      <c r="F19" s="16">
        <v>6500</v>
      </c>
      <c r="G19" s="16">
        <v>6200</v>
      </c>
      <c r="H19" s="16">
        <v>5700</v>
      </c>
      <c r="I19" s="16">
        <v>6400</v>
      </c>
      <c r="J19" s="16">
        <v>6800</v>
      </c>
      <c r="K19" s="16"/>
      <c r="L19" s="16"/>
      <c r="M19" s="16"/>
      <c r="N19" s="16">
        <f t="shared" si="0"/>
        <v>6400</v>
      </c>
      <c r="O19" s="4">
        <f t="shared" si="1"/>
        <v>6411.1111111111113</v>
      </c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4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84902.595740536548</v>
      </c>
      <c r="C25" s="6">
        <f t="shared" ref="C25:M25" si="2">C26+C39</f>
        <v>85290.41534165437</v>
      </c>
      <c r="D25" s="6">
        <f t="shared" si="2"/>
        <v>33215.59270413476</v>
      </c>
      <c r="E25" s="6">
        <f t="shared" si="2"/>
        <v>33383.083017086734</v>
      </c>
      <c r="F25" s="6">
        <f t="shared" si="2"/>
        <v>33255.472833987675</v>
      </c>
      <c r="G25" s="6">
        <f t="shared" si="2"/>
        <v>33249.148786098769</v>
      </c>
      <c r="H25" s="6">
        <f t="shared" si="2"/>
        <v>32787.436487903644</v>
      </c>
      <c r="I25" s="6">
        <f t="shared" si="2"/>
        <v>33091.300210248359</v>
      </c>
      <c r="J25" s="6">
        <f t="shared" si="2"/>
        <v>33205.152712071875</v>
      </c>
      <c r="K25" s="6">
        <f t="shared" si="2"/>
        <v>0</v>
      </c>
      <c r="L25" s="6">
        <f t="shared" si="2"/>
        <v>0</v>
      </c>
      <c r="M25" s="6">
        <f t="shared" si="2"/>
        <v>0</v>
      </c>
    </row>
    <row r="26" spans="1:15" hidden="1" x14ac:dyDescent="0.25">
      <c r="A26" s="5" t="s">
        <v>14</v>
      </c>
      <c r="B26" s="6">
        <f>B27+B31</f>
        <v>73769.825656639441</v>
      </c>
      <c r="C26" s="6">
        <f t="shared" ref="C26:M26" si="3">C27+C31</f>
        <v>74104.496277153696</v>
      </c>
      <c r="D26" s="6">
        <f t="shared" si="3"/>
        <v>22053.779878639645</v>
      </c>
      <c r="E26" s="6">
        <f t="shared" si="3"/>
        <v>22129.949331970503</v>
      </c>
      <c r="F26" s="6">
        <f t="shared" si="3"/>
        <v>22029.698030172913</v>
      </c>
      <c r="G26" s="6">
        <f t="shared" si="3"/>
        <v>22085.650387896443</v>
      </c>
      <c r="H26" s="6">
        <f t="shared" si="3"/>
        <v>21824.235765510719</v>
      </c>
      <c r="I26" s="6">
        <f t="shared" si="3"/>
        <v>21791.742271719864</v>
      </c>
      <c r="J26" s="6">
        <f t="shared" si="3"/>
        <v>21811.453431019123</v>
      </c>
      <c r="K26" s="6">
        <f t="shared" si="3"/>
        <v>0</v>
      </c>
      <c r="L26" s="6">
        <f t="shared" si="3"/>
        <v>0</v>
      </c>
      <c r="M26" s="6">
        <f t="shared" si="3"/>
        <v>0</v>
      </c>
    </row>
    <row r="27" spans="1:15" hidden="1" x14ac:dyDescent="0.25">
      <c r="A27" s="5" t="s">
        <v>15</v>
      </c>
      <c r="B27" s="14">
        <f>SUM(B28:B29)</f>
        <v>53924.367628721157</v>
      </c>
      <c r="C27" s="14">
        <f t="shared" ref="C27:M27" si="4">SUM(C28:C29)</f>
        <v>54076.433248401387</v>
      </c>
      <c r="D27" s="14">
        <f t="shared" si="4"/>
        <v>2159.7845927842563</v>
      </c>
      <c r="E27" s="14">
        <f t="shared" si="4"/>
        <v>2126.064501961675</v>
      </c>
      <c r="F27" s="14">
        <f t="shared" si="4"/>
        <v>2091.339798805735</v>
      </c>
      <c r="G27" s="14">
        <f t="shared" si="4"/>
        <v>2078.8274987072969</v>
      </c>
      <c r="H27" s="14">
        <f t="shared" si="4"/>
        <v>2013.4050349747763</v>
      </c>
      <c r="I27" s="14">
        <f t="shared" si="4"/>
        <v>2028.0504642702185</v>
      </c>
      <c r="J27" s="14">
        <f t="shared" si="4"/>
        <v>2047.0998140211764</v>
      </c>
      <c r="K27" s="14">
        <f t="shared" si="4"/>
        <v>0</v>
      </c>
      <c r="L27" s="14">
        <f t="shared" si="4"/>
        <v>0</v>
      </c>
      <c r="M27" s="14">
        <f t="shared" si="4"/>
        <v>0</v>
      </c>
    </row>
    <row r="28" spans="1:15" hidden="1" x14ac:dyDescent="0.25">
      <c r="A28" s="7" t="s">
        <v>16</v>
      </c>
      <c r="B28" s="14">
        <f>B8/0.96737763689828</f>
        <v>31735.279821470704</v>
      </c>
      <c r="C28" s="14">
        <f>C8/0.973187918691423</f>
        <v>32059.584177691431</v>
      </c>
      <c r="D28" s="14">
        <f>D6/0.99093287502864</f>
        <v>1513.7251349710714</v>
      </c>
      <c r="E28" s="14">
        <f>E6/1.01178068760816</f>
        <v>1482.5347215768525</v>
      </c>
      <c r="F28" s="14">
        <f>F6/1.01450981674723</f>
        <v>1478.5465603569733</v>
      </c>
      <c r="G28" s="14">
        <f>G6/1.03632011857348</f>
        <v>1447.4291998352658</v>
      </c>
      <c r="H28" s="14">
        <f>H6/1.01924404894783</f>
        <v>1471.6789384725439</v>
      </c>
      <c r="I28" s="14">
        <f>I6/1.00091092771934</f>
        <v>1498.6348519721696</v>
      </c>
      <c r="J28" s="14">
        <f>J6/0.989696525110909</f>
        <v>1515.6161125572353</v>
      </c>
      <c r="K28" s="14">
        <f>K6/1.00220363837298</f>
        <v>0</v>
      </c>
      <c r="L28" s="14">
        <f>L6/1.00917739716211</f>
        <v>0</v>
      </c>
      <c r="M28" s="14">
        <f>M6/0.984659490707473</f>
        <v>0</v>
      </c>
    </row>
    <row r="29" spans="1:15" hidden="1" x14ac:dyDescent="0.25">
      <c r="A29" s="7" t="s">
        <v>17</v>
      </c>
      <c r="B29" s="14">
        <f>B9/0.887823788482322</f>
        <v>22189.087807250457</v>
      </c>
      <c r="C29" s="14">
        <f>C9/0.903853223324036</f>
        <v>22016.849070709955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0</v>
      </c>
      <c r="L29" s="14">
        <f>L7/0.9669893028917</f>
        <v>0</v>
      </c>
      <c r="M29" s="14">
        <f>M7/0.94791513055963</f>
        <v>0</v>
      </c>
    </row>
    <row r="30" spans="1:15" hidden="1" x14ac:dyDescent="0.25">
      <c r="A30" s="5" t="s">
        <v>18</v>
      </c>
      <c r="B30" s="14">
        <f>B31+B39</f>
        <v>30978.228111815388</v>
      </c>
      <c r="C30" s="14">
        <f t="shared" ref="C30:M30" si="5">C31+C39</f>
        <v>31213.982093252984</v>
      </c>
      <c r="D30" s="14">
        <f t="shared" si="5"/>
        <v>31055.808111350503</v>
      </c>
      <c r="E30" s="14">
        <f t="shared" si="5"/>
        <v>31257.018515125059</v>
      </c>
      <c r="F30" s="14">
        <f t="shared" si="5"/>
        <v>31164.133035181945</v>
      </c>
      <c r="G30" s="14">
        <f t="shared" si="5"/>
        <v>31170.321287391474</v>
      </c>
      <c r="H30" s="14">
        <f t="shared" si="5"/>
        <v>30774.031452928863</v>
      </c>
      <c r="I30" s="14">
        <f t="shared" si="5"/>
        <v>31063.249745978141</v>
      </c>
      <c r="J30" s="14">
        <f t="shared" si="5"/>
        <v>31158.052898050701</v>
      </c>
      <c r="K30" s="14">
        <f t="shared" si="5"/>
        <v>0</v>
      </c>
      <c r="L30" s="14">
        <f t="shared" si="5"/>
        <v>0</v>
      </c>
      <c r="M30" s="14">
        <f t="shared" si="5"/>
        <v>0</v>
      </c>
    </row>
    <row r="31" spans="1:15" hidden="1" x14ac:dyDescent="0.25">
      <c r="A31" s="5" t="s">
        <v>19</v>
      </c>
      <c r="B31" s="14">
        <f>SUM(B32:B38)</f>
        <v>19845.458027918277</v>
      </c>
      <c r="C31" s="14">
        <f t="shared" ref="C31:M31" si="6">SUM(C32:C38)</f>
        <v>20028.063028752305</v>
      </c>
      <c r="D31" s="14">
        <f t="shared" si="6"/>
        <v>19893.995285855388</v>
      </c>
      <c r="E31" s="14">
        <f t="shared" si="6"/>
        <v>20003.884830008828</v>
      </c>
      <c r="F31" s="14">
        <f t="shared" si="6"/>
        <v>19938.35823136718</v>
      </c>
      <c r="G31" s="14">
        <f t="shared" si="6"/>
        <v>20006.822889189145</v>
      </c>
      <c r="H31" s="14">
        <f t="shared" si="6"/>
        <v>19810.830730535941</v>
      </c>
      <c r="I31" s="14">
        <f t="shared" si="6"/>
        <v>19763.691807449646</v>
      </c>
      <c r="J31" s="14">
        <f t="shared" si="6"/>
        <v>19764.353616997945</v>
      </c>
      <c r="K31" s="14">
        <f t="shared" si="6"/>
        <v>0</v>
      </c>
      <c r="L31" s="14">
        <f t="shared" si="6"/>
        <v>0</v>
      </c>
      <c r="M31" s="14">
        <f t="shared" si="6"/>
        <v>0</v>
      </c>
    </row>
    <row r="32" spans="1:15" hidden="1" x14ac:dyDescent="0.25">
      <c r="A32" s="8" t="s">
        <v>20</v>
      </c>
      <c r="B32" s="14">
        <f>B10/0.991343166054145</f>
        <v>5749.7748460684688</v>
      </c>
      <c r="C32" s="14">
        <f>C10/0.987213756637999</f>
        <v>5773.8255384645436</v>
      </c>
      <c r="D32" s="14">
        <f>D10/0.98922391841548</f>
        <v>5762.0927819154958</v>
      </c>
      <c r="E32" s="14">
        <f>E10/0.997302706655157</f>
        <v>5815.6866127963885</v>
      </c>
      <c r="F32" s="14">
        <f>F10/1.0049422519234</f>
        <v>5771.4759120727022</v>
      </c>
      <c r="G32" s="14">
        <f>G10/1.0013181643973</f>
        <v>5792.3647110617021</v>
      </c>
      <c r="H32" s="14">
        <f>H10/1.00101697261555</f>
        <v>5794.1075512887874</v>
      </c>
      <c r="I32" s="14">
        <f>I10/0.996560356534793</f>
        <v>5820.0187895970193</v>
      </c>
      <c r="J32" s="14">
        <f>J10/0.989130028194145</f>
        <v>5762.6397314077021</v>
      </c>
      <c r="K32" s="14">
        <f>K10/0.994608080435973</f>
        <v>0</v>
      </c>
      <c r="L32" s="14">
        <f>L10/1.01707216214339</f>
        <v>0</v>
      </c>
      <c r="M32" s="14">
        <f>M10/1.03026781099275</f>
        <v>0</v>
      </c>
    </row>
    <row r="33" spans="1:13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398.03511947734592</v>
      </c>
      <c r="E33" s="14">
        <f>E11/1.02193486405737</f>
        <v>391.41437881068765</v>
      </c>
      <c r="F33" s="14">
        <f>F11/1.02335740306789</f>
        <v>390.87028520129229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0</v>
      </c>
      <c r="L33" s="14">
        <f>L11/0.98236292558415</f>
        <v>0</v>
      </c>
      <c r="M33" s="14">
        <f>M11/0.989440200150348</f>
        <v>0</v>
      </c>
    </row>
    <row r="34" spans="1:13" hidden="1" x14ac:dyDescent="0.25">
      <c r="A34" s="7" t="s">
        <v>22</v>
      </c>
      <c r="B34" s="14">
        <f>B12/0.996224400587151</f>
        <v>1204.5478903073931</v>
      </c>
      <c r="C34" s="14">
        <f>C12/0.995876675154679</f>
        <v>1204.9684764568028</v>
      </c>
      <c r="D34" s="14">
        <f>D12/0.989470473943487</f>
        <v>1212.7698921802667</v>
      </c>
      <c r="E34" s="14">
        <f>E12/0.996268092038149</f>
        <v>1204.4950647220464</v>
      </c>
      <c r="F34" s="14">
        <f>F12/0.990063631661357</f>
        <v>1212.0433087582092</v>
      </c>
      <c r="G34" s="14">
        <f>G12/1.01017786340926</f>
        <v>1187.9096181637829</v>
      </c>
      <c r="H34" s="14">
        <f>H12/1.01130798155822</f>
        <v>1186.5821509200828</v>
      </c>
      <c r="I34" s="14">
        <f>I12/1.00387785376148</f>
        <v>1195.3645510792574</v>
      </c>
      <c r="J34" s="14">
        <f>J12/0.996967492149061</f>
        <v>1203.6500783122654</v>
      </c>
      <c r="K34" s="14">
        <f>K12/1.00353112545955</f>
        <v>0</v>
      </c>
      <c r="L34" s="14">
        <f>L12/0.996439901287266</f>
        <v>0</v>
      </c>
      <c r="M34" s="14">
        <f>M12/1.00979401428532</f>
        <v>0</v>
      </c>
    </row>
    <row r="35" spans="1:13" hidden="1" x14ac:dyDescent="0.25">
      <c r="A35" s="8" t="s">
        <v>23</v>
      </c>
      <c r="B35" s="14">
        <f>B13/1.02275656492646</f>
        <v>3422.1242082681356</v>
      </c>
      <c r="C35" s="14">
        <f>C13/1.01037360534273</f>
        <v>3563.0384453469965</v>
      </c>
      <c r="D35" s="14">
        <f>D13/1.00952861615258</f>
        <v>3566.0207570142779</v>
      </c>
      <c r="E35" s="14">
        <f>E13/0.982033025211052</f>
        <v>3564.0349256561954</v>
      </c>
      <c r="F35" s="14">
        <f>F13/0.962113559343645</f>
        <v>3637.8242110917804</v>
      </c>
      <c r="G35" s="14">
        <f>G13/0.969349897053619</f>
        <v>3610.6673252232263</v>
      </c>
      <c r="H35" s="14">
        <f>H13/0.974598270747136</f>
        <v>3488.6169020118705</v>
      </c>
      <c r="I35" s="14">
        <f>I13/0.984185374728194</f>
        <v>3454.6337380180944</v>
      </c>
      <c r="J35" s="14">
        <f>J13/1.00643000832498</f>
        <v>3477.6387538613981</v>
      </c>
      <c r="K35" s="14">
        <f>K13/1.02426228885029</f>
        <v>0</v>
      </c>
      <c r="L35" s="14">
        <f>L13/1.02745563188033</f>
        <v>0</v>
      </c>
      <c r="M35" s="14">
        <f>M13/1.02691353438374</f>
        <v>0</v>
      </c>
    </row>
    <row r="36" spans="1:13" hidden="1" x14ac:dyDescent="0.25">
      <c r="A36" s="8" t="s">
        <v>24</v>
      </c>
      <c r="B36" s="14">
        <f>B14/0.984046817293299</f>
        <v>4776.1955197698144</v>
      </c>
      <c r="C36" s="14">
        <f>C14/0.989589012752516</f>
        <v>4749.446426175522</v>
      </c>
      <c r="D36" s="14">
        <f>D14/0.997389478622723</f>
        <v>4712.3015639689165</v>
      </c>
      <c r="E36" s="14">
        <f>E14/0.997852723811262</f>
        <v>4710.1139154569046</v>
      </c>
      <c r="F36" s="14">
        <f>F14/1.00311429384553</f>
        <v>4685.4082618862121</v>
      </c>
      <c r="G36" s="14">
        <f>G14/0.992362943013396</f>
        <v>4736.1704032680254</v>
      </c>
      <c r="H36" s="14">
        <f>H14/1.00216802616768</f>
        <v>4590.0486544063233</v>
      </c>
      <c r="I36" s="14">
        <f>I14/1.00443864121001</f>
        <v>4579.6724770151723</v>
      </c>
      <c r="J36" s="14">
        <f>J14/1.00618690938397</f>
        <v>4571.7152122524767</v>
      </c>
      <c r="K36" s="14">
        <f>K14/1.01025443574181</f>
        <v>0</v>
      </c>
      <c r="L36" s="14">
        <f>L14/1.00928765291369</f>
        <v>0</v>
      </c>
      <c r="M36" s="14">
        <f>M14/1.00330982328662</f>
        <v>0</v>
      </c>
    </row>
    <row r="37" spans="1:13" hidden="1" x14ac:dyDescent="0.25">
      <c r="A37" s="8" t="s">
        <v>25</v>
      </c>
      <c r="B37" s="14">
        <f>B15/0.979189972594327</f>
        <v>3472.2577795520392</v>
      </c>
      <c r="C37" s="14">
        <f>C15/0.995090984372719</f>
        <v>3517.2663153071517</v>
      </c>
      <c r="D37" s="14">
        <f>D15/1.0222259600529</f>
        <v>3423.9005237343763</v>
      </c>
      <c r="E37" s="14">
        <f>E15/1.02258922535774</f>
        <v>3520.4751925100572</v>
      </c>
      <c r="F37" s="14">
        <f>F15/1.01529365139855</f>
        <v>3447.2785239805339</v>
      </c>
      <c r="G37" s="14">
        <f>G15/1.00138373325263</f>
        <v>3495.1636258675039</v>
      </c>
      <c r="H37" s="14">
        <f>H15/0.984828123195627</f>
        <v>3553.9196308113123</v>
      </c>
      <c r="I37" s="14">
        <f>I15/0.990648165183916</f>
        <v>3533.0404103158235</v>
      </c>
      <c r="J37" s="14">
        <f>J15/0.98561247021723</f>
        <v>3551.0914337646282</v>
      </c>
      <c r="K37" s="14">
        <f>K15/1.00567607792078</f>
        <v>0</v>
      </c>
      <c r="L37" s="14">
        <f>L15/1.00528686944559</f>
        <v>0</v>
      </c>
      <c r="M37" s="14">
        <f>M15/0.992175584529542</f>
        <v>0</v>
      </c>
    </row>
    <row r="38" spans="1:13" hidden="1" x14ac:dyDescent="0.25">
      <c r="A38" s="8" t="s">
        <v>26</v>
      </c>
      <c r="B38" s="14">
        <f>B16/0.976799333683255</f>
        <v>819.00137767642514</v>
      </c>
      <c r="C38" s="14">
        <f>C16/0.977197612497219</f>
        <v>818.66757528767164</v>
      </c>
      <c r="D38" s="14">
        <f>D16/0.976950504425995</f>
        <v>818.87464756470763</v>
      </c>
      <c r="E38" s="14">
        <f>E16/1.00292762087401</f>
        <v>797.66474005654857</v>
      </c>
      <c r="F38" s="14">
        <f>F16/1.00824526800808</f>
        <v>793.45772837645382</v>
      </c>
      <c r="G38" s="14">
        <f>G16/1.00719066227054</f>
        <v>794.28853936804387</v>
      </c>
      <c r="H38" s="14">
        <f>H16/1.01165249292729</f>
        <v>790.78537896461046</v>
      </c>
      <c r="I38" s="14">
        <f>I16/1.02425098072472</f>
        <v>781.05856382383081</v>
      </c>
      <c r="J38" s="14">
        <f>J16/1.00394213739627</f>
        <v>796.85867362316799</v>
      </c>
      <c r="K38" s="14">
        <f>K16/1.00365343354623</f>
        <v>0</v>
      </c>
      <c r="L38" s="14">
        <f>L16/1.00360178598277</f>
        <v>0</v>
      </c>
      <c r="M38" s="14">
        <f>M16/1.00358843182201</f>
        <v>0</v>
      </c>
    </row>
    <row r="39" spans="1:13" hidden="1" x14ac:dyDescent="0.25">
      <c r="A39" s="9" t="s">
        <v>27</v>
      </c>
      <c r="B39" s="14">
        <f>SUM(B40:B41)</f>
        <v>11132.77008389711</v>
      </c>
      <c r="C39" s="14">
        <f t="shared" ref="C39:M39" si="7">SUM(C40:C41)</f>
        <v>11185.919064500677</v>
      </c>
      <c r="D39" s="14">
        <f t="shared" si="7"/>
        <v>11161.812825495115</v>
      </c>
      <c r="E39" s="14">
        <f t="shared" si="7"/>
        <v>11253.13368511623</v>
      </c>
      <c r="F39" s="14">
        <f t="shared" si="7"/>
        <v>11225.774803814766</v>
      </c>
      <c r="G39" s="14">
        <f t="shared" si="7"/>
        <v>11163.49839820233</v>
      </c>
      <c r="H39" s="14">
        <f t="shared" si="7"/>
        <v>10963.200722392921</v>
      </c>
      <c r="I39" s="14">
        <f t="shared" si="7"/>
        <v>11299.557938528495</v>
      </c>
      <c r="J39" s="14">
        <f t="shared" si="7"/>
        <v>11393.699281052754</v>
      </c>
      <c r="K39" s="14">
        <f t="shared" si="7"/>
        <v>0</v>
      </c>
      <c r="L39" s="14">
        <f t="shared" si="7"/>
        <v>0</v>
      </c>
      <c r="M39" s="14">
        <f t="shared" si="7"/>
        <v>0</v>
      </c>
    </row>
    <row r="40" spans="1:13" hidden="1" x14ac:dyDescent="0.25">
      <c r="A40" s="10" t="s">
        <v>28</v>
      </c>
      <c r="B40" s="14">
        <f>B18/0.992899251535848</f>
        <v>4733.6121894843727</v>
      </c>
      <c r="C40" s="14">
        <f>C18/0.988527472815445</f>
        <v>4754.5466658744808</v>
      </c>
      <c r="D40" s="14">
        <f>D18/0.990996735774847</f>
        <v>4742.6997792531911</v>
      </c>
      <c r="E40" s="14">
        <f>E18/0.996042338952194</f>
        <v>4819.0722545483886</v>
      </c>
      <c r="F40" s="14">
        <f>F18/1.005826706306</f>
        <v>4772.1938281281909</v>
      </c>
      <c r="G40" s="14">
        <f>G18/1.00733448023331</f>
        <v>4765.0508288848268</v>
      </c>
      <c r="H40" s="14">
        <f>H18/1.01313399122065</f>
        <v>4737.7741163504306</v>
      </c>
      <c r="I40" s="14">
        <f>I18/1.00517812051476</f>
        <v>4675.7882051721253</v>
      </c>
      <c r="J40" s="14">
        <f>J18/0.996755713035479</f>
        <v>4715.2977791186295</v>
      </c>
      <c r="K40" s="14">
        <f>K18/1.00054694414166</f>
        <v>0</v>
      </c>
      <c r="L40" s="14">
        <f>L18/1.00214937917985</f>
        <v>0</v>
      </c>
      <c r="M40" s="14">
        <f>M18/1.00060896166983</f>
        <v>0</v>
      </c>
    </row>
    <row r="41" spans="1:13" hidden="1" x14ac:dyDescent="0.25">
      <c r="A41" s="11" t="s">
        <v>29</v>
      </c>
      <c r="B41" s="14">
        <f>B19/0.984504540120925</f>
        <v>6399.1578944127386</v>
      </c>
      <c r="C41" s="14">
        <f>C19/1.02621953619259</f>
        <v>6431.3723986261957</v>
      </c>
      <c r="D41" s="14">
        <f>D19/1.02817943109196</f>
        <v>6419.1130462419242</v>
      </c>
      <c r="E41" s="14">
        <f>E19/1.02579064114057</f>
        <v>6434.0614305678428</v>
      </c>
      <c r="F41" s="14">
        <f>F19/1.00719275460993</f>
        <v>6453.5809756865738</v>
      </c>
      <c r="G41" s="14">
        <f>G19/0.968985044080205</f>
        <v>6398.4475693175018</v>
      </c>
      <c r="H41" s="14">
        <f>H19/0.915599903541951</f>
        <v>6225.4266060424907</v>
      </c>
      <c r="I41" s="14">
        <f>I19/0.966217162980546</f>
        <v>6623.7697333563701</v>
      </c>
      <c r="J41" s="14">
        <f>J19/1.01820772501184</f>
        <v>6678.4015019341241</v>
      </c>
      <c r="K41" s="14">
        <f>K19/1.02430450604038</f>
        <v>0</v>
      </c>
      <c r="L41" s="14">
        <f>L19/1.02005213147366</f>
        <v>0</v>
      </c>
      <c r="M41" s="14">
        <f>M19/1.01474784848852</f>
        <v>0</v>
      </c>
    </row>
  </sheetData>
  <protectedRanges>
    <protectedRange sqref="A3:A19 F3:M19 B10:E19 B8:C9 B3:E7" name="Range1_1"/>
  </protectedRanges>
  <mergeCells count="1">
    <mergeCell ref="A1:N1"/>
  </mergeCells>
  <pageMargins left="0.7" right="0.7" top="0.75" bottom="0.75" header="0.3" footer="0.3"/>
  <pageSetup scale="93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1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37800</v>
      </c>
      <c r="C3" s="16">
        <v>37800</v>
      </c>
      <c r="D3" s="16">
        <v>38000</v>
      </c>
      <c r="E3" s="16">
        <v>37700</v>
      </c>
      <c r="F3" s="16">
        <v>37700</v>
      </c>
      <c r="G3" s="16">
        <v>37500</v>
      </c>
      <c r="H3" s="16">
        <v>37300</v>
      </c>
      <c r="I3" s="16">
        <v>37900</v>
      </c>
      <c r="J3" s="16">
        <v>37700</v>
      </c>
      <c r="K3" s="16">
        <v>38400</v>
      </c>
      <c r="L3" s="16">
        <v>38400</v>
      </c>
      <c r="M3" s="16">
        <v>38200</v>
      </c>
      <c r="N3" s="16">
        <v>37900</v>
      </c>
    </row>
    <row r="4" spans="1:14" x14ac:dyDescent="0.25">
      <c r="A4" s="15" t="s">
        <v>14</v>
      </c>
      <c r="B4" s="16">
        <v>25500</v>
      </c>
      <c r="C4" s="16">
        <v>25300</v>
      </c>
      <c r="D4" s="16">
        <v>25500</v>
      </c>
      <c r="E4" s="16">
        <v>25200</v>
      </c>
      <c r="F4" s="16">
        <v>25100</v>
      </c>
      <c r="G4" s="16">
        <v>25100</v>
      </c>
      <c r="H4" s="16">
        <v>25200</v>
      </c>
      <c r="I4" s="16">
        <v>25400</v>
      </c>
      <c r="J4" s="16">
        <v>25200</v>
      </c>
      <c r="K4" s="16">
        <v>25700</v>
      </c>
      <c r="L4" s="16">
        <v>25700</v>
      </c>
      <c r="M4" s="16">
        <v>25700</v>
      </c>
      <c r="N4" s="16">
        <v>25400</v>
      </c>
    </row>
    <row r="5" spans="1:14" x14ac:dyDescent="0.25">
      <c r="A5" s="15" t="s">
        <v>15</v>
      </c>
      <c r="B5" s="16">
        <v>2400</v>
      </c>
      <c r="C5" s="16">
        <v>2200</v>
      </c>
      <c r="D5" s="16">
        <v>2200</v>
      </c>
      <c r="E5" s="16">
        <v>2100</v>
      </c>
      <c r="F5" s="16">
        <v>2100</v>
      </c>
      <c r="G5" s="16">
        <v>2200</v>
      </c>
      <c r="H5" s="16">
        <v>2300</v>
      </c>
      <c r="I5" s="16">
        <v>2300</v>
      </c>
      <c r="J5" s="16">
        <v>2300</v>
      </c>
      <c r="K5" s="16">
        <v>2400</v>
      </c>
      <c r="L5" s="16">
        <v>2200</v>
      </c>
      <c r="M5" s="16">
        <v>2200</v>
      </c>
      <c r="N5" s="16">
        <v>2200</v>
      </c>
    </row>
    <row r="6" spans="1:14" x14ac:dyDescent="0.25">
      <c r="A6" s="17" t="s">
        <v>16</v>
      </c>
      <c r="B6" s="16">
        <v>1700</v>
      </c>
      <c r="C6" s="16">
        <v>1600</v>
      </c>
      <c r="D6" s="16">
        <v>1600</v>
      </c>
      <c r="E6" s="16">
        <v>1500</v>
      </c>
      <c r="F6" s="16">
        <v>1500</v>
      </c>
      <c r="G6" s="16">
        <v>1600</v>
      </c>
      <c r="H6" s="16">
        <v>1600</v>
      </c>
      <c r="I6" s="16">
        <v>1600</v>
      </c>
      <c r="J6" s="16">
        <v>1600</v>
      </c>
      <c r="K6" s="16">
        <v>1700</v>
      </c>
      <c r="L6" s="16">
        <v>1600</v>
      </c>
      <c r="M6" s="16">
        <v>1600</v>
      </c>
      <c r="N6" s="16">
        <v>1600</v>
      </c>
    </row>
    <row r="7" spans="1:14" x14ac:dyDescent="0.25">
      <c r="A7" s="17" t="s">
        <v>17</v>
      </c>
      <c r="B7" s="16">
        <v>700</v>
      </c>
      <c r="C7" s="16">
        <v>600</v>
      </c>
      <c r="D7" s="16">
        <v>600</v>
      </c>
      <c r="E7" s="16">
        <v>600</v>
      </c>
      <c r="F7" s="16">
        <v>600</v>
      </c>
      <c r="G7" s="16">
        <v>600</v>
      </c>
      <c r="H7" s="16">
        <v>700</v>
      </c>
      <c r="I7" s="16">
        <v>700</v>
      </c>
      <c r="J7" s="16">
        <v>700</v>
      </c>
      <c r="K7" s="16">
        <v>700</v>
      </c>
      <c r="L7" s="16">
        <v>600</v>
      </c>
      <c r="M7" s="16">
        <v>600</v>
      </c>
      <c r="N7" s="16">
        <v>600</v>
      </c>
    </row>
    <row r="8" spans="1:14" x14ac:dyDescent="0.25">
      <c r="A8" s="15" t="s">
        <v>18</v>
      </c>
      <c r="B8" s="16">
        <v>35400</v>
      </c>
      <c r="C8" s="16">
        <v>35600</v>
      </c>
      <c r="D8" s="16">
        <v>35800</v>
      </c>
      <c r="E8" s="16">
        <v>35600</v>
      </c>
      <c r="F8" s="16">
        <v>35600</v>
      </c>
      <c r="G8" s="16">
        <v>35300</v>
      </c>
      <c r="H8" s="16">
        <v>35000</v>
      </c>
      <c r="I8" s="16">
        <v>35600</v>
      </c>
      <c r="J8" s="16">
        <v>35400</v>
      </c>
      <c r="K8" s="16">
        <v>36000</v>
      </c>
      <c r="L8" s="16">
        <v>36200</v>
      </c>
      <c r="M8" s="16">
        <v>36000</v>
      </c>
      <c r="N8" s="16">
        <v>35600</v>
      </c>
    </row>
    <row r="9" spans="1:14" x14ac:dyDescent="0.25">
      <c r="A9" s="15" t="s">
        <v>19</v>
      </c>
      <c r="B9" s="16">
        <v>23100</v>
      </c>
      <c r="C9" s="16">
        <v>23100</v>
      </c>
      <c r="D9" s="16">
        <v>23300</v>
      </c>
      <c r="E9" s="16">
        <v>23100</v>
      </c>
      <c r="F9" s="16">
        <v>23000</v>
      </c>
      <c r="G9" s="16">
        <v>22900</v>
      </c>
      <c r="H9" s="16">
        <v>22900</v>
      </c>
      <c r="I9" s="16">
        <v>23100</v>
      </c>
      <c r="J9" s="16">
        <v>22900</v>
      </c>
      <c r="K9" s="16">
        <v>23300</v>
      </c>
      <c r="L9" s="16">
        <v>23500</v>
      </c>
      <c r="M9" s="16">
        <v>23500</v>
      </c>
      <c r="N9" s="16">
        <v>23100</v>
      </c>
    </row>
    <row r="10" spans="1:14" x14ac:dyDescent="0.25">
      <c r="A10" s="18" t="s">
        <v>20</v>
      </c>
      <c r="B10" s="16">
        <v>6400</v>
      </c>
      <c r="C10" s="16">
        <v>6300</v>
      </c>
      <c r="D10" s="16">
        <v>6300</v>
      </c>
      <c r="E10" s="16">
        <v>6200</v>
      </c>
      <c r="F10" s="16">
        <v>6300</v>
      </c>
      <c r="G10" s="16">
        <v>6300</v>
      </c>
      <c r="H10" s="16">
        <v>6300</v>
      </c>
      <c r="I10" s="16">
        <v>6300</v>
      </c>
      <c r="J10" s="16">
        <v>6200</v>
      </c>
      <c r="K10" s="16">
        <v>6100</v>
      </c>
      <c r="L10" s="16">
        <v>6300</v>
      </c>
      <c r="M10" s="16">
        <v>6300</v>
      </c>
      <c r="N10" s="16">
        <v>6300</v>
      </c>
    </row>
    <row r="11" spans="1:14" x14ac:dyDescent="0.25">
      <c r="A11" s="17" t="s">
        <v>21</v>
      </c>
      <c r="B11" s="16">
        <v>600</v>
      </c>
      <c r="C11" s="16">
        <v>600</v>
      </c>
      <c r="D11" s="16">
        <v>600</v>
      </c>
      <c r="E11" s="16">
        <v>600</v>
      </c>
      <c r="F11" s="16">
        <v>600</v>
      </c>
      <c r="G11" s="16">
        <v>600</v>
      </c>
      <c r="H11" s="16">
        <v>600</v>
      </c>
      <c r="I11" s="16">
        <v>700</v>
      </c>
      <c r="J11" s="16">
        <v>700</v>
      </c>
      <c r="K11" s="16">
        <v>600</v>
      </c>
      <c r="L11" s="16">
        <v>600</v>
      </c>
      <c r="M11" s="16">
        <v>600</v>
      </c>
      <c r="N11" s="16">
        <v>600</v>
      </c>
    </row>
    <row r="12" spans="1:14" x14ac:dyDescent="0.25">
      <c r="A12" s="17" t="s">
        <v>22</v>
      </c>
      <c r="B12" s="16">
        <v>900</v>
      </c>
      <c r="C12" s="16">
        <v>1000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  <c r="I12" s="16">
        <v>1000</v>
      </c>
      <c r="J12" s="16">
        <v>1000</v>
      </c>
      <c r="K12" s="16">
        <v>1000</v>
      </c>
      <c r="L12" s="16">
        <v>1000</v>
      </c>
      <c r="M12" s="16">
        <v>1000</v>
      </c>
      <c r="N12" s="16">
        <v>1000</v>
      </c>
    </row>
    <row r="13" spans="1:14" x14ac:dyDescent="0.25">
      <c r="A13" s="18" t="s">
        <v>23</v>
      </c>
      <c r="B13" s="16">
        <v>6000</v>
      </c>
      <c r="C13" s="16">
        <v>6000</v>
      </c>
      <c r="D13" s="16">
        <v>6100</v>
      </c>
      <c r="E13" s="16">
        <v>6000</v>
      </c>
      <c r="F13" s="16">
        <v>5900</v>
      </c>
      <c r="G13" s="16">
        <v>5800</v>
      </c>
      <c r="H13" s="16">
        <v>5700</v>
      </c>
      <c r="I13" s="16">
        <v>5800</v>
      </c>
      <c r="J13" s="16">
        <v>5800</v>
      </c>
      <c r="K13" s="16">
        <v>6100</v>
      </c>
      <c r="L13" s="16">
        <v>6100</v>
      </c>
      <c r="M13" s="16">
        <v>6200</v>
      </c>
      <c r="N13" s="16">
        <v>6000</v>
      </c>
    </row>
    <row r="14" spans="1:14" x14ac:dyDescent="0.25">
      <c r="A14" s="18" t="s">
        <v>24</v>
      </c>
      <c r="B14" s="16">
        <v>4300</v>
      </c>
      <c r="C14" s="16">
        <v>4300</v>
      </c>
      <c r="D14" s="16">
        <v>4300</v>
      </c>
      <c r="E14" s="16">
        <v>4300</v>
      </c>
      <c r="F14" s="16">
        <v>4300</v>
      </c>
      <c r="G14" s="16">
        <v>4400</v>
      </c>
      <c r="H14" s="16">
        <v>4400</v>
      </c>
      <c r="I14" s="16">
        <v>4400</v>
      </c>
      <c r="J14" s="16">
        <v>4300</v>
      </c>
      <c r="K14" s="16">
        <v>4400</v>
      </c>
      <c r="L14" s="16">
        <v>4400</v>
      </c>
      <c r="M14" s="16">
        <v>4400</v>
      </c>
      <c r="N14" s="16">
        <v>4400</v>
      </c>
    </row>
    <row r="15" spans="1:14" x14ac:dyDescent="0.25">
      <c r="A15" s="18" t="s">
        <v>25</v>
      </c>
      <c r="B15" s="16">
        <v>4000</v>
      </c>
      <c r="C15" s="16">
        <v>4000</v>
      </c>
      <c r="D15" s="16">
        <v>4100</v>
      </c>
      <c r="E15" s="16">
        <v>4100</v>
      </c>
      <c r="F15" s="16">
        <v>4000</v>
      </c>
      <c r="G15" s="16">
        <v>3900</v>
      </c>
      <c r="H15" s="16">
        <v>4000</v>
      </c>
      <c r="I15" s="16">
        <v>4000</v>
      </c>
      <c r="J15" s="16">
        <v>4000</v>
      </c>
      <c r="K15" s="16">
        <v>4200</v>
      </c>
      <c r="L15" s="16">
        <v>4200</v>
      </c>
      <c r="M15" s="16">
        <v>4100</v>
      </c>
      <c r="N15" s="16">
        <v>4100</v>
      </c>
    </row>
    <row r="16" spans="1:14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900</v>
      </c>
      <c r="F16" s="16">
        <v>900</v>
      </c>
      <c r="G16" s="16">
        <v>900</v>
      </c>
      <c r="H16" s="16">
        <v>900</v>
      </c>
      <c r="I16" s="16">
        <v>900</v>
      </c>
      <c r="J16" s="16">
        <v>900</v>
      </c>
      <c r="K16" s="16">
        <v>900</v>
      </c>
      <c r="L16" s="16">
        <v>900</v>
      </c>
      <c r="M16" s="16">
        <v>900</v>
      </c>
      <c r="N16" s="16">
        <v>900</v>
      </c>
    </row>
    <row r="17" spans="1:14" x14ac:dyDescent="0.25">
      <c r="A17" s="19" t="s">
        <v>27</v>
      </c>
      <c r="B17" s="16">
        <v>12300</v>
      </c>
      <c r="C17" s="16">
        <v>12500</v>
      </c>
      <c r="D17" s="16">
        <v>12500</v>
      </c>
      <c r="E17" s="16">
        <v>12500</v>
      </c>
      <c r="F17" s="16">
        <v>12600</v>
      </c>
      <c r="G17" s="16">
        <v>12400</v>
      </c>
      <c r="H17" s="16">
        <v>12100</v>
      </c>
      <c r="I17" s="16">
        <v>12500</v>
      </c>
      <c r="J17" s="16">
        <v>12500</v>
      </c>
      <c r="K17" s="16">
        <v>12700</v>
      </c>
      <c r="L17" s="16">
        <v>12700</v>
      </c>
      <c r="M17" s="16">
        <v>12500</v>
      </c>
      <c r="N17" s="16">
        <v>12500</v>
      </c>
    </row>
    <row r="18" spans="1:14" x14ac:dyDescent="0.25">
      <c r="A18" s="20" t="s">
        <v>28</v>
      </c>
      <c r="B18" s="16">
        <v>5100</v>
      </c>
      <c r="C18" s="16">
        <v>5100</v>
      </c>
      <c r="D18" s="16">
        <v>5100</v>
      </c>
      <c r="E18" s="16">
        <v>5100</v>
      </c>
      <c r="F18" s="16">
        <v>5200</v>
      </c>
      <c r="G18" s="16">
        <v>5200</v>
      </c>
      <c r="H18" s="16">
        <v>5300</v>
      </c>
      <c r="I18" s="16">
        <v>5300</v>
      </c>
      <c r="J18" s="16">
        <v>5200</v>
      </c>
      <c r="K18" s="16">
        <v>5300</v>
      </c>
      <c r="L18" s="16">
        <v>5300</v>
      </c>
      <c r="M18" s="16">
        <v>5300</v>
      </c>
      <c r="N18" s="16">
        <v>5200</v>
      </c>
    </row>
    <row r="19" spans="1:14" x14ac:dyDescent="0.25">
      <c r="A19" s="21" t="s">
        <v>29</v>
      </c>
      <c r="B19" s="16">
        <v>7200</v>
      </c>
      <c r="C19" s="16">
        <v>7400</v>
      </c>
      <c r="D19" s="16">
        <v>7400</v>
      </c>
      <c r="E19" s="16">
        <v>7400</v>
      </c>
      <c r="F19" s="16">
        <v>7400</v>
      </c>
      <c r="G19" s="16">
        <v>7200</v>
      </c>
      <c r="H19" s="16">
        <v>6800</v>
      </c>
      <c r="I19" s="16">
        <v>7200</v>
      </c>
      <c r="J19" s="16">
        <v>7300</v>
      </c>
      <c r="K19" s="16">
        <v>7400</v>
      </c>
      <c r="L19" s="16">
        <v>7400</v>
      </c>
      <c r="M19" s="16">
        <v>7200</v>
      </c>
      <c r="N19" s="16">
        <v>7300</v>
      </c>
    </row>
    <row r="21" spans="1:14" x14ac:dyDescent="0.25">
      <c r="A21" s="2" t="s">
        <v>33</v>
      </c>
    </row>
    <row r="22" spans="1:14" x14ac:dyDescent="0.25">
      <c r="A22" s="2" t="s">
        <v>50</v>
      </c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38199.797265594716</v>
      </c>
      <c r="C25" s="6">
        <f t="shared" ref="C25:M25" si="0">C26+C39</f>
        <v>37889.409464634518</v>
      </c>
      <c r="D25" s="6">
        <f t="shared" si="0"/>
        <v>37866.311440527308</v>
      </c>
      <c r="E25" s="6">
        <f t="shared" si="0"/>
        <v>37593.742568526141</v>
      </c>
      <c r="F25" s="6">
        <f t="shared" si="0"/>
        <v>37725.097811986016</v>
      </c>
      <c r="G25" s="6">
        <f t="shared" si="0"/>
        <v>37840.374321919742</v>
      </c>
      <c r="H25" s="6">
        <f t="shared" si="0"/>
        <v>37942.796295294378</v>
      </c>
      <c r="I25" s="6">
        <f t="shared" si="0"/>
        <v>38148.552451735777</v>
      </c>
      <c r="J25" s="6">
        <f t="shared" si="0"/>
        <v>37586.973165006159</v>
      </c>
      <c r="K25" s="6">
        <f t="shared" si="0"/>
        <v>37962.875859530643</v>
      </c>
      <c r="L25" s="6">
        <f t="shared" si="0"/>
        <v>37928.880325524791</v>
      </c>
      <c r="M25" s="6">
        <f t="shared" si="0"/>
        <v>37813.757006997286</v>
      </c>
      <c r="N25" s="6">
        <f t="shared" ref="N25:N41" si="1">N3</f>
        <v>37900</v>
      </c>
    </row>
    <row r="26" spans="1:14" hidden="1" x14ac:dyDescent="0.25">
      <c r="A26" s="5" t="s">
        <v>14</v>
      </c>
      <c r="B26" s="6">
        <f>B27+B31</f>
        <v>25750.001156339062</v>
      </c>
      <c r="C26" s="6">
        <f t="shared" ref="C26:M26" si="2">C27+C31</f>
        <v>25519.287839955152</v>
      </c>
      <c r="D26" s="6">
        <f t="shared" si="2"/>
        <v>25522.790282630576</v>
      </c>
      <c r="E26" s="6">
        <f t="shared" si="2"/>
        <v>25259.53063349241</v>
      </c>
      <c r="F26" s="6">
        <f t="shared" si="2"/>
        <v>25208.06743868089</v>
      </c>
      <c r="G26" s="6">
        <f t="shared" si="2"/>
        <v>25247.780682173114</v>
      </c>
      <c r="H26" s="6">
        <f t="shared" si="2"/>
        <v>25284.679318826053</v>
      </c>
      <c r="I26" s="6">
        <f t="shared" si="2"/>
        <v>25424.114163962571</v>
      </c>
      <c r="J26" s="6">
        <f t="shared" si="2"/>
        <v>25200.587526677173</v>
      </c>
      <c r="K26" s="6">
        <f t="shared" si="2"/>
        <v>25441.35889698597</v>
      </c>
      <c r="L26" s="6">
        <f t="shared" si="2"/>
        <v>25385.716415728046</v>
      </c>
      <c r="M26" s="6">
        <f t="shared" si="2"/>
        <v>25421.62381506314</v>
      </c>
      <c r="N26" s="6">
        <f t="shared" si="1"/>
        <v>25400</v>
      </c>
    </row>
    <row r="27" spans="1:14" hidden="1" x14ac:dyDescent="0.25">
      <c r="A27" s="5" t="s">
        <v>15</v>
      </c>
      <c r="B27" s="14">
        <f>SUM(B28:B29)</f>
        <v>2545.7729430031354</v>
      </c>
      <c r="C27" s="14">
        <f t="shared" ref="C27:M27" si="3">SUM(C28:C29)</f>
        <v>2307.9058349783945</v>
      </c>
      <c r="D27" s="14">
        <f t="shared" si="3"/>
        <v>2260.699601782328</v>
      </c>
      <c r="E27" s="14">
        <f t="shared" si="3"/>
        <v>2126.064501961675</v>
      </c>
      <c r="F27" s="14">
        <f t="shared" si="3"/>
        <v>2091.339798805735</v>
      </c>
      <c r="G27" s="14">
        <f t="shared" si="3"/>
        <v>2175.3227786963143</v>
      </c>
      <c r="H27" s="14">
        <f t="shared" si="3"/>
        <v>2201.8046469566511</v>
      </c>
      <c r="I27" s="14">
        <f t="shared" si="3"/>
        <v>2216.1953897847047</v>
      </c>
      <c r="J27" s="14">
        <f t="shared" si="3"/>
        <v>2236.7215051023159</v>
      </c>
      <c r="K27" s="14">
        <f t="shared" si="3"/>
        <v>2314.0102138418151</v>
      </c>
      <c r="L27" s="14">
        <f t="shared" si="3"/>
        <v>2205.9322603491651</v>
      </c>
      <c r="M27" s="14">
        <f t="shared" si="3"/>
        <v>2257.8952696768806</v>
      </c>
      <c r="N27" s="6">
        <f t="shared" si="1"/>
        <v>2200</v>
      </c>
    </row>
    <row r="28" spans="1:14" hidden="1" x14ac:dyDescent="0.25">
      <c r="A28" s="7" t="s">
        <v>16</v>
      </c>
      <c r="B28" s="14">
        <f>B6/0.96737763689828</f>
        <v>1757.3281985830683</v>
      </c>
      <c r="C28" s="14">
        <f>C6/0.973187918691423</f>
        <v>1644.081239881612</v>
      </c>
      <c r="D28" s="14">
        <f>D6/0.99093287502864</f>
        <v>1614.6401439691429</v>
      </c>
      <c r="E28" s="14">
        <f>E6/1.01178068760816</f>
        <v>1482.5347215768525</v>
      </c>
      <c r="F28" s="14">
        <f>F6/1.01450981674723</f>
        <v>1478.5465603569733</v>
      </c>
      <c r="G28" s="14">
        <f>G6/1.03632011857348</f>
        <v>1543.9244798242835</v>
      </c>
      <c r="H28" s="14">
        <f>H6/1.01924404894783</f>
        <v>1569.7908677040466</v>
      </c>
      <c r="I28" s="14">
        <f>I6/1.00091092771934</f>
        <v>1598.5438421036476</v>
      </c>
      <c r="J28" s="14">
        <f>J6/0.989696525110909</f>
        <v>1616.6571867277175</v>
      </c>
      <c r="K28" s="14">
        <f>K6/1.00220363837298</f>
        <v>1696.2620518519093</v>
      </c>
      <c r="L28" s="14">
        <f>L6/1.00917739716211</f>
        <v>1585.4496984368971</v>
      </c>
      <c r="M28" s="14">
        <f>M6/0.984659490707473</f>
        <v>1624.9272109797141</v>
      </c>
      <c r="N28" s="6">
        <f t="shared" si="1"/>
        <v>1600</v>
      </c>
    </row>
    <row r="29" spans="1:14" hidden="1" x14ac:dyDescent="0.25">
      <c r="A29" s="7" t="s">
        <v>17</v>
      </c>
      <c r="B29" s="14">
        <f>B7/0.887823788482322</f>
        <v>788.44474442006697</v>
      </c>
      <c r="C29" s="14">
        <f>C7/0.903853223324036</f>
        <v>663.82459509678267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632.01377925260465</v>
      </c>
      <c r="I29" s="14">
        <f>I7/1.13332509669589</f>
        <v>617.65154768105697</v>
      </c>
      <c r="J29" s="14">
        <f>J7/1.12891514518194</f>
        <v>620.06431837459809</v>
      </c>
      <c r="K29" s="14">
        <f>K7/1.13314784740944</f>
        <v>617.74816198990595</v>
      </c>
      <c r="L29" s="14">
        <f>L7/0.9669893028917</f>
        <v>620.4825619122679</v>
      </c>
      <c r="M29" s="14">
        <f>M7/0.94791513055963</f>
        <v>632.96805869716638</v>
      </c>
      <c r="N29" s="6">
        <f t="shared" si="1"/>
        <v>600</v>
      </c>
    </row>
    <row r="30" spans="1:14" hidden="1" x14ac:dyDescent="0.25">
      <c r="A30" s="5" t="s">
        <v>18</v>
      </c>
      <c r="B30" s="14">
        <f>B31+B39</f>
        <v>35654.024322591576</v>
      </c>
      <c r="C30" s="14">
        <f t="shared" ref="C30:M30" si="4">C31+C39</f>
        <v>35581.50362965613</v>
      </c>
      <c r="D30" s="14">
        <f t="shared" si="4"/>
        <v>35605.611838744975</v>
      </c>
      <c r="E30" s="14">
        <f t="shared" si="4"/>
        <v>35467.678066564462</v>
      </c>
      <c r="F30" s="14">
        <f t="shared" si="4"/>
        <v>35633.758013180282</v>
      </c>
      <c r="G30" s="14">
        <f t="shared" si="4"/>
        <v>35665.051543223424</v>
      </c>
      <c r="H30" s="14">
        <f t="shared" si="4"/>
        <v>35740.991648337731</v>
      </c>
      <c r="I30" s="14">
        <f t="shared" si="4"/>
        <v>35932.357061951072</v>
      </c>
      <c r="J30" s="14">
        <f t="shared" si="4"/>
        <v>35350.25165990385</v>
      </c>
      <c r="K30" s="14">
        <f t="shared" si="4"/>
        <v>35648.865645688827</v>
      </c>
      <c r="L30" s="14">
        <f t="shared" si="4"/>
        <v>35722.948065175624</v>
      </c>
      <c r="M30" s="14">
        <f t="shared" si="4"/>
        <v>35555.861737320403</v>
      </c>
      <c r="N30" s="6">
        <f t="shared" si="1"/>
        <v>35600</v>
      </c>
    </row>
    <row r="31" spans="1:14" hidden="1" x14ac:dyDescent="0.25">
      <c r="A31" s="5" t="s">
        <v>19</v>
      </c>
      <c r="B31" s="14">
        <f>SUM(B32:B38)</f>
        <v>23204.228213335926</v>
      </c>
      <c r="C31" s="14">
        <f t="shared" ref="C31:M31" si="5">SUM(C32:C38)</f>
        <v>23211.382004976756</v>
      </c>
      <c r="D31" s="14">
        <f t="shared" si="5"/>
        <v>23262.090680848247</v>
      </c>
      <c r="E31" s="14">
        <f t="shared" si="5"/>
        <v>23133.466131530735</v>
      </c>
      <c r="F31" s="14">
        <f t="shared" si="5"/>
        <v>23116.727639875156</v>
      </c>
      <c r="G31" s="14">
        <f t="shared" si="5"/>
        <v>23072.457903476799</v>
      </c>
      <c r="H31" s="14">
        <f t="shared" si="5"/>
        <v>23082.874671869402</v>
      </c>
      <c r="I31" s="14">
        <f t="shared" si="5"/>
        <v>23207.918774177866</v>
      </c>
      <c r="J31" s="14">
        <f t="shared" si="5"/>
        <v>22963.866021574857</v>
      </c>
      <c r="K31" s="14">
        <f t="shared" si="5"/>
        <v>23127.348683144155</v>
      </c>
      <c r="L31" s="14">
        <f t="shared" si="5"/>
        <v>23179.784155378882</v>
      </c>
      <c r="M31" s="14">
        <f t="shared" si="5"/>
        <v>23163.728545386261</v>
      </c>
      <c r="N31" s="6">
        <f t="shared" si="1"/>
        <v>23100</v>
      </c>
    </row>
    <row r="32" spans="1:14" hidden="1" x14ac:dyDescent="0.25">
      <c r="A32" s="8" t="s">
        <v>20</v>
      </c>
      <c r="B32" s="14">
        <f>B10/0.991343166054145</f>
        <v>6455.8875464628427</v>
      </c>
      <c r="C32" s="14">
        <f>C10/0.987213756637999</f>
        <v>6381.5966477766015</v>
      </c>
      <c r="D32" s="14">
        <f>D10/0.98922391841548</f>
        <v>6368.6288642223899</v>
      </c>
      <c r="E32" s="14">
        <f>E10/0.997302706655157</f>
        <v>6216.768448161657</v>
      </c>
      <c r="F32" s="14">
        <f>F10/1.0049422519234</f>
        <v>6269.016938975522</v>
      </c>
      <c r="G32" s="14">
        <f>G10/1.0013181643973</f>
        <v>6291.7064964980555</v>
      </c>
      <c r="H32" s="14">
        <f>H10/1.00101697261555</f>
        <v>6293.5995815723036</v>
      </c>
      <c r="I32" s="14">
        <f>I10/0.996560356534793</f>
        <v>6321.7445473209</v>
      </c>
      <c r="J32" s="14">
        <f>J10/0.989130028194145</f>
        <v>6268.1344446890789</v>
      </c>
      <c r="K32" s="14">
        <f>K10/0.994608080435973</f>
        <v>6133.0690148084732</v>
      </c>
      <c r="L32" s="14">
        <f>L10/1.01707216214339</f>
        <v>6194.2507468922413</v>
      </c>
      <c r="M32" s="14">
        <f>M10/1.03026781099275</f>
        <v>6114.9149112301366</v>
      </c>
      <c r="N32" s="6">
        <f t="shared" si="1"/>
        <v>6300</v>
      </c>
    </row>
    <row r="33" spans="1:14" hidden="1" x14ac:dyDescent="0.25">
      <c r="A33" s="7" t="s">
        <v>21</v>
      </c>
      <c r="B33" s="14">
        <f>B11/0.996124065631445</f>
        <v>602.3346094139979</v>
      </c>
      <c r="C33" s="14">
        <f>C11/0.997878879431952</f>
        <v>601.27537757042546</v>
      </c>
      <c r="D33" s="14">
        <f>D11/1.00493645014348</f>
        <v>597.05267921601887</v>
      </c>
      <c r="E33" s="14">
        <f>E11/1.02193486405737</f>
        <v>587.12156821603151</v>
      </c>
      <c r="F33" s="14">
        <f>F11/1.02335740306789</f>
        <v>586.30542780193844</v>
      </c>
      <c r="G33" s="14">
        <f>G11/1.02496122342925</f>
        <v>585.38799935529096</v>
      </c>
      <c r="H33" s="14">
        <f>H11/0.983355570860645</f>
        <v>610.15569319943199</v>
      </c>
      <c r="I33" s="14">
        <f>I11/1.00024186448316</f>
        <v>699.83073580078599</v>
      </c>
      <c r="J33" s="14">
        <f>J11/0.998104266191743</f>
        <v>701.32953410853872</v>
      </c>
      <c r="K33" s="14">
        <f>K11/0.977301829134825</f>
        <v>613.9352062107173</v>
      </c>
      <c r="L33" s="14">
        <f>L11/0.98236292558415</f>
        <v>610.77223536629037</v>
      </c>
      <c r="M33" s="14">
        <f>M11/0.989440200150348</f>
        <v>606.40349958373281</v>
      </c>
      <c r="N33" s="6">
        <f t="shared" si="1"/>
        <v>600</v>
      </c>
    </row>
    <row r="34" spans="1:14" hidden="1" x14ac:dyDescent="0.25">
      <c r="A34" s="7" t="s">
        <v>22</v>
      </c>
      <c r="B34" s="14">
        <f>B12/0.996224400587151</f>
        <v>903.41091773054484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  <c r="N34" s="6">
        <f t="shared" si="1"/>
        <v>1000</v>
      </c>
    </row>
    <row r="35" spans="1:14" hidden="1" x14ac:dyDescent="0.25">
      <c r="A35" s="8" t="s">
        <v>23</v>
      </c>
      <c r="B35" s="14">
        <f>B13/1.02275656492646</f>
        <v>5866.498642745375</v>
      </c>
      <c r="C35" s="14">
        <f>C13/1.01037360534273</f>
        <v>5938.3974089116609</v>
      </c>
      <c r="D35" s="14">
        <f>D13/1.00952861615258</f>
        <v>6042.4240604964152</v>
      </c>
      <c r="E35" s="14">
        <f>E13/0.982033025211052</f>
        <v>6109.7741582677636</v>
      </c>
      <c r="F35" s="14">
        <f>F13/0.962113559343645</f>
        <v>6132.3322415547154</v>
      </c>
      <c r="G35" s="14">
        <f>G13/0.969349897053619</f>
        <v>5983.3915675127746</v>
      </c>
      <c r="H35" s="14">
        <f>H13/0.974598270747136</f>
        <v>5848.5636298434301</v>
      </c>
      <c r="I35" s="14">
        <f>I13/0.984185374728194</f>
        <v>5893.1987295602794</v>
      </c>
      <c r="J35" s="14">
        <f>J13/1.00643000832498</f>
        <v>5762.9442206846024</v>
      </c>
      <c r="K35" s="14">
        <f>K13/1.02426228885029</f>
        <v>5955.5057980774682</v>
      </c>
      <c r="L35" s="14">
        <f>L13/1.02745563188033</f>
        <v>5936.9960227250767</v>
      </c>
      <c r="M35" s="14">
        <f>M13/1.02691353438374</f>
        <v>6037.5092862328238</v>
      </c>
      <c r="N35" s="6">
        <f t="shared" si="1"/>
        <v>6000</v>
      </c>
    </row>
    <row r="36" spans="1:14" hidden="1" x14ac:dyDescent="0.25">
      <c r="A36" s="8" t="s">
        <v>24</v>
      </c>
      <c r="B36" s="14">
        <f>B14/0.984046817293299</f>
        <v>4369.710794683022</v>
      </c>
      <c r="C36" s="14">
        <f>C14/0.989589012752516</f>
        <v>4345.2382196924991</v>
      </c>
      <c r="D36" s="14">
        <f>D14/0.997389478622723</f>
        <v>4311.2546223545405</v>
      </c>
      <c r="E36" s="14">
        <f>E14/0.997852723811262</f>
        <v>4309.2531566946145</v>
      </c>
      <c r="F36" s="14">
        <f>F14/1.00311429384553</f>
        <v>4286.6501119384493</v>
      </c>
      <c r="G36" s="14">
        <f>G14/0.992362943013396</f>
        <v>4433.8616541232577</v>
      </c>
      <c r="H36" s="14">
        <f>H14/1.00216802616768</f>
        <v>4390.4813216060484</v>
      </c>
      <c r="I36" s="14">
        <f>I14/1.00443864121001</f>
        <v>4380.5562823623386</v>
      </c>
      <c r="J36" s="14">
        <f>J14/1.00618690938397</f>
        <v>4273.5598723229677</v>
      </c>
      <c r="K36" s="14">
        <f>K14/1.01025443574181</f>
        <v>4355.3384616115709</v>
      </c>
      <c r="L36" s="14">
        <f>L14/1.00928765291369</f>
        <v>4359.5103807103333</v>
      </c>
      <c r="M36" s="14">
        <f>M14/1.00330982328662</f>
        <v>4385.4848202189205</v>
      </c>
      <c r="N36" s="6">
        <f t="shared" si="1"/>
        <v>4400</v>
      </c>
    </row>
    <row r="37" spans="1:14" hidden="1" x14ac:dyDescent="0.25">
      <c r="A37" s="8" t="s">
        <v>25</v>
      </c>
      <c r="B37" s="14">
        <f>B15/0.979189972594327</f>
        <v>4085.0091524141635</v>
      </c>
      <c r="C37" s="14">
        <f>C15/0.995090984372719</f>
        <v>4019.732931779602</v>
      </c>
      <c r="D37" s="14">
        <f>D15/1.0222259600529</f>
        <v>4010.8548992316978</v>
      </c>
      <c r="E37" s="14">
        <f>E15/1.02258922535774</f>
        <v>4009.4300803586762</v>
      </c>
      <c r="F37" s="14">
        <f>F15/1.01529365139855</f>
        <v>3939.7468845491812</v>
      </c>
      <c r="G37" s="14">
        <f>G15/1.00138373325263</f>
        <v>3894.6108973952187</v>
      </c>
      <c r="H37" s="14">
        <f>H15/0.984828123195627</f>
        <v>4061.6224352129284</v>
      </c>
      <c r="I37" s="14">
        <f>I15/0.990648165183916</f>
        <v>4037.7604689323693</v>
      </c>
      <c r="J37" s="14">
        <f>J15/0.98561247021723</f>
        <v>4058.3902100167179</v>
      </c>
      <c r="K37" s="14">
        <f>K15/1.00567607792078</f>
        <v>4176.2950240234768</v>
      </c>
      <c r="L37" s="14">
        <f>L15/1.00528686944559</f>
        <v>4177.9119250968388</v>
      </c>
      <c r="M37" s="14">
        <f>M15/0.992175584529542</f>
        <v>4132.3330909660399</v>
      </c>
      <c r="N37" s="6">
        <f t="shared" si="1"/>
        <v>4100</v>
      </c>
    </row>
    <row r="38" spans="1:14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878.69088430180966</v>
      </c>
      <c r="J38" s="14">
        <f>J16/1.00394213739627</f>
        <v>896.46600782606401</v>
      </c>
      <c r="K38" s="14">
        <f>K16/1.00365343354623</f>
        <v>896.72387889912454</v>
      </c>
      <c r="L38" s="14">
        <f>L16/1.00360178598277</f>
        <v>896.7700262895421</v>
      </c>
      <c r="M38" s="14">
        <f>M16/1.00358843182201</f>
        <v>896.78195908063049</v>
      </c>
      <c r="N38" s="6">
        <f t="shared" si="1"/>
        <v>900</v>
      </c>
    </row>
    <row r="39" spans="1:14" hidden="1" x14ac:dyDescent="0.25">
      <c r="A39" s="9" t="s">
        <v>27</v>
      </c>
      <c r="B39" s="14">
        <f>SUM(B40:B41)</f>
        <v>12449.796109255654</v>
      </c>
      <c r="C39" s="14">
        <f t="shared" ref="C39:M39" si="6">SUM(C40:C41)</f>
        <v>12370.12162467937</v>
      </c>
      <c r="D39" s="14">
        <f t="shared" si="6"/>
        <v>12343.521157896728</v>
      </c>
      <c r="E39" s="14">
        <f t="shared" si="6"/>
        <v>12334.211935033729</v>
      </c>
      <c r="F39" s="14">
        <f t="shared" si="6"/>
        <v>12517.030373305126</v>
      </c>
      <c r="G39" s="14">
        <f t="shared" si="6"/>
        <v>12592.593639746628</v>
      </c>
      <c r="H39" s="14">
        <f t="shared" si="6"/>
        <v>12658.116976468325</v>
      </c>
      <c r="I39" s="14">
        <f t="shared" si="6"/>
        <v>12724.438287773206</v>
      </c>
      <c r="J39" s="14">
        <f t="shared" si="6"/>
        <v>12386.385638328989</v>
      </c>
      <c r="K39" s="14">
        <f t="shared" si="6"/>
        <v>12521.516962544676</v>
      </c>
      <c r="L39" s="14">
        <f t="shared" si="6"/>
        <v>12543.163909796742</v>
      </c>
      <c r="M39" s="14">
        <f t="shared" si="6"/>
        <v>12392.133191934146</v>
      </c>
      <c r="N39" s="6">
        <f t="shared" si="1"/>
        <v>12500</v>
      </c>
    </row>
    <row r="40" spans="1:14" hidden="1" x14ac:dyDescent="0.25">
      <c r="A40" s="10" t="s">
        <v>28</v>
      </c>
      <c r="B40" s="14">
        <f>B18/0.992899251535848</f>
        <v>5136.4728013553831</v>
      </c>
      <c r="C40" s="14">
        <f>C18/0.988527472815445</f>
        <v>5159.1889353106062</v>
      </c>
      <c r="D40" s="14">
        <f>D18/0.990996735774847</f>
        <v>5146.33380301942</v>
      </c>
      <c r="E40" s="14">
        <f>E18/0.996042338952194</f>
        <v>5120.2642704576629</v>
      </c>
      <c r="F40" s="14">
        <f>F18/1.005826706306</f>
        <v>5169.8766471388735</v>
      </c>
      <c r="G40" s="14">
        <f>G18/1.00733448023331</f>
        <v>5162.1383979585626</v>
      </c>
      <c r="H40" s="14">
        <f>H18/1.01313399122065</f>
        <v>5231.2922534702666</v>
      </c>
      <c r="I40" s="14">
        <f>I18/1.00517812051476</f>
        <v>5272.6973377472896</v>
      </c>
      <c r="J40" s="14">
        <f>J18/0.996755713035479</f>
        <v>5216.9252024291218</v>
      </c>
      <c r="K40" s="14">
        <f>K18/1.00054694414166</f>
        <v>5297.1027806663442</v>
      </c>
      <c r="L40" s="14">
        <f>L18/1.00214937917985</f>
        <v>5288.6327229354492</v>
      </c>
      <c r="M40" s="14">
        <f>M18/1.00060896166983</f>
        <v>5296.7744673756342</v>
      </c>
      <c r="N40" s="6">
        <f t="shared" si="1"/>
        <v>5200</v>
      </c>
    </row>
    <row r="41" spans="1:14" hidden="1" x14ac:dyDescent="0.25">
      <c r="A41" s="11" t="s">
        <v>29</v>
      </c>
      <c r="B41" s="14">
        <f>B19/0.984504540120925</f>
        <v>7313.3233079002721</v>
      </c>
      <c r="C41" s="14">
        <f>C19/1.02621953619259</f>
        <v>7210.9326893687648</v>
      </c>
      <c r="D41" s="14">
        <f>D19/1.02817943109196</f>
        <v>7197.1873548773083</v>
      </c>
      <c r="E41" s="14">
        <f>E19/1.02579064114057</f>
        <v>7213.947664576066</v>
      </c>
      <c r="F41" s="14">
        <f>F19/1.00719275460993</f>
        <v>7347.1537261662534</v>
      </c>
      <c r="G41" s="14">
        <f>G19/0.968985044080205</f>
        <v>7430.4552417880668</v>
      </c>
      <c r="H41" s="14">
        <f>H19/0.915599903541951</f>
        <v>7426.8247229980598</v>
      </c>
      <c r="I41" s="14">
        <f>I19/0.966217162980546</f>
        <v>7451.7409500259164</v>
      </c>
      <c r="J41" s="14">
        <f>J19/1.01820772501184</f>
        <v>7169.4604358998686</v>
      </c>
      <c r="K41" s="14">
        <f>K19/1.02430450604038</f>
        <v>7224.4141818783319</v>
      </c>
      <c r="L41" s="14">
        <f>L19/1.02005213147366</f>
        <v>7254.5311868612916</v>
      </c>
      <c r="M41" s="14">
        <f>M19/1.01474784848852</f>
        <v>7095.3587245585131</v>
      </c>
      <c r="N41" s="6">
        <f t="shared" si="1"/>
        <v>7300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7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38200</v>
      </c>
      <c r="C3" s="16">
        <v>38600</v>
      </c>
      <c r="D3" s="16">
        <v>38700</v>
      </c>
      <c r="E3" s="16">
        <v>38700</v>
      </c>
      <c r="F3" s="16">
        <v>38600</v>
      </c>
      <c r="G3" s="16">
        <v>39300</v>
      </c>
      <c r="H3" s="16">
        <v>38000</v>
      </c>
      <c r="I3" s="16">
        <v>38600</v>
      </c>
      <c r="J3" s="16">
        <v>38500</v>
      </c>
      <c r="K3" s="16">
        <v>38900</v>
      </c>
      <c r="L3" s="16">
        <v>38800</v>
      </c>
      <c r="M3" s="16">
        <v>38600</v>
      </c>
      <c r="N3" s="16">
        <v>38600</v>
      </c>
    </row>
    <row r="4" spans="1:14" x14ac:dyDescent="0.25">
      <c r="A4" s="15" t="s">
        <v>14</v>
      </c>
      <c r="B4" s="16">
        <v>26300</v>
      </c>
      <c r="C4" s="16">
        <v>26200</v>
      </c>
      <c r="D4" s="16">
        <v>26400</v>
      </c>
      <c r="E4" s="16">
        <v>26300</v>
      </c>
      <c r="F4" s="16">
        <v>26400</v>
      </c>
      <c r="G4" s="16">
        <v>26700</v>
      </c>
      <c r="H4" s="16">
        <v>26100</v>
      </c>
      <c r="I4" s="16">
        <v>26400</v>
      </c>
      <c r="J4" s="16">
        <v>26200</v>
      </c>
      <c r="K4" s="16">
        <v>26500</v>
      </c>
      <c r="L4" s="16">
        <v>26300</v>
      </c>
      <c r="M4" s="16">
        <v>26100</v>
      </c>
      <c r="N4" s="16">
        <v>26300</v>
      </c>
    </row>
    <row r="5" spans="1:14" x14ac:dyDescent="0.25">
      <c r="A5" s="15" t="s">
        <v>15</v>
      </c>
      <c r="B5" s="16">
        <v>2900</v>
      </c>
      <c r="C5" s="16">
        <v>2900</v>
      </c>
      <c r="D5" s="16">
        <v>2900</v>
      </c>
      <c r="E5" s="16">
        <v>3000</v>
      </c>
      <c r="F5" s="16">
        <v>2900</v>
      </c>
      <c r="G5" s="16">
        <v>2900</v>
      </c>
      <c r="H5" s="16">
        <v>2900</v>
      </c>
      <c r="I5" s="16">
        <v>2800</v>
      </c>
      <c r="J5" s="16">
        <v>2900</v>
      </c>
      <c r="K5" s="16">
        <v>2700</v>
      </c>
      <c r="L5" s="16">
        <v>2600</v>
      </c>
      <c r="M5" s="16">
        <v>2500</v>
      </c>
      <c r="N5" s="16">
        <v>2800</v>
      </c>
    </row>
    <row r="6" spans="1:14" x14ac:dyDescent="0.25">
      <c r="A6" s="17" t="s">
        <v>16</v>
      </c>
      <c r="B6" s="16">
        <v>2100</v>
      </c>
      <c r="C6" s="16">
        <v>2100</v>
      </c>
      <c r="D6" s="16">
        <v>2100</v>
      </c>
      <c r="E6" s="16">
        <v>2200</v>
      </c>
      <c r="F6" s="16">
        <v>2100</v>
      </c>
      <c r="G6" s="16">
        <v>2100</v>
      </c>
      <c r="H6" s="16">
        <v>2100</v>
      </c>
      <c r="I6" s="16">
        <v>2000</v>
      </c>
      <c r="J6" s="16">
        <v>2000</v>
      </c>
      <c r="K6" s="16">
        <v>1800</v>
      </c>
      <c r="L6" s="16">
        <v>1800</v>
      </c>
      <c r="M6" s="16">
        <v>1800</v>
      </c>
      <c r="N6" s="16">
        <v>2000</v>
      </c>
    </row>
    <row r="7" spans="1:14" x14ac:dyDescent="0.25">
      <c r="A7" s="17" t="s">
        <v>17</v>
      </c>
      <c r="B7" s="16">
        <v>800</v>
      </c>
      <c r="C7" s="16">
        <v>800</v>
      </c>
      <c r="D7" s="16">
        <v>800</v>
      </c>
      <c r="E7" s="16">
        <v>800</v>
      </c>
      <c r="F7" s="16">
        <v>800</v>
      </c>
      <c r="G7" s="16">
        <v>800</v>
      </c>
      <c r="H7" s="16">
        <v>800</v>
      </c>
      <c r="I7" s="16">
        <v>800</v>
      </c>
      <c r="J7" s="16">
        <v>900</v>
      </c>
      <c r="K7" s="16">
        <v>900</v>
      </c>
      <c r="L7" s="16">
        <v>800</v>
      </c>
      <c r="M7" s="16">
        <v>700</v>
      </c>
      <c r="N7" s="16">
        <v>800</v>
      </c>
    </row>
    <row r="8" spans="1:14" x14ac:dyDescent="0.25">
      <c r="A8" s="15" t="s">
        <v>18</v>
      </c>
      <c r="B8" s="16">
        <v>35300</v>
      </c>
      <c r="C8" s="16">
        <v>35700</v>
      </c>
      <c r="D8" s="16">
        <v>35800</v>
      </c>
      <c r="E8" s="16">
        <v>35700</v>
      </c>
      <c r="F8" s="16">
        <v>35700</v>
      </c>
      <c r="G8" s="16">
        <v>36400</v>
      </c>
      <c r="H8" s="16">
        <v>35100</v>
      </c>
      <c r="I8" s="16">
        <v>35800</v>
      </c>
      <c r="J8" s="16">
        <v>35600</v>
      </c>
      <c r="K8" s="16">
        <v>36200</v>
      </c>
      <c r="L8" s="16">
        <v>36200</v>
      </c>
      <c r="M8" s="16">
        <v>36100</v>
      </c>
      <c r="N8" s="16">
        <v>35800</v>
      </c>
    </row>
    <row r="9" spans="1:14" x14ac:dyDescent="0.25">
      <c r="A9" s="15" t="s">
        <v>19</v>
      </c>
      <c r="B9" s="16">
        <v>23400</v>
      </c>
      <c r="C9" s="16">
        <v>23300</v>
      </c>
      <c r="D9" s="16">
        <v>23500</v>
      </c>
      <c r="E9" s="16">
        <v>23300</v>
      </c>
      <c r="F9" s="16">
        <v>23500</v>
      </c>
      <c r="G9" s="16">
        <v>23800</v>
      </c>
      <c r="H9" s="16">
        <v>23200</v>
      </c>
      <c r="I9" s="16">
        <v>23600</v>
      </c>
      <c r="J9" s="16">
        <v>23300</v>
      </c>
      <c r="K9" s="16">
        <v>23800</v>
      </c>
      <c r="L9" s="16">
        <v>23700</v>
      </c>
      <c r="M9" s="16">
        <v>23600</v>
      </c>
      <c r="N9" s="16">
        <v>23500</v>
      </c>
    </row>
    <row r="10" spans="1:14" x14ac:dyDescent="0.25">
      <c r="A10" s="18" t="s">
        <v>20</v>
      </c>
      <c r="B10" s="16">
        <v>6900</v>
      </c>
      <c r="C10" s="16">
        <v>6800</v>
      </c>
      <c r="D10" s="16">
        <v>6900</v>
      </c>
      <c r="E10" s="16">
        <v>6700</v>
      </c>
      <c r="F10" s="16">
        <v>6800</v>
      </c>
      <c r="G10" s="16">
        <v>6800</v>
      </c>
      <c r="H10" s="16">
        <v>6800</v>
      </c>
      <c r="I10" s="16">
        <v>6700</v>
      </c>
      <c r="J10" s="16">
        <v>6600</v>
      </c>
      <c r="K10" s="16">
        <v>6600</v>
      </c>
      <c r="L10" s="16">
        <v>6600</v>
      </c>
      <c r="M10" s="16">
        <v>6600</v>
      </c>
      <c r="N10" s="16">
        <v>6700</v>
      </c>
    </row>
    <row r="11" spans="1:14" x14ac:dyDescent="0.25">
      <c r="A11" s="17" t="s">
        <v>21</v>
      </c>
      <c r="B11" s="16">
        <v>600</v>
      </c>
      <c r="C11" s="16">
        <v>600</v>
      </c>
      <c r="D11" s="16">
        <v>600</v>
      </c>
      <c r="E11" s="16">
        <v>500</v>
      </c>
      <c r="F11" s="16">
        <v>500</v>
      </c>
      <c r="G11" s="16">
        <v>500</v>
      </c>
      <c r="H11" s="16">
        <v>600</v>
      </c>
      <c r="I11" s="16">
        <v>600</v>
      </c>
      <c r="J11" s="16">
        <v>600</v>
      </c>
      <c r="K11" s="16">
        <v>600</v>
      </c>
      <c r="L11" s="16">
        <v>600</v>
      </c>
      <c r="M11" s="16">
        <v>600</v>
      </c>
      <c r="N11" s="16">
        <v>600</v>
      </c>
    </row>
    <row r="12" spans="1:14" x14ac:dyDescent="0.25">
      <c r="A12" s="17" t="s">
        <v>22</v>
      </c>
      <c r="B12" s="16">
        <v>1100</v>
      </c>
      <c r="C12" s="16">
        <v>1100</v>
      </c>
      <c r="D12" s="16">
        <v>1100</v>
      </c>
      <c r="E12" s="16">
        <v>1100</v>
      </c>
      <c r="F12" s="16">
        <v>1100</v>
      </c>
      <c r="G12" s="16">
        <v>1100</v>
      </c>
      <c r="H12" s="16">
        <v>1100</v>
      </c>
      <c r="I12" s="16">
        <v>1100</v>
      </c>
      <c r="J12" s="16">
        <v>1000</v>
      </c>
      <c r="K12" s="16">
        <v>1100</v>
      </c>
      <c r="L12" s="16">
        <v>1100</v>
      </c>
      <c r="M12" s="16">
        <v>1100</v>
      </c>
      <c r="N12" s="16">
        <v>1100</v>
      </c>
    </row>
    <row r="13" spans="1:14" x14ac:dyDescent="0.25">
      <c r="A13" s="18" t="s">
        <v>23</v>
      </c>
      <c r="B13" s="16">
        <v>5500</v>
      </c>
      <c r="C13" s="16">
        <v>5600</v>
      </c>
      <c r="D13" s="16">
        <v>5600</v>
      </c>
      <c r="E13" s="16">
        <v>5500</v>
      </c>
      <c r="F13" s="16">
        <v>5700</v>
      </c>
      <c r="G13" s="16">
        <v>6100</v>
      </c>
      <c r="H13" s="16">
        <v>5500</v>
      </c>
      <c r="I13" s="16">
        <v>5600</v>
      </c>
      <c r="J13" s="16">
        <v>5600</v>
      </c>
      <c r="K13" s="16">
        <v>6100</v>
      </c>
      <c r="L13" s="16">
        <v>6000</v>
      </c>
      <c r="M13" s="16">
        <v>6000</v>
      </c>
      <c r="N13" s="16">
        <v>5700</v>
      </c>
    </row>
    <row r="14" spans="1:14" x14ac:dyDescent="0.25">
      <c r="A14" s="18" t="s">
        <v>24</v>
      </c>
      <c r="B14" s="16">
        <v>4100</v>
      </c>
      <c r="C14" s="16">
        <v>4100</v>
      </c>
      <c r="D14" s="16">
        <v>4100</v>
      </c>
      <c r="E14" s="16">
        <v>4200</v>
      </c>
      <c r="F14" s="16">
        <v>4200</v>
      </c>
      <c r="G14" s="16">
        <v>4300</v>
      </c>
      <c r="H14" s="16">
        <v>4300</v>
      </c>
      <c r="I14" s="16">
        <v>4400</v>
      </c>
      <c r="J14" s="16">
        <v>4400</v>
      </c>
      <c r="K14" s="16">
        <v>4300</v>
      </c>
      <c r="L14" s="16">
        <v>4300</v>
      </c>
      <c r="M14" s="16">
        <v>4300</v>
      </c>
      <c r="N14" s="16">
        <v>4300</v>
      </c>
    </row>
    <row r="15" spans="1:14" x14ac:dyDescent="0.25">
      <c r="A15" s="18" t="s">
        <v>25</v>
      </c>
      <c r="B15" s="16">
        <v>4200</v>
      </c>
      <c r="C15" s="16">
        <v>4100</v>
      </c>
      <c r="D15" s="16">
        <v>4200</v>
      </c>
      <c r="E15" s="16">
        <v>4300</v>
      </c>
      <c r="F15" s="16">
        <v>4200</v>
      </c>
      <c r="G15" s="16">
        <v>4100</v>
      </c>
      <c r="H15" s="16">
        <v>4000</v>
      </c>
      <c r="I15" s="16">
        <v>4200</v>
      </c>
      <c r="J15" s="16">
        <v>4200</v>
      </c>
      <c r="K15" s="16">
        <v>4100</v>
      </c>
      <c r="L15" s="16">
        <v>4200</v>
      </c>
      <c r="M15" s="16">
        <v>4100</v>
      </c>
      <c r="N15" s="16">
        <v>4200</v>
      </c>
    </row>
    <row r="16" spans="1:14" x14ac:dyDescent="0.25">
      <c r="A16" s="18" t="s">
        <v>26</v>
      </c>
      <c r="B16" s="16">
        <v>1000</v>
      </c>
      <c r="C16" s="16">
        <v>1000</v>
      </c>
      <c r="D16" s="16">
        <v>1000</v>
      </c>
      <c r="E16" s="16">
        <v>1000</v>
      </c>
      <c r="F16" s="16">
        <v>1000</v>
      </c>
      <c r="G16" s="16">
        <v>900</v>
      </c>
      <c r="H16" s="16">
        <v>900</v>
      </c>
      <c r="I16" s="16">
        <v>1000</v>
      </c>
      <c r="J16" s="16">
        <v>900</v>
      </c>
      <c r="K16" s="16">
        <v>1000</v>
      </c>
      <c r="L16" s="16">
        <v>900</v>
      </c>
      <c r="M16" s="16">
        <v>900</v>
      </c>
      <c r="N16" s="16">
        <v>1000</v>
      </c>
    </row>
    <row r="17" spans="1:14" x14ac:dyDescent="0.25">
      <c r="A17" s="19" t="s">
        <v>27</v>
      </c>
      <c r="B17" s="16">
        <v>11900</v>
      </c>
      <c r="C17" s="16">
        <v>12400</v>
      </c>
      <c r="D17" s="16">
        <v>12300</v>
      </c>
      <c r="E17" s="16">
        <v>12400</v>
      </c>
      <c r="F17" s="16">
        <v>12200</v>
      </c>
      <c r="G17" s="16">
        <v>12600</v>
      </c>
      <c r="H17" s="16">
        <v>11900</v>
      </c>
      <c r="I17" s="16">
        <v>12200</v>
      </c>
      <c r="J17" s="16">
        <v>12300</v>
      </c>
      <c r="K17" s="16">
        <v>12400</v>
      </c>
      <c r="L17" s="16">
        <v>12500</v>
      </c>
      <c r="M17" s="16">
        <v>12500</v>
      </c>
      <c r="N17" s="16">
        <v>12300</v>
      </c>
    </row>
    <row r="18" spans="1:14" x14ac:dyDescent="0.25">
      <c r="A18" s="20" t="s">
        <v>28</v>
      </c>
      <c r="B18" s="16">
        <v>4800</v>
      </c>
      <c r="C18" s="16">
        <v>4800</v>
      </c>
      <c r="D18" s="16">
        <v>4800</v>
      </c>
      <c r="E18" s="16">
        <v>4900</v>
      </c>
      <c r="F18" s="16">
        <v>4900</v>
      </c>
      <c r="G18" s="16">
        <v>4900</v>
      </c>
      <c r="H18" s="16">
        <v>5000</v>
      </c>
      <c r="I18" s="16">
        <v>4900</v>
      </c>
      <c r="J18" s="16">
        <v>4900</v>
      </c>
      <c r="K18" s="16">
        <v>5000</v>
      </c>
      <c r="L18" s="16">
        <v>5100</v>
      </c>
      <c r="M18" s="16">
        <v>5100</v>
      </c>
      <c r="N18" s="16">
        <v>4900</v>
      </c>
    </row>
    <row r="19" spans="1:14" x14ac:dyDescent="0.25">
      <c r="A19" s="21" t="s">
        <v>29</v>
      </c>
      <c r="B19" s="16">
        <v>7100</v>
      </c>
      <c r="C19" s="16">
        <v>7600</v>
      </c>
      <c r="D19" s="16">
        <v>7500</v>
      </c>
      <c r="E19" s="16">
        <v>7500</v>
      </c>
      <c r="F19" s="16">
        <v>7300</v>
      </c>
      <c r="G19" s="16">
        <v>7700</v>
      </c>
      <c r="H19" s="16">
        <v>6900</v>
      </c>
      <c r="I19" s="16">
        <v>7300</v>
      </c>
      <c r="J19" s="16">
        <v>7400</v>
      </c>
      <c r="K19" s="16">
        <v>7400</v>
      </c>
      <c r="L19" s="16">
        <v>7400</v>
      </c>
      <c r="M19" s="16">
        <v>7400</v>
      </c>
      <c r="N19" s="16">
        <v>7400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7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37500</v>
      </c>
      <c r="C3" s="16">
        <v>37800</v>
      </c>
      <c r="D3" s="16">
        <v>38000</v>
      </c>
      <c r="E3" s="16">
        <v>38000</v>
      </c>
      <c r="F3" s="16">
        <v>38100</v>
      </c>
      <c r="G3" s="16">
        <v>38200</v>
      </c>
      <c r="H3" s="16">
        <v>37100</v>
      </c>
      <c r="I3" s="16">
        <v>37900</v>
      </c>
      <c r="J3" s="16">
        <v>38200</v>
      </c>
      <c r="K3" s="16">
        <v>38100</v>
      </c>
      <c r="L3" s="16">
        <v>38300</v>
      </c>
      <c r="M3" s="16">
        <v>38600</v>
      </c>
      <c r="N3" s="16">
        <v>38000</v>
      </c>
    </row>
    <row r="4" spans="1:14" x14ac:dyDescent="0.25">
      <c r="A4" s="15" t="s">
        <v>14</v>
      </c>
      <c r="B4" s="16">
        <v>25400</v>
      </c>
      <c r="C4" s="16">
        <v>25600</v>
      </c>
      <c r="D4" s="16">
        <v>25800</v>
      </c>
      <c r="E4" s="16">
        <v>25800</v>
      </c>
      <c r="F4" s="16">
        <v>25900</v>
      </c>
      <c r="G4" s="16">
        <v>26100</v>
      </c>
      <c r="H4" s="16">
        <v>25800</v>
      </c>
      <c r="I4" s="16">
        <v>26000</v>
      </c>
      <c r="J4" s="16">
        <v>25900</v>
      </c>
      <c r="K4" s="16">
        <v>25900</v>
      </c>
      <c r="L4" s="16">
        <v>26100</v>
      </c>
      <c r="M4" s="16">
        <v>26300</v>
      </c>
      <c r="N4" s="16">
        <v>25900</v>
      </c>
    </row>
    <row r="5" spans="1:14" x14ac:dyDescent="0.25">
      <c r="A5" s="15" t="s">
        <v>15</v>
      </c>
      <c r="B5" s="16">
        <v>3300</v>
      </c>
      <c r="C5" s="16">
        <v>3300</v>
      </c>
      <c r="D5" s="16">
        <v>3300</v>
      </c>
      <c r="E5" s="16">
        <v>3100</v>
      </c>
      <c r="F5" s="16">
        <v>3100</v>
      </c>
      <c r="G5" s="16">
        <v>3100</v>
      </c>
      <c r="H5" s="16">
        <v>3200</v>
      </c>
      <c r="I5" s="16">
        <v>3200</v>
      </c>
      <c r="J5" s="16">
        <v>3200</v>
      </c>
      <c r="K5" s="16">
        <v>3100</v>
      </c>
      <c r="L5" s="16">
        <v>3000</v>
      </c>
      <c r="M5" s="16">
        <v>2900</v>
      </c>
      <c r="N5" s="16">
        <v>3200</v>
      </c>
    </row>
    <row r="6" spans="1:14" x14ac:dyDescent="0.25">
      <c r="A6" s="17" t="s">
        <v>16</v>
      </c>
      <c r="B6" s="16">
        <v>2500</v>
      </c>
      <c r="C6" s="16">
        <v>2500</v>
      </c>
      <c r="D6" s="16">
        <v>2500</v>
      </c>
      <c r="E6" s="16">
        <v>2300</v>
      </c>
      <c r="F6" s="16">
        <v>2300</v>
      </c>
      <c r="G6" s="16">
        <v>2300</v>
      </c>
      <c r="H6" s="16">
        <v>2400</v>
      </c>
      <c r="I6" s="16">
        <v>2400</v>
      </c>
      <c r="J6" s="16">
        <v>2400</v>
      </c>
      <c r="K6" s="16">
        <v>2300</v>
      </c>
      <c r="L6" s="16">
        <v>2200</v>
      </c>
      <c r="M6" s="16">
        <v>2100</v>
      </c>
      <c r="N6" s="16">
        <v>2400</v>
      </c>
    </row>
    <row r="7" spans="1:14" x14ac:dyDescent="0.25">
      <c r="A7" s="17" t="s">
        <v>17</v>
      </c>
      <c r="B7" s="16">
        <v>800</v>
      </c>
      <c r="C7" s="16">
        <v>800</v>
      </c>
      <c r="D7" s="16">
        <v>800</v>
      </c>
      <c r="E7" s="16">
        <v>800</v>
      </c>
      <c r="F7" s="16">
        <v>800</v>
      </c>
      <c r="G7" s="16">
        <v>800</v>
      </c>
      <c r="H7" s="16">
        <v>800</v>
      </c>
      <c r="I7" s="16">
        <v>800</v>
      </c>
      <c r="J7" s="16">
        <v>800</v>
      </c>
      <c r="K7" s="16">
        <v>800</v>
      </c>
      <c r="L7" s="16">
        <v>800</v>
      </c>
      <c r="M7" s="16">
        <v>800</v>
      </c>
      <c r="N7" s="16">
        <v>800</v>
      </c>
    </row>
    <row r="8" spans="1:14" x14ac:dyDescent="0.25">
      <c r="A8" s="15" t="s">
        <v>18</v>
      </c>
      <c r="B8" s="16">
        <v>34200</v>
      </c>
      <c r="C8" s="16">
        <v>34500</v>
      </c>
      <c r="D8" s="16">
        <v>34700</v>
      </c>
      <c r="E8" s="16">
        <v>34900</v>
      </c>
      <c r="F8" s="16">
        <v>35000</v>
      </c>
      <c r="G8" s="16">
        <v>35100</v>
      </c>
      <c r="H8" s="16">
        <v>33900</v>
      </c>
      <c r="I8" s="16">
        <v>34700</v>
      </c>
      <c r="J8" s="16">
        <v>35000</v>
      </c>
      <c r="K8" s="16">
        <v>35000</v>
      </c>
      <c r="L8" s="16">
        <v>35300</v>
      </c>
      <c r="M8" s="16">
        <v>35700</v>
      </c>
      <c r="N8" s="16">
        <v>34800</v>
      </c>
    </row>
    <row r="9" spans="1:14" x14ac:dyDescent="0.25">
      <c r="A9" s="15" t="s">
        <v>19</v>
      </c>
      <c r="B9" s="16">
        <v>22100</v>
      </c>
      <c r="C9" s="16">
        <v>22300</v>
      </c>
      <c r="D9" s="16">
        <v>22500</v>
      </c>
      <c r="E9" s="16">
        <v>22700</v>
      </c>
      <c r="F9" s="16">
        <v>22800</v>
      </c>
      <c r="G9" s="16">
        <v>23000</v>
      </c>
      <c r="H9" s="16">
        <v>22600</v>
      </c>
      <c r="I9" s="16">
        <v>22800</v>
      </c>
      <c r="J9" s="16">
        <v>22700</v>
      </c>
      <c r="K9" s="16">
        <v>22800</v>
      </c>
      <c r="L9" s="16">
        <v>23100</v>
      </c>
      <c r="M9" s="16">
        <v>23400</v>
      </c>
      <c r="N9" s="16">
        <v>22700</v>
      </c>
    </row>
    <row r="10" spans="1:14" x14ac:dyDescent="0.25">
      <c r="A10" s="18" t="s">
        <v>20</v>
      </c>
      <c r="B10" s="16">
        <v>6800</v>
      </c>
      <c r="C10" s="16">
        <v>6800</v>
      </c>
      <c r="D10" s="16">
        <v>6800</v>
      </c>
      <c r="E10" s="16">
        <v>6900</v>
      </c>
      <c r="F10" s="16">
        <v>6900</v>
      </c>
      <c r="G10" s="16">
        <v>7000</v>
      </c>
      <c r="H10" s="16">
        <v>6900</v>
      </c>
      <c r="I10" s="16">
        <v>6900</v>
      </c>
      <c r="J10" s="16">
        <v>6800</v>
      </c>
      <c r="K10" s="16">
        <v>6800</v>
      </c>
      <c r="L10" s="16">
        <v>7000</v>
      </c>
      <c r="M10" s="16">
        <v>7100</v>
      </c>
      <c r="N10" s="16">
        <v>6900</v>
      </c>
    </row>
    <row r="11" spans="1:14" x14ac:dyDescent="0.25">
      <c r="A11" s="17" t="s">
        <v>21</v>
      </c>
      <c r="B11" s="16">
        <v>400</v>
      </c>
      <c r="C11" s="16">
        <v>400</v>
      </c>
      <c r="D11" s="16">
        <v>400</v>
      </c>
      <c r="E11" s="16">
        <v>500</v>
      </c>
      <c r="F11" s="16">
        <v>500</v>
      </c>
      <c r="G11" s="16">
        <v>600</v>
      </c>
      <c r="H11" s="16">
        <v>500</v>
      </c>
      <c r="I11" s="16">
        <v>500</v>
      </c>
      <c r="J11" s="16">
        <v>600</v>
      </c>
      <c r="K11" s="16">
        <v>500</v>
      </c>
      <c r="L11" s="16">
        <v>500</v>
      </c>
      <c r="M11" s="16">
        <v>600</v>
      </c>
      <c r="N11" s="16">
        <v>500</v>
      </c>
    </row>
    <row r="12" spans="1:14" x14ac:dyDescent="0.25">
      <c r="A12" s="17" t="s">
        <v>22</v>
      </c>
      <c r="B12" s="16">
        <v>1000</v>
      </c>
      <c r="C12" s="16">
        <v>1100</v>
      </c>
      <c r="D12" s="16">
        <v>1100</v>
      </c>
      <c r="E12" s="16">
        <v>1100</v>
      </c>
      <c r="F12" s="16">
        <v>1100</v>
      </c>
      <c r="G12" s="16">
        <v>1100</v>
      </c>
      <c r="H12" s="16">
        <v>1100</v>
      </c>
      <c r="I12" s="16">
        <v>1100</v>
      </c>
      <c r="J12" s="16">
        <v>1100</v>
      </c>
      <c r="K12" s="16">
        <v>1100</v>
      </c>
      <c r="L12" s="16">
        <v>1100</v>
      </c>
      <c r="M12" s="16">
        <v>1100</v>
      </c>
      <c r="N12" s="16">
        <v>1100</v>
      </c>
    </row>
    <row r="13" spans="1:14" x14ac:dyDescent="0.25">
      <c r="A13" s="18" t="s">
        <v>23</v>
      </c>
      <c r="B13" s="16">
        <v>5000</v>
      </c>
      <c r="C13" s="16">
        <v>5000</v>
      </c>
      <c r="D13" s="16">
        <v>5100</v>
      </c>
      <c r="E13" s="16">
        <v>5100</v>
      </c>
      <c r="F13" s="16">
        <v>5200</v>
      </c>
      <c r="G13" s="16">
        <v>5400</v>
      </c>
      <c r="H13" s="16">
        <v>5300</v>
      </c>
      <c r="I13" s="16">
        <v>5400</v>
      </c>
      <c r="J13" s="16">
        <v>5500</v>
      </c>
      <c r="K13" s="16">
        <v>5700</v>
      </c>
      <c r="L13" s="16">
        <v>5800</v>
      </c>
      <c r="M13" s="16">
        <v>5900</v>
      </c>
      <c r="N13" s="16">
        <v>5400</v>
      </c>
    </row>
    <row r="14" spans="1:14" x14ac:dyDescent="0.25">
      <c r="A14" s="18" t="s">
        <v>24</v>
      </c>
      <c r="B14" s="16">
        <v>4100</v>
      </c>
      <c r="C14" s="16">
        <v>4100</v>
      </c>
      <c r="D14" s="16">
        <v>4100</v>
      </c>
      <c r="E14" s="16">
        <v>4000</v>
      </c>
      <c r="F14" s="16">
        <v>4000</v>
      </c>
      <c r="G14" s="16">
        <v>3900</v>
      </c>
      <c r="H14" s="16">
        <v>3900</v>
      </c>
      <c r="I14" s="16">
        <v>3900</v>
      </c>
      <c r="J14" s="16">
        <v>3800</v>
      </c>
      <c r="K14" s="16">
        <v>3700</v>
      </c>
      <c r="L14" s="16">
        <v>3700</v>
      </c>
      <c r="M14" s="16">
        <v>3600</v>
      </c>
      <c r="N14" s="16">
        <v>3900</v>
      </c>
    </row>
    <row r="15" spans="1:14" x14ac:dyDescent="0.25">
      <c r="A15" s="18" t="s">
        <v>25</v>
      </c>
      <c r="B15" s="16">
        <v>3900</v>
      </c>
      <c r="C15" s="16">
        <v>4000</v>
      </c>
      <c r="D15" s="16">
        <v>4100</v>
      </c>
      <c r="E15" s="16">
        <v>4200</v>
      </c>
      <c r="F15" s="16">
        <v>4200</v>
      </c>
      <c r="G15" s="16">
        <v>4100</v>
      </c>
      <c r="H15" s="16">
        <v>4000</v>
      </c>
      <c r="I15" s="16">
        <v>4100</v>
      </c>
      <c r="J15" s="16">
        <v>4000</v>
      </c>
      <c r="K15" s="16">
        <v>4100</v>
      </c>
      <c r="L15" s="16">
        <v>4100</v>
      </c>
      <c r="M15" s="16">
        <v>4200</v>
      </c>
      <c r="N15" s="16">
        <v>4100</v>
      </c>
    </row>
    <row r="16" spans="1:14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900</v>
      </c>
      <c r="F16" s="16">
        <v>900</v>
      </c>
      <c r="G16" s="16">
        <v>900</v>
      </c>
      <c r="H16" s="16">
        <v>900</v>
      </c>
      <c r="I16" s="16">
        <v>900</v>
      </c>
      <c r="J16" s="16">
        <v>900</v>
      </c>
      <c r="K16" s="16">
        <v>900</v>
      </c>
      <c r="L16" s="16">
        <v>900</v>
      </c>
      <c r="M16" s="16">
        <v>900</v>
      </c>
      <c r="N16" s="16">
        <v>900</v>
      </c>
    </row>
    <row r="17" spans="1:14" x14ac:dyDescent="0.25">
      <c r="A17" s="19" t="s">
        <v>27</v>
      </c>
      <c r="B17" s="16">
        <v>12100</v>
      </c>
      <c r="C17" s="16">
        <v>12200</v>
      </c>
      <c r="D17" s="16">
        <v>12200</v>
      </c>
      <c r="E17" s="16">
        <v>12200</v>
      </c>
      <c r="F17" s="16">
        <v>12200</v>
      </c>
      <c r="G17" s="16">
        <v>12100</v>
      </c>
      <c r="H17" s="16">
        <v>11300</v>
      </c>
      <c r="I17" s="16">
        <v>11900</v>
      </c>
      <c r="J17" s="16">
        <v>12300</v>
      </c>
      <c r="K17" s="16">
        <v>12200</v>
      </c>
      <c r="L17" s="16">
        <v>12200</v>
      </c>
      <c r="M17" s="16">
        <v>12300</v>
      </c>
      <c r="N17" s="16">
        <v>12100</v>
      </c>
    </row>
    <row r="18" spans="1:14" x14ac:dyDescent="0.25">
      <c r="A18" s="20" t="s">
        <v>28</v>
      </c>
      <c r="B18" s="16">
        <v>4700</v>
      </c>
      <c r="C18" s="16">
        <v>4700</v>
      </c>
      <c r="D18" s="16">
        <v>4700</v>
      </c>
      <c r="E18" s="16">
        <v>4700</v>
      </c>
      <c r="F18" s="16">
        <v>4700</v>
      </c>
      <c r="G18" s="16">
        <v>4800</v>
      </c>
      <c r="H18" s="16">
        <v>4800</v>
      </c>
      <c r="I18" s="16">
        <v>4800</v>
      </c>
      <c r="J18" s="16">
        <v>4800</v>
      </c>
      <c r="K18" s="16">
        <v>4700</v>
      </c>
      <c r="L18" s="16">
        <v>4700</v>
      </c>
      <c r="M18" s="16">
        <v>4800</v>
      </c>
      <c r="N18" s="16">
        <v>4700</v>
      </c>
    </row>
    <row r="19" spans="1:14" x14ac:dyDescent="0.25">
      <c r="A19" s="21" t="s">
        <v>29</v>
      </c>
      <c r="B19" s="16">
        <v>7400</v>
      </c>
      <c r="C19" s="16">
        <v>7500</v>
      </c>
      <c r="D19" s="16">
        <v>7500</v>
      </c>
      <c r="E19" s="16">
        <v>7500</v>
      </c>
      <c r="F19" s="16">
        <v>7500</v>
      </c>
      <c r="G19" s="16">
        <v>7300</v>
      </c>
      <c r="H19" s="16">
        <v>6500</v>
      </c>
      <c r="I19" s="16">
        <v>7100</v>
      </c>
      <c r="J19" s="16">
        <v>7500</v>
      </c>
      <c r="K19" s="16">
        <v>7500</v>
      </c>
      <c r="L19" s="16">
        <v>7500</v>
      </c>
      <c r="M19" s="16">
        <v>7500</v>
      </c>
      <c r="N19" s="16">
        <v>7400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28">
        <v>37100</v>
      </c>
      <c r="C3" s="28">
        <v>37600</v>
      </c>
      <c r="D3" s="28">
        <v>37600</v>
      </c>
      <c r="E3" s="28">
        <v>38000</v>
      </c>
      <c r="F3" s="28">
        <v>38100</v>
      </c>
      <c r="G3" s="28">
        <v>38200</v>
      </c>
      <c r="H3" s="28">
        <v>37700</v>
      </c>
      <c r="I3" s="28">
        <v>38000</v>
      </c>
      <c r="J3" s="28">
        <v>38500</v>
      </c>
      <c r="K3" s="28">
        <v>39200</v>
      </c>
      <c r="L3" s="28">
        <v>39100</v>
      </c>
      <c r="M3" s="28">
        <v>38500</v>
      </c>
      <c r="N3" s="28">
        <v>38100</v>
      </c>
    </row>
    <row r="4" spans="1:14" x14ac:dyDescent="0.25">
      <c r="A4" s="15" t="s">
        <v>14</v>
      </c>
      <c r="B4" s="28">
        <v>25000</v>
      </c>
      <c r="C4" s="28">
        <v>25300</v>
      </c>
      <c r="D4" s="28">
        <v>25200</v>
      </c>
      <c r="E4" s="28">
        <v>25600</v>
      </c>
      <c r="F4" s="28">
        <v>25700</v>
      </c>
      <c r="G4" s="28">
        <v>26100</v>
      </c>
      <c r="H4" s="28">
        <v>26400</v>
      </c>
      <c r="I4" s="28">
        <v>26100</v>
      </c>
      <c r="J4" s="28">
        <v>26200</v>
      </c>
      <c r="K4" s="28">
        <v>27000</v>
      </c>
      <c r="L4" s="28">
        <v>26800</v>
      </c>
      <c r="M4" s="28">
        <v>26400</v>
      </c>
      <c r="N4" s="28">
        <v>26000</v>
      </c>
    </row>
    <row r="5" spans="1:14" x14ac:dyDescent="0.25">
      <c r="A5" s="15" t="s">
        <v>15</v>
      </c>
      <c r="B5" s="28">
        <v>3500</v>
      </c>
      <c r="C5" s="28">
        <v>3500</v>
      </c>
      <c r="D5" s="28">
        <v>3500</v>
      </c>
      <c r="E5" s="28">
        <v>3600</v>
      </c>
      <c r="F5" s="28">
        <v>3700</v>
      </c>
      <c r="G5" s="28">
        <v>3700</v>
      </c>
      <c r="H5" s="28">
        <v>3600</v>
      </c>
      <c r="I5" s="28">
        <v>3700</v>
      </c>
      <c r="J5" s="28">
        <v>3600</v>
      </c>
      <c r="K5" s="28">
        <v>3500</v>
      </c>
      <c r="L5" s="28">
        <v>3400</v>
      </c>
      <c r="M5" s="28">
        <v>3300</v>
      </c>
      <c r="N5" s="28">
        <v>3600</v>
      </c>
    </row>
    <row r="6" spans="1:14" x14ac:dyDescent="0.25">
      <c r="A6" s="17" t="s">
        <v>16</v>
      </c>
      <c r="B6" s="28">
        <v>2700</v>
      </c>
      <c r="C6" s="28">
        <v>2700</v>
      </c>
      <c r="D6" s="28">
        <v>2700</v>
      </c>
      <c r="E6" s="28">
        <v>2800</v>
      </c>
      <c r="F6" s="28">
        <v>2900</v>
      </c>
      <c r="G6" s="28">
        <v>2900</v>
      </c>
      <c r="H6" s="28">
        <v>2800</v>
      </c>
      <c r="I6" s="28">
        <v>2800</v>
      </c>
      <c r="J6" s="28">
        <v>2700</v>
      </c>
      <c r="K6" s="28">
        <v>2700</v>
      </c>
      <c r="L6" s="28">
        <v>2600</v>
      </c>
      <c r="M6" s="28">
        <v>2500</v>
      </c>
      <c r="N6" s="28">
        <v>2700</v>
      </c>
    </row>
    <row r="7" spans="1:14" x14ac:dyDescent="0.25">
      <c r="A7" s="17" t="s">
        <v>17</v>
      </c>
      <c r="B7" s="28">
        <v>800</v>
      </c>
      <c r="C7" s="28">
        <v>800</v>
      </c>
      <c r="D7" s="28">
        <v>800</v>
      </c>
      <c r="E7" s="28">
        <v>800</v>
      </c>
      <c r="F7" s="28">
        <v>800</v>
      </c>
      <c r="G7" s="28">
        <v>800</v>
      </c>
      <c r="H7" s="28">
        <v>800</v>
      </c>
      <c r="I7" s="28">
        <v>900</v>
      </c>
      <c r="J7" s="28">
        <v>900</v>
      </c>
      <c r="K7" s="28">
        <v>800</v>
      </c>
      <c r="L7" s="28">
        <v>800</v>
      </c>
      <c r="M7" s="28">
        <v>800</v>
      </c>
      <c r="N7" s="28">
        <v>800</v>
      </c>
    </row>
    <row r="8" spans="1:14" x14ac:dyDescent="0.25">
      <c r="A8" s="15" t="s">
        <v>18</v>
      </c>
      <c r="B8" s="28">
        <v>33600</v>
      </c>
      <c r="C8" s="28">
        <v>34100</v>
      </c>
      <c r="D8" s="28">
        <v>34100</v>
      </c>
      <c r="E8" s="28">
        <v>34400</v>
      </c>
      <c r="F8" s="28">
        <v>34400</v>
      </c>
      <c r="G8" s="28">
        <v>34500</v>
      </c>
      <c r="H8" s="28">
        <v>34100</v>
      </c>
      <c r="I8" s="28">
        <v>34300</v>
      </c>
      <c r="J8" s="28">
        <v>34900</v>
      </c>
      <c r="K8" s="28">
        <v>35700</v>
      </c>
      <c r="L8" s="28">
        <v>35700</v>
      </c>
      <c r="M8" s="28">
        <v>35200</v>
      </c>
      <c r="N8" s="28">
        <v>34600</v>
      </c>
    </row>
    <row r="9" spans="1:14" x14ac:dyDescent="0.25">
      <c r="A9" s="15" t="s">
        <v>19</v>
      </c>
      <c r="B9" s="28">
        <v>21500</v>
      </c>
      <c r="C9" s="28">
        <v>21800</v>
      </c>
      <c r="D9" s="28">
        <v>21700</v>
      </c>
      <c r="E9" s="28">
        <v>22000</v>
      </c>
      <c r="F9" s="28">
        <v>22000</v>
      </c>
      <c r="G9" s="28">
        <v>22400</v>
      </c>
      <c r="H9" s="28">
        <v>22800</v>
      </c>
      <c r="I9" s="28">
        <v>22400</v>
      </c>
      <c r="J9" s="28">
        <v>22600</v>
      </c>
      <c r="K9" s="28">
        <v>23500</v>
      </c>
      <c r="L9" s="28">
        <v>23400</v>
      </c>
      <c r="M9" s="28">
        <v>23100</v>
      </c>
      <c r="N9" s="28">
        <v>22400</v>
      </c>
    </row>
    <row r="10" spans="1:14" x14ac:dyDescent="0.25">
      <c r="A10" s="18" t="s">
        <v>20</v>
      </c>
      <c r="B10" s="28">
        <v>6600</v>
      </c>
      <c r="C10" s="28">
        <v>6500</v>
      </c>
      <c r="D10" s="28">
        <v>6500</v>
      </c>
      <c r="E10" s="28">
        <v>6600</v>
      </c>
      <c r="F10" s="28">
        <v>6700</v>
      </c>
      <c r="G10" s="28">
        <v>6800</v>
      </c>
      <c r="H10" s="28">
        <v>6700</v>
      </c>
      <c r="I10" s="28">
        <v>6600</v>
      </c>
      <c r="J10" s="28">
        <v>6600</v>
      </c>
      <c r="K10" s="28">
        <v>6800</v>
      </c>
      <c r="L10" s="28">
        <v>7000</v>
      </c>
      <c r="M10" s="28">
        <v>7100</v>
      </c>
      <c r="N10" s="28">
        <v>6700</v>
      </c>
    </row>
    <row r="11" spans="1:14" x14ac:dyDescent="0.25">
      <c r="A11" s="17" t="s">
        <v>21</v>
      </c>
      <c r="B11" s="28">
        <v>500</v>
      </c>
      <c r="C11" s="28">
        <v>500</v>
      </c>
      <c r="D11" s="28">
        <v>400</v>
      </c>
      <c r="E11" s="28">
        <v>400</v>
      </c>
      <c r="F11" s="28">
        <v>400</v>
      </c>
      <c r="G11" s="28">
        <v>400</v>
      </c>
      <c r="H11" s="28">
        <v>500</v>
      </c>
      <c r="I11" s="28">
        <v>500</v>
      </c>
      <c r="J11" s="28">
        <v>400</v>
      </c>
      <c r="K11" s="28">
        <v>500</v>
      </c>
      <c r="L11" s="28">
        <v>500</v>
      </c>
      <c r="M11" s="28">
        <v>500</v>
      </c>
      <c r="N11" s="28">
        <v>500</v>
      </c>
    </row>
    <row r="12" spans="1:14" x14ac:dyDescent="0.25">
      <c r="A12" s="17" t="s">
        <v>22</v>
      </c>
      <c r="B12" s="28">
        <v>1000</v>
      </c>
      <c r="C12" s="28">
        <v>1000</v>
      </c>
      <c r="D12" s="28">
        <v>1000</v>
      </c>
      <c r="E12" s="28">
        <v>1000</v>
      </c>
      <c r="F12" s="28">
        <v>1100</v>
      </c>
      <c r="G12" s="28">
        <v>1100</v>
      </c>
      <c r="H12" s="28">
        <v>1100</v>
      </c>
      <c r="I12" s="28">
        <v>1100</v>
      </c>
      <c r="J12" s="28">
        <v>1100</v>
      </c>
      <c r="K12" s="28">
        <v>1100</v>
      </c>
      <c r="L12" s="28">
        <v>1100</v>
      </c>
      <c r="M12" s="28">
        <v>1100</v>
      </c>
      <c r="N12" s="28">
        <v>1100</v>
      </c>
    </row>
    <row r="13" spans="1:14" x14ac:dyDescent="0.25">
      <c r="A13" s="18" t="s">
        <v>23</v>
      </c>
      <c r="B13" s="28">
        <v>4700</v>
      </c>
      <c r="C13" s="28">
        <v>4900</v>
      </c>
      <c r="D13" s="28">
        <v>4900</v>
      </c>
      <c r="E13" s="28">
        <v>4900</v>
      </c>
      <c r="F13" s="28">
        <v>4800</v>
      </c>
      <c r="G13" s="28">
        <v>5000</v>
      </c>
      <c r="H13" s="28">
        <v>5400</v>
      </c>
      <c r="I13" s="28">
        <v>5100</v>
      </c>
      <c r="J13" s="28">
        <v>5300</v>
      </c>
      <c r="K13" s="28">
        <v>5800</v>
      </c>
      <c r="L13" s="28">
        <v>5500</v>
      </c>
      <c r="M13" s="28">
        <v>5200</v>
      </c>
      <c r="N13" s="28">
        <v>5100</v>
      </c>
    </row>
    <row r="14" spans="1:14" x14ac:dyDescent="0.25">
      <c r="A14" s="18" t="s">
        <v>24</v>
      </c>
      <c r="B14" s="28">
        <v>4000</v>
      </c>
      <c r="C14" s="28">
        <v>4000</v>
      </c>
      <c r="D14" s="28">
        <v>3900</v>
      </c>
      <c r="E14" s="28">
        <v>4000</v>
      </c>
      <c r="F14" s="28">
        <v>4000</v>
      </c>
      <c r="G14" s="28">
        <v>4100</v>
      </c>
      <c r="H14" s="28">
        <v>4100</v>
      </c>
      <c r="I14" s="28">
        <v>4100</v>
      </c>
      <c r="J14" s="28">
        <v>4200</v>
      </c>
      <c r="K14" s="28">
        <v>4200</v>
      </c>
      <c r="L14" s="28">
        <v>4200</v>
      </c>
      <c r="M14" s="28">
        <v>4300</v>
      </c>
      <c r="N14" s="28">
        <v>4100</v>
      </c>
    </row>
    <row r="15" spans="1:14" x14ac:dyDescent="0.25">
      <c r="A15" s="18" t="s">
        <v>25</v>
      </c>
      <c r="B15" s="28">
        <v>3700</v>
      </c>
      <c r="C15" s="28">
        <v>3800</v>
      </c>
      <c r="D15" s="28">
        <v>3900</v>
      </c>
      <c r="E15" s="28">
        <v>4100</v>
      </c>
      <c r="F15" s="28">
        <v>4000</v>
      </c>
      <c r="G15" s="28">
        <v>4000</v>
      </c>
      <c r="H15" s="28">
        <v>4000</v>
      </c>
      <c r="I15" s="28">
        <v>4000</v>
      </c>
      <c r="J15" s="28">
        <v>4000</v>
      </c>
      <c r="K15" s="28">
        <v>4100</v>
      </c>
      <c r="L15" s="28">
        <v>4100</v>
      </c>
      <c r="M15" s="28">
        <v>4000</v>
      </c>
      <c r="N15" s="28">
        <v>4000</v>
      </c>
    </row>
    <row r="16" spans="1:14" x14ac:dyDescent="0.25">
      <c r="A16" s="18" t="s">
        <v>26</v>
      </c>
      <c r="B16" s="28">
        <v>1000</v>
      </c>
      <c r="C16" s="28">
        <v>1100</v>
      </c>
      <c r="D16" s="28">
        <v>1100</v>
      </c>
      <c r="E16" s="28">
        <v>1000</v>
      </c>
      <c r="F16" s="28">
        <v>1000</v>
      </c>
      <c r="G16" s="28">
        <v>1000</v>
      </c>
      <c r="H16" s="28">
        <v>1000</v>
      </c>
      <c r="I16" s="28">
        <v>1000</v>
      </c>
      <c r="J16" s="28">
        <v>1000</v>
      </c>
      <c r="K16" s="28">
        <v>1000</v>
      </c>
      <c r="L16" s="28">
        <v>1000</v>
      </c>
      <c r="M16" s="28">
        <v>900</v>
      </c>
      <c r="N16" s="28">
        <v>1000</v>
      </c>
    </row>
    <row r="17" spans="1:14" x14ac:dyDescent="0.25">
      <c r="A17" s="19" t="s">
        <v>27</v>
      </c>
      <c r="B17" s="28">
        <v>12100</v>
      </c>
      <c r="C17" s="28">
        <v>12300</v>
      </c>
      <c r="D17" s="28">
        <v>12400</v>
      </c>
      <c r="E17" s="28">
        <v>12400</v>
      </c>
      <c r="F17" s="28">
        <v>12400</v>
      </c>
      <c r="G17" s="28">
        <v>12100</v>
      </c>
      <c r="H17" s="28">
        <v>11300</v>
      </c>
      <c r="I17" s="28">
        <v>11900</v>
      </c>
      <c r="J17" s="28">
        <v>12300</v>
      </c>
      <c r="K17" s="28">
        <v>12200</v>
      </c>
      <c r="L17" s="28">
        <v>12300</v>
      </c>
      <c r="M17" s="28">
        <v>12100</v>
      </c>
      <c r="N17" s="28">
        <v>12200</v>
      </c>
    </row>
    <row r="18" spans="1:14" x14ac:dyDescent="0.25">
      <c r="A18" s="20" t="s">
        <v>28</v>
      </c>
      <c r="B18" s="28">
        <v>4900</v>
      </c>
      <c r="C18" s="28">
        <v>4900</v>
      </c>
      <c r="D18" s="28">
        <v>5000</v>
      </c>
      <c r="E18" s="28">
        <v>5000</v>
      </c>
      <c r="F18" s="28">
        <v>5000</v>
      </c>
      <c r="G18" s="28">
        <v>5000</v>
      </c>
      <c r="H18" s="28">
        <v>5000</v>
      </c>
      <c r="I18" s="28">
        <v>4900</v>
      </c>
      <c r="J18" s="28">
        <v>4900</v>
      </c>
      <c r="K18" s="28">
        <v>4800</v>
      </c>
      <c r="L18" s="28">
        <v>4800</v>
      </c>
      <c r="M18" s="28">
        <v>4700</v>
      </c>
      <c r="N18" s="28">
        <v>4900</v>
      </c>
    </row>
    <row r="19" spans="1:14" x14ac:dyDescent="0.25">
      <c r="A19" s="21" t="s">
        <v>29</v>
      </c>
      <c r="B19" s="28">
        <v>7200</v>
      </c>
      <c r="C19" s="28">
        <v>7400</v>
      </c>
      <c r="D19" s="28">
        <v>7400</v>
      </c>
      <c r="E19" s="28">
        <v>7400</v>
      </c>
      <c r="F19" s="28">
        <v>7400</v>
      </c>
      <c r="G19" s="28">
        <v>7100</v>
      </c>
      <c r="H19" s="28">
        <v>6300</v>
      </c>
      <c r="I19" s="28">
        <v>7000</v>
      </c>
      <c r="J19" s="28">
        <v>7400</v>
      </c>
      <c r="K19" s="28">
        <v>7400</v>
      </c>
      <c r="L19" s="28">
        <v>7500</v>
      </c>
      <c r="M19" s="28">
        <v>7400</v>
      </c>
      <c r="N19" s="28">
        <v>7200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35900</v>
      </c>
      <c r="C3" s="16">
        <v>36600</v>
      </c>
      <c r="D3" s="16">
        <v>36600</v>
      </c>
      <c r="E3" s="16">
        <v>36900</v>
      </c>
      <c r="F3" s="16">
        <v>37200</v>
      </c>
      <c r="G3" s="16">
        <v>37000</v>
      </c>
      <c r="H3" s="16">
        <v>36300</v>
      </c>
      <c r="I3" s="16">
        <v>36900</v>
      </c>
      <c r="J3" s="16">
        <v>37500</v>
      </c>
      <c r="K3" s="16">
        <v>37400</v>
      </c>
      <c r="L3" s="16">
        <v>37600</v>
      </c>
      <c r="M3" s="16">
        <v>37500</v>
      </c>
      <c r="N3" s="16">
        <v>37000</v>
      </c>
    </row>
    <row r="4" spans="1:14" x14ac:dyDescent="0.25">
      <c r="A4" s="15" t="s">
        <v>14</v>
      </c>
      <c r="B4" s="16">
        <v>24100</v>
      </c>
      <c r="C4" s="16">
        <v>24400</v>
      </c>
      <c r="D4" s="16">
        <v>24400</v>
      </c>
      <c r="E4" s="16">
        <v>24700</v>
      </c>
      <c r="F4" s="16">
        <v>25000</v>
      </c>
      <c r="G4" s="16">
        <v>25100</v>
      </c>
      <c r="H4" s="16">
        <v>25100</v>
      </c>
      <c r="I4" s="16">
        <v>25000</v>
      </c>
      <c r="J4" s="16">
        <v>25200</v>
      </c>
      <c r="K4" s="16">
        <v>25000</v>
      </c>
      <c r="L4" s="16">
        <v>25200</v>
      </c>
      <c r="M4" s="16">
        <v>25400</v>
      </c>
      <c r="N4" s="16">
        <v>24900</v>
      </c>
    </row>
    <row r="5" spans="1:14" x14ac:dyDescent="0.25">
      <c r="A5" s="15" t="s">
        <v>15</v>
      </c>
      <c r="B5" s="16">
        <v>3400</v>
      </c>
      <c r="C5" s="16">
        <v>3500</v>
      </c>
      <c r="D5" s="16">
        <v>3500</v>
      </c>
      <c r="E5" s="16">
        <v>3500</v>
      </c>
      <c r="F5" s="16">
        <v>3600</v>
      </c>
      <c r="G5" s="16">
        <v>3600</v>
      </c>
      <c r="H5" s="16">
        <v>3600</v>
      </c>
      <c r="I5" s="16">
        <v>3600</v>
      </c>
      <c r="J5" s="16">
        <v>3600</v>
      </c>
      <c r="K5" s="16">
        <v>3600</v>
      </c>
      <c r="L5" s="16">
        <v>3600</v>
      </c>
      <c r="M5" s="16">
        <v>3500</v>
      </c>
      <c r="N5" s="16">
        <v>3600</v>
      </c>
    </row>
    <row r="6" spans="1:14" x14ac:dyDescent="0.25">
      <c r="A6" s="17" t="s">
        <v>16</v>
      </c>
      <c r="B6" s="16">
        <v>2500</v>
      </c>
      <c r="C6" s="16">
        <v>2600</v>
      </c>
      <c r="D6" s="16">
        <v>2600</v>
      </c>
      <c r="E6" s="16">
        <v>2600</v>
      </c>
      <c r="F6" s="16">
        <v>2700</v>
      </c>
      <c r="G6" s="16">
        <v>2700</v>
      </c>
      <c r="H6" s="16">
        <v>2700</v>
      </c>
      <c r="I6" s="16">
        <v>2700</v>
      </c>
      <c r="J6" s="16">
        <v>2700</v>
      </c>
      <c r="K6" s="16">
        <v>2700</v>
      </c>
      <c r="L6" s="16">
        <v>2700</v>
      </c>
      <c r="M6" s="16">
        <v>2700</v>
      </c>
      <c r="N6" s="16">
        <v>2700</v>
      </c>
    </row>
    <row r="7" spans="1:14" x14ac:dyDescent="0.25">
      <c r="A7" s="17" t="s">
        <v>17</v>
      </c>
      <c r="B7" s="16">
        <v>900</v>
      </c>
      <c r="C7" s="16">
        <v>900</v>
      </c>
      <c r="D7" s="16">
        <v>900</v>
      </c>
      <c r="E7" s="16">
        <v>900</v>
      </c>
      <c r="F7" s="16">
        <v>900</v>
      </c>
      <c r="G7" s="16">
        <v>900</v>
      </c>
      <c r="H7" s="16">
        <v>900</v>
      </c>
      <c r="I7" s="16">
        <v>900</v>
      </c>
      <c r="J7" s="16">
        <v>900</v>
      </c>
      <c r="K7" s="16">
        <v>900</v>
      </c>
      <c r="L7" s="16">
        <v>900</v>
      </c>
      <c r="M7" s="16">
        <v>800</v>
      </c>
      <c r="N7" s="16">
        <v>900</v>
      </c>
    </row>
    <row r="8" spans="1:14" x14ac:dyDescent="0.25">
      <c r="A8" s="15" t="s">
        <v>18</v>
      </c>
      <c r="B8" s="16">
        <v>32500</v>
      </c>
      <c r="C8" s="16">
        <v>33100</v>
      </c>
      <c r="D8" s="16">
        <v>33100</v>
      </c>
      <c r="E8" s="16">
        <v>33400</v>
      </c>
      <c r="F8" s="16">
        <v>33600</v>
      </c>
      <c r="G8" s="16">
        <v>33400</v>
      </c>
      <c r="H8" s="16">
        <v>32700</v>
      </c>
      <c r="I8" s="16">
        <v>33300</v>
      </c>
      <c r="J8" s="16">
        <v>33900</v>
      </c>
      <c r="K8" s="16">
        <v>33800</v>
      </c>
      <c r="L8" s="16">
        <v>34000</v>
      </c>
      <c r="M8" s="16">
        <v>34000</v>
      </c>
      <c r="N8" s="16">
        <v>33400</v>
      </c>
    </row>
    <row r="9" spans="1:14" x14ac:dyDescent="0.25">
      <c r="A9" s="15" t="s">
        <v>19</v>
      </c>
      <c r="B9" s="16">
        <v>20700</v>
      </c>
      <c r="C9" s="16">
        <v>20900</v>
      </c>
      <c r="D9" s="16">
        <v>20900</v>
      </c>
      <c r="E9" s="16">
        <v>21200</v>
      </c>
      <c r="F9" s="16">
        <v>21400</v>
      </c>
      <c r="G9" s="16">
        <v>21500</v>
      </c>
      <c r="H9" s="16">
        <v>21500</v>
      </c>
      <c r="I9" s="16">
        <v>21400</v>
      </c>
      <c r="J9" s="16">
        <v>21600</v>
      </c>
      <c r="K9" s="16">
        <v>21400</v>
      </c>
      <c r="L9" s="16">
        <v>21600</v>
      </c>
      <c r="M9" s="16">
        <v>21900</v>
      </c>
      <c r="N9" s="16">
        <v>21300</v>
      </c>
    </row>
    <row r="10" spans="1:14" x14ac:dyDescent="0.25">
      <c r="A10" s="18" t="s">
        <v>20</v>
      </c>
      <c r="B10" s="16">
        <v>6400</v>
      </c>
      <c r="C10" s="16">
        <v>6300</v>
      </c>
      <c r="D10" s="16">
        <v>6200</v>
      </c>
      <c r="E10" s="16">
        <v>6300</v>
      </c>
      <c r="F10" s="16">
        <v>6400</v>
      </c>
      <c r="G10" s="16">
        <v>6400</v>
      </c>
      <c r="H10" s="16">
        <v>6500</v>
      </c>
      <c r="I10" s="16">
        <v>6400</v>
      </c>
      <c r="J10" s="16">
        <v>6500</v>
      </c>
      <c r="K10" s="16">
        <v>6600</v>
      </c>
      <c r="L10" s="16">
        <v>6700</v>
      </c>
      <c r="M10" s="16">
        <v>6900</v>
      </c>
      <c r="N10" s="16">
        <v>6500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500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900</v>
      </c>
      <c r="C12" s="16">
        <v>900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  <c r="I12" s="16">
        <v>1100</v>
      </c>
      <c r="J12" s="16">
        <v>1100</v>
      </c>
      <c r="K12" s="16">
        <v>1100</v>
      </c>
      <c r="L12" s="16">
        <v>1100</v>
      </c>
      <c r="M12" s="16">
        <v>1100</v>
      </c>
      <c r="N12" s="16">
        <v>1000</v>
      </c>
    </row>
    <row r="13" spans="1:14" x14ac:dyDescent="0.25">
      <c r="A13" s="18" t="s">
        <v>23</v>
      </c>
      <c r="B13" s="16">
        <v>4200</v>
      </c>
      <c r="C13" s="16">
        <v>4300</v>
      </c>
      <c r="D13" s="16">
        <v>4200</v>
      </c>
      <c r="E13" s="16">
        <v>4400</v>
      </c>
      <c r="F13" s="16">
        <v>4500</v>
      </c>
      <c r="G13" s="16">
        <v>4500</v>
      </c>
      <c r="H13" s="16">
        <v>4500</v>
      </c>
      <c r="I13" s="16">
        <v>4500</v>
      </c>
      <c r="J13" s="16">
        <v>4500</v>
      </c>
      <c r="K13" s="16">
        <v>4400</v>
      </c>
      <c r="L13" s="16">
        <v>4500</v>
      </c>
      <c r="M13" s="16">
        <v>4500</v>
      </c>
      <c r="N13" s="16">
        <v>4400</v>
      </c>
    </row>
    <row r="14" spans="1:14" x14ac:dyDescent="0.25">
      <c r="A14" s="18" t="s">
        <v>24</v>
      </c>
      <c r="B14" s="16">
        <v>3900</v>
      </c>
      <c r="C14" s="16">
        <v>3900</v>
      </c>
      <c r="D14" s="16">
        <v>3900</v>
      </c>
      <c r="E14" s="16">
        <v>3900</v>
      </c>
      <c r="F14" s="16">
        <v>3900</v>
      </c>
      <c r="G14" s="16">
        <v>4000</v>
      </c>
      <c r="H14" s="16">
        <v>4100</v>
      </c>
      <c r="I14" s="16">
        <v>4000</v>
      </c>
      <c r="J14" s="16">
        <v>4100</v>
      </c>
      <c r="K14" s="16">
        <v>4000</v>
      </c>
      <c r="L14" s="16">
        <v>4000</v>
      </c>
      <c r="M14" s="16">
        <v>4100</v>
      </c>
      <c r="N14" s="16">
        <v>4000</v>
      </c>
    </row>
    <row r="15" spans="1:14" x14ac:dyDescent="0.25">
      <c r="A15" s="18" t="s">
        <v>25</v>
      </c>
      <c r="B15" s="16">
        <v>3800</v>
      </c>
      <c r="C15" s="16">
        <v>4000</v>
      </c>
      <c r="D15" s="16">
        <v>4100</v>
      </c>
      <c r="E15" s="16">
        <v>4100</v>
      </c>
      <c r="F15" s="16">
        <v>4000</v>
      </c>
      <c r="G15" s="16">
        <v>4100</v>
      </c>
      <c r="H15" s="16">
        <v>3900</v>
      </c>
      <c r="I15" s="16">
        <v>3900</v>
      </c>
      <c r="J15" s="16">
        <v>3900</v>
      </c>
      <c r="K15" s="16">
        <v>3800</v>
      </c>
      <c r="L15" s="16">
        <v>3800</v>
      </c>
      <c r="M15" s="16">
        <v>3800</v>
      </c>
      <c r="N15" s="16">
        <v>3900</v>
      </c>
    </row>
    <row r="16" spans="1:14" x14ac:dyDescent="0.25">
      <c r="A16" s="18" t="s">
        <v>26</v>
      </c>
      <c r="B16" s="16">
        <v>1000</v>
      </c>
      <c r="C16" s="16">
        <v>1000</v>
      </c>
      <c r="D16" s="16">
        <v>1000</v>
      </c>
      <c r="E16" s="16">
        <v>1000</v>
      </c>
      <c r="F16" s="16">
        <v>1100</v>
      </c>
      <c r="G16" s="16">
        <v>1000</v>
      </c>
      <c r="H16" s="16">
        <v>1000</v>
      </c>
      <c r="I16" s="16">
        <v>1000</v>
      </c>
      <c r="J16" s="16">
        <v>1000</v>
      </c>
      <c r="K16" s="16">
        <v>1000</v>
      </c>
      <c r="L16" s="16">
        <v>1000</v>
      </c>
      <c r="M16" s="16">
        <v>1000</v>
      </c>
      <c r="N16" s="16">
        <v>1000</v>
      </c>
    </row>
    <row r="17" spans="1:14" x14ac:dyDescent="0.25">
      <c r="A17" s="19" t="s">
        <v>27</v>
      </c>
      <c r="B17" s="16">
        <v>11800</v>
      </c>
      <c r="C17" s="16">
        <v>12200</v>
      </c>
      <c r="D17" s="16">
        <v>12200</v>
      </c>
      <c r="E17" s="16">
        <v>12200</v>
      </c>
      <c r="F17" s="16">
        <v>12200</v>
      </c>
      <c r="G17" s="16">
        <v>11900</v>
      </c>
      <c r="H17" s="16">
        <v>11200</v>
      </c>
      <c r="I17" s="16">
        <v>11900</v>
      </c>
      <c r="J17" s="16">
        <v>12300</v>
      </c>
      <c r="K17" s="16">
        <v>12400</v>
      </c>
      <c r="L17" s="16">
        <v>12400</v>
      </c>
      <c r="M17" s="16">
        <v>12100</v>
      </c>
      <c r="N17" s="16">
        <v>12100</v>
      </c>
    </row>
    <row r="18" spans="1:14" x14ac:dyDescent="0.25">
      <c r="A18" s="20" t="s">
        <v>28</v>
      </c>
      <c r="B18" s="16">
        <v>4800</v>
      </c>
      <c r="C18" s="16">
        <v>4800</v>
      </c>
      <c r="D18" s="16">
        <v>4900</v>
      </c>
      <c r="E18" s="16">
        <v>4900</v>
      </c>
      <c r="F18" s="16">
        <v>4900</v>
      </c>
      <c r="G18" s="16">
        <v>5000</v>
      </c>
      <c r="H18" s="16">
        <v>5000</v>
      </c>
      <c r="I18" s="16">
        <v>5000</v>
      </c>
      <c r="J18" s="16">
        <v>5100</v>
      </c>
      <c r="K18" s="16">
        <v>5000</v>
      </c>
      <c r="L18" s="16">
        <v>5000</v>
      </c>
      <c r="M18" s="16">
        <v>5000</v>
      </c>
      <c r="N18" s="16">
        <v>5000</v>
      </c>
    </row>
    <row r="19" spans="1:14" x14ac:dyDescent="0.25">
      <c r="A19" s="21" t="s">
        <v>29</v>
      </c>
      <c r="B19" s="16">
        <v>7000</v>
      </c>
      <c r="C19" s="16">
        <v>7400</v>
      </c>
      <c r="D19" s="16">
        <v>7300</v>
      </c>
      <c r="E19" s="16">
        <v>7300</v>
      </c>
      <c r="F19" s="16">
        <v>7300</v>
      </c>
      <c r="G19" s="16">
        <v>6900</v>
      </c>
      <c r="H19" s="16">
        <v>6200</v>
      </c>
      <c r="I19" s="16">
        <v>6900</v>
      </c>
      <c r="J19" s="16">
        <v>7200</v>
      </c>
      <c r="K19" s="16">
        <v>7400</v>
      </c>
      <c r="L19" s="16">
        <v>7400</v>
      </c>
      <c r="M19" s="16">
        <v>7100</v>
      </c>
      <c r="N19" s="16">
        <v>7100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34400</v>
      </c>
      <c r="C3" s="16">
        <v>34900</v>
      </c>
      <c r="D3" s="16">
        <v>34900</v>
      </c>
      <c r="E3" s="16">
        <v>35000</v>
      </c>
      <c r="F3" s="16">
        <v>35100</v>
      </c>
      <c r="G3" s="16">
        <v>34900</v>
      </c>
      <c r="H3" s="16">
        <v>34300</v>
      </c>
      <c r="I3" s="16">
        <v>35200</v>
      </c>
      <c r="J3" s="16">
        <v>35800</v>
      </c>
      <c r="K3" s="16">
        <v>36300</v>
      </c>
      <c r="L3" s="16">
        <v>36500</v>
      </c>
      <c r="M3" s="16">
        <v>36400</v>
      </c>
      <c r="N3" s="16">
        <v>35300</v>
      </c>
    </row>
    <row r="4" spans="1:14" x14ac:dyDescent="0.25">
      <c r="A4" s="15" t="s">
        <v>14</v>
      </c>
      <c r="B4" s="16">
        <v>23100</v>
      </c>
      <c r="C4" s="16">
        <v>23300</v>
      </c>
      <c r="D4" s="16">
        <v>23300</v>
      </c>
      <c r="E4" s="16">
        <v>23300</v>
      </c>
      <c r="F4" s="16">
        <v>23500</v>
      </c>
      <c r="G4" s="16">
        <v>23600</v>
      </c>
      <c r="H4" s="16">
        <v>23800</v>
      </c>
      <c r="I4" s="16">
        <v>23800</v>
      </c>
      <c r="J4" s="16">
        <v>23900</v>
      </c>
      <c r="K4" s="16">
        <v>24500</v>
      </c>
      <c r="L4" s="16">
        <v>24500</v>
      </c>
      <c r="M4" s="16">
        <v>24700</v>
      </c>
      <c r="N4" s="16">
        <v>23800</v>
      </c>
    </row>
    <row r="5" spans="1:14" x14ac:dyDescent="0.25">
      <c r="A5" s="15" t="s">
        <v>15</v>
      </c>
      <c r="B5" s="16">
        <v>3200</v>
      </c>
      <c r="C5" s="16">
        <v>3300</v>
      </c>
      <c r="D5" s="16">
        <v>3300</v>
      </c>
      <c r="E5" s="16">
        <v>3400</v>
      </c>
      <c r="F5" s="16">
        <v>3300</v>
      </c>
      <c r="G5" s="16">
        <v>3400</v>
      </c>
      <c r="H5" s="16">
        <v>3500</v>
      </c>
      <c r="I5" s="16">
        <v>3500</v>
      </c>
      <c r="J5" s="16">
        <v>3400</v>
      </c>
      <c r="K5" s="16">
        <v>3400</v>
      </c>
      <c r="L5" s="16">
        <v>3400</v>
      </c>
      <c r="M5" s="16">
        <v>3500</v>
      </c>
      <c r="N5" s="16">
        <v>3400</v>
      </c>
    </row>
    <row r="6" spans="1:14" x14ac:dyDescent="0.25">
      <c r="A6" s="17" t="s">
        <v>16</v>
      </c>
      <c r="B6" s="16">
        <v>2400</v>
      </c>
      <c r="C6" s="16">
        <v>2400</v>
      </c>
      <c r="D6" s="16">
        <v>2400</v>
      </c>
      <c r="E6" s="16">
        <v>2500</v>
      </c>
      <c r="F6" s="16">
        <v>2500</v>
      </c>
      <c r="G6" s="16">
        <v>2500</v>
      </c>
      <c r="H6" s="16">
        <v>2600</v>
      </c>
      <c r="I6" s="16">
        <v>2600</v>
      </c>
      <c r="J6" s="16">
        <v>2500</v>
      </c>
      <c r="K6" s="16">
        <v>2500</v>
      </c>
      <c r="L6" s="16">
        <v>2500</v>
      </c>
      <c r="M6" s="16">
        <v>2600</v>
      </c>
      <c r="N6" s="16">
        <v>2500</v>
      </c>
    </row>
    <row r="7" spans="1:14" x14ac:dyDescent="0.25">
      <c r="A7" s="17" t="s">
        <v>17</v>
      </c>
      <c r="B7" s="16">
        <v>800</v>
      </c>
      <c r="C7" s="16">
        <v>900</v>
      </c>
      <c r="D7" s="16">
        <v>900</v>
      </c>
      <c r="E7" s="16">
        <v>900</v>
      </c>
      <c r="F7" s="16">
        <v>800</v>
      </c>
      <c r="G7" s="16">
        <v>900</v>
      </c>
      <c r="H7" s="16">
        <v>900</v>
      </c>
      <c r="I7" s="16">
        <v>900</v>
      </c>
      <c r="J7" s="16">
        <v>900</v>
      </c>
      <c r="K7" s="16">
        <v>900</v>
      </c>
      <c r="L7" s="16">
        <v>900</v>
      </c>
      <c r="M7" s="16">
        <v>900</v>
      </c>
      <c r="N7" s="16">
        <v>900</v>
      </c>
    </row>
    <row r="8" spans="1:14" x14ac:dyDescent="0.25">
      <c r="A8" s="15" t="s">
        <v>18</v>
      </c>
      <c r="B8" s="16">
        <v>31200</v>
      </c>
      <c r="C8" s="16">
        <v>31600</v>
      </c>
      <c r="D8" s="16">
        <v>31600</v>
      </c>
      <c r="E8" s="16">
        <v>31600</v>
      </c>
      <c r="F8" s="16">
        <v>31800</v>
      </c>
      <c r="G8" s="16">
        <v>31500</v>
      </c>
      <c r="H8" s="16">
        <v>30800</v>
      </c>
      <c r="I8" s="16">
        <v>31700</v>
      </c>
      <c r="J8" s="16">
        <v>32400</v>
      </c>
      <c r="K8" s="16">
        <v>32900</v>
      </c>
      <c r="L8" s="16">
        <v>33100</v>
      </c>
      <c r="M8" s="16">
        <v>32900</v>
      </c>
      <c r="N8" s="16">
        <v>31900</v>
      </c>
    </row>
    <row r="9" spans="1:14" x14ac:dyDescent="0.25">
      <c r="A9" s="15" t="s">
        <v>19</v>
      </c>
      <c r="B9" s="16">
        <v>19900</v>
      </c>
      <c r="C9" s="16">
        <v>20000</v>
      </c>
      <c r="D9" s="16">
        <v>20000</v>
      </c>
      <c r="E9" s="16">
        <v>19900</v>
      </c>
      <c r="F9" s="16">
        <v>20200</v>
      </c>
      <c r="G9" s="16">
        <v>20200</v>
      </c>
      <c r="H9" s="16">
        <v>20300</v>
      </c>
      <c r="I9" s="16">
        <v>20300</v>
      </c>
      <c r="J9" s="16">
        <v>20500</v>
      </c>
      <c r="K9" s="16">
        <v>21100</v>
      </c>
      <c r="L9" s="16">
        <v>21100</v>
      </c>
      <c r="M9" s="16">
        <v>21200</v>
      </c>
      <c r="N9" s="16">
        <v>20400</v>
      </c>
    </row>
    <row r="10" spans="1:14" x14ac:dyDescent="0.25">
      <c r="A10" s="18" t="s">
        <v>20</v>
      </c>
      <c r="B10" s="16">
        <v>6300</v>
      </c>
      <c r="C10" s="16">
        <v>6200</v>
      </c>
      <c r="D10" s="16">
        <v>6100</v>
      </c>
      <c r="E10" s="16">
        <v>6100</v>
      </c>
      <c r="F10" s="16">
        <v>6300</v>
      </c>
      <c r="G10" s="16">
        <v>6300</v>
      </c>
      <c r="H10" s="16">
        <v>6300</v>
      </c>
      <c r="I10" s="16">
        <v>6300</v>
      </c>
      <c r="J10" s="16">
        <v>6400</v>
      </c>
      <c r="K10" s="16">
        <v>6600</v>
      </c>
      <c r="L10" s="16">
        <v>6700</v>
      </c>
      <c r="M10" s="16">
        <v>6800</v>
      </c>
      <c r="N10" s="16">
        <v>6400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600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900</v>
      </c>
      <c r="C12" s="16">
        <v>900</v>
      </c>
      <c r="D12" s="16">
        <v>900</v>
      </c>
      <c r="E12" s="16">
        <v>900</v>
      </c>
      <c r="F12" s="16">
        <v>900</v>
      </c>
      <c r="G12" s="16">
        <v>1000</v>
      </c>
      <c r="H12" s="16">
        <v>1000</v>
      </c>
      <c r="I12" s="16">
        <v>1000</v>
      </c>
      <c r="J12" s="16">
        <v>1000</v>
      </c>
      <c r="K12" s="16">
        <v>1000</v>
      </c>
      <c r="L12" s="16">
        <v>1000</v>
      </c>
      <c r="M12" s="16">
        <v>1000</v>
      </c>
      <c r="N12" s="16">
        <v>1000</v>
      </c>
    </row>
    <row r="13" spans="1:14" x14ac:dyDescent="0.25">
      <c r="A13" s="18" t="s">
        <v>23</v>
      </c>
      <c r="B13" s="16">
        <v>3500</v>
      </c>
      <c r="C13" s="16">
        <v>3600</v>
      </c>
      <c r="D13" s="16">
        <v>3600</v>
      </c>
      <c r="E13" s="16">
        <v>3600</v>
      </c>
      <c r="F13" s="16">
        <v>3600</v>
      </c>
      <c r="G13" s="16">
        <v>3600</v>
      </c>
      <c r="H13" s="16">
        <v>3700</v>
      </c>
      <c r="I13" s="16">
        <v>3800</v>
      </c>
      <c r="J13" s="16">
        <v>3800</v>
      </c>
      <c r="K13" s="16">
        <v>4100</v>
      </c>
      <c r="L13" s="16">
        <v>4100</v>
      </c>
      <c r="M13" s="16">
        <v>4200</v>
      </c>
      <c r="N13" s="16">
        <v>3800</v>
      </c>
    </row>
    <row r="14" spans="1:14" x14ac:dyDescent="0.25">
      <c r="A14" s="18" t="s">
        <v>24</v>
      </c>
      <c r="B14" s="16">
        <v>3700</v>
      </c>
      <c r="C14" s="16">
        <v>3700</v>
      </c>
      <c r="D14" s="16">
        <v>3700</v>
      </c>
      <c r="E14" s="16">
        <v>3700</v>
      </c>
      <c r="F14" s="16">
        <v>3800</v>
      </c>
      <c r="G14" s="16">
        <v>3800</v>
      </c>
      <c r="H14" s="16">
        <v>3800</v>
      </c>
      <c r="I14" s="16">
        <v>3800</v>
      </c>
      <c r="J14" s="16">
        <v>3800</v>
      </c>
      <c r="K14" s="16">
        <v>3900</v>
      </c>
      <c r="L14" s="16">
        <v>3900</v>
      </c>
      <c r="M14" s="16">
        <v>3900</v>
      </c>
      <c r="N14" s="16">
        <v>3800</v>
      </c>
    </row>
    <row r="15" spans="1:14" x14ac:dyDescent="0.25">
      <c r="A15" s="18" t="s">
        <v>25</v>
      </c>
      <c r="B15" s="16">
        <v>3900</v>
      </c>
      <c r="C15" s="16">
        <v>4000</v>
      </c>
      <c r="D15" s="16">
        <v>4000</v>
      </c>
      <c r="E15" s="16">
        <v>4000</v>
      </c>
      <c r="F15" s="16">
        <v>4000</v>
      </c>
      <c r="G15" s="16">
        <v>3900</v>
      </c>
      <c r="H15" s="16">
        <v>3900</v>
      </c>
      <c r="I15" s="16">
        <v>3800</v>
      </c>
      <c r="J15" s="16">
        <v>3900</v>
      </c>
      <c r="K15" s="16">
        <v>3900</v>
      </c>
      <c r="L15" s="16">
        <v>3900</v>
      </c>
      <c r="M15" s="16">
        <v>3800</v>
      </c>
      <c r="N15" s="16">
        <v>3900</v>
      </c>
    </row>
    <row r="16" spans="1:14" x14ac:dyDescent="0.25">
      <c r="A16" s="18" t="s">
        <v>26</v>
      </c>
      <c r="B16" s="16">
        <v>1100</v>
      </c>
      <c r="C16" s="16">
        <v>1100</v>
      </c>
      <c r="D16" s="16">
        <v>1100</v>
      </c>
      <c r="E16" s="16">
        <v>1100</v>
      </c>
      <c r="F16" s="16">
        <v>1100</v>
      </c>
      <c r="G16" s="16">
        <v>1100</v>
      </c>
      <c r="H16" s="16">
        <v>1100</v>
      </c>
      <c r="I16" s="16">
        <v>1100</v>
      </c>
      <c r="J16" s="16">
        <v>1100</v>
      </c>
      <c r="K16" s="16">
        <v>1100</v>
      </c>
      <c r="L16" s="16">
        <v>1000</v>
      </c>
      <c r="M16" s="16">
        <v>1000</v>
      </c>
      <c r="N16" s="16">
        <v>1100</v>
      </c>
    </row>
    <row r="17" spans="1:14" x14ac:dyDescent="0.25">
      <c r="A17" s="19" t="s">
        <v>27</v>
      </c>
      <c r="B17" s="16">
        <v>11300</v>
      </c>
      <c r="C17" s="16">
        <v>11600</v>
      </c>
      <c r="D17" s="16">
        <v>11600</v>
      </c>
      <c r="E17" s="16">
        <v>11700</v>
      </c>
      <c r="F17" s="16">
        <v>11600</v>
      </c>
      <c r="G17" s="16">
        <v>11300</v>
      </c>
      <c r="H17" s="16">
        <v>10500</v>
      </c>
      <c r="I17" s="16">
        <v>11400</v>
      </c>
      <c r="J17" s="16">
        <v>11900</v>
      </c>
      <c r="K17" s="16">
        <v>11800</v>
      </c>
      <c r="L17" s="16">
        <v>12000</v>
      </c>
      <c r="M17" s="16">
        <v>11700</v>
      </c>
      <c r="N17" s="16">
        <v>11500</v>
      </c>
    </row>
    <row r="18" spans="1:14" x14ac:dyDescent="0.25">
      <c r="A18" s="20" t="s">
        <v>28</v>
      </c>
      <c r="B18" s="16">
        <v>4600</v>
      </c>
      <c r="C18" s="16">
        <v>4700</v>
      </c>
      <c r="D18" s="16">
        <v>4700</v>
      </c>
      <c r="E18" s="16">
        <v>4800</v>
      </c>
      <c r="F18" s="16">
        <v>4700</v>
      </c>
      <c r="G18" s="16">
        <v>4800</v>
      </c>
      <c r="H18" s="16">
        <v>4800</v>
      </c>
      <c r="I18" s="16">
        <v>4900</v>
      </c>
      <c r="J18" s="16">
        <v>4900</v>
      </c>
      <c r="K18" s="16">
        <v>4800</v>
      </c>
      <c r="L18" s="16">
        <v>4900</v>
      </c>
      <c r="M18" s="16">
        <v>4900</v>
      </c>
      <c r="N18" s="16">
        <v>4800</v>
      </c>
    </row>
    <row r="19" spans="1:14" x14ac:dyDescent="0.25">
      <c r="A19" s="21" t="s">
        <v>29</v>
      </c>
      <c r="B19" s="16">
        <v>6700</v>
      </c>
      <c r="C19" s="16">
        <v>6900</v>
      </c>
      <c r="D19" s="16">
        <v>6900</v>
      </c>
      <c r="E19" s="16">
        <v>6900</v>
      </c>
      <c r="F19" s="16">
        <v>6900</v>
      </c>
      <c r="G19" s="16">
        <v>6500</v>
      </c>
      <c r="H19" s="16">
        <v>5700</v>
      </c>
      <c r="I19" s="16">
        <v>6500</v>
      </c>
      <c r="J19" s="16">
        <v>7000</v>
      </c>
      <c r="K19" s="16">
        <v>7000</v>
      </c>
      <c r="L19" s="16">
        <v>7100</v>
      </c>
      <c r="M19" s="16">
        <v>6800</v>
      </c>
      <c r="N19" s="16">
        <v>6700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34000</v>
      </c>
      <c r="C3" s="16">
        <v>33900</v>
      </c>
      <c r="D3" s="16">
        <v>34000</v>
      </c>
      <c r="E3" s="16">
        <v>33900</v>
      </c>
      <c r="F3" s="16">
        <v>34200</v>
      </c>
      <c r="G3" s="16">
        <v>33800</v>
      </c>
      <c r="H3" s="16">
        <v>33000</v>
      </c>
      <c r="I3" s="16">
        <v>34000</v>
      </c>
      <c r="J3" s="16">
        <v>34800</v>
      </c>
      <c r="K3" s="16">
        <v>34900</v>
      </c>
      <c r="L3" s="16">
        <v>35100</v>
      </c>
      <c r="M3" s="16">
        <v>35200</v>
      </c>
      <c r="N3" s="16">
        <v>34200</v>
      </c>
    </row>
    <row r="4" spans="1:14" x14ac:dyDescent="0.25">
      <c r="A4" s="15" t="s">
        <v>14</v>
      </c>
      <c r="B4" s="16">
        <v>22700</v>
      </c>
      <c r="C4" s="16">
        <v>22400</v>
      </c>
      <c r="D4" s="16">
        <v>22500</v>
      </c>
      <c r="E4" s="16">
        <v>22500</v>
      </c>
      <c r="F4" s="16">
        <v>22700</v>
      </c>
      <c r="G4" s="16">
        <v>22600</v>
      </c>
      <c r="H4" s="16">
        <v>22800</v>
      </c>
      <c r="I4" s="16">
        <v>23200</v>
      </c>
      <c r="J4" s="16">
        <v>23300</v>
      </c>
      <c r="K4" s="16">
        <v>23500</v>
      </c>
      <c r="L4" s="16">
        <v>23500</v>
      </c>
      <c r="M4" s="16">
        <v>23700</v>
      </c>
      <c r="N4" s="16">
        <v>23000</v>
      </c>
    </row>
    <row r="5" spans="1:14" x14ac:dyDescent="0.25">
      <c r="A5" s="15" t="s">
        <v>15</v>
      </c>
      <c r="B5" s="16">
        <v>3300</v>
      </c>
      <c r="C5" s="16">
        <v>3200</v>
      </c>
      <c r="D5" s="16">
        <v>3200</v>
      </c>
      <c r="E5" s="16">
        <v>3000</v>
      </c>
      <c r="F5" s="16">
        <v>3100</v>
      </c>
      <c r="G5" s="16">
        <v>3200</v>
      </c>
      <c r="H5" s="16">
        <v>3200</v>
      </c>
      <c r="I5" s="16">
        <v>3300</v>
      </c>
      <c r="J5" s="16">
        <v>3400</v>
      </c>
      <c r="K5" s="16">
        <v>3500</v>
      </c>
      <c r="L5" s="16">
        <v>3400</v>
      </c>
      <c r="M5" s="16">
        <v>3300</v>
      </c>
      <c r="N5" s="16">
        <v>3300</v>
      </c>
    </row>
    <row r="6" spans="1:14" x14ac:dyDescent="0.25">
      <c r="A6" s="17" t="s">
        <v>16</v>
      </c>
      <c r="B6" s="16">
        <v>2300</v>
      </c>
      <c r="C6" s="16">
        <v>2200</v>
      </c>
      <c r="D6" s="16">
        <v>2300</v>
      </c>
      <c r="E6" s="16">
        <v>2200</v>
      </c>
      <c r="F6" s="16">
        <v>2300</v>
      </c>
      <c r="G6" s="16">
        <v>2400</v>
      </c>
      <c r="H6" s="16">
        <v>2400</v>
      </c>
      <c r="I6" s="16">
        <v>2500</v>
      </c>
      <c r="J6" s="16">
        <v>2500</v>
      </c>
      <c r="K6" s="16">
        <v>2500</v>
      </c>
      <c r="L6" s="16">
        <v>2600</v>
      </c>
      <c r="M6" s="16">
        <v>2500</v>
      </c>
      <c r="N6" s="16">
        <v>2400</v>
      </c>
    </row>
    <row r="7" spans="1:14" x14ac:dyDescent="0.25">
      <c r="A7" s="17" t="s">
        <v>17</v>
      </c>
      <c r="B7" s="16">
        <v>1000</v>
      </c>
      <c r="C7" s="16">
        <v>1000</v>
      </c>
      <c r="D7" s="16">
        <v>900</v>
      </c>
      <c r="E7" s="16">
        <v>800</v>
      </c>
      <c r="F7" s="16">
        <v>800</v>
      </c>
      <c r="G7" s="16">
        <v>800</v>
      </c>
      <c r="H7" s="16">
        <v>800</v>
      </c>
      <c r="I7" s="16">
        <v>800</v>
      </c>
      <c r="J7" s="16">
        <v>900</v>
      </c>
      <c r="K7" s="16">
        <v>1000</v>
      </c>
      <c r="L7" s="16">
        <v>800</v>
      </c>
      <c r="M7" s="16">
        <v>800</v>
      </c>
      <c r="N7" s="16">
        <v>900</v>
      </c>
    </row>
    <row r="8" spans="1:14" x14ac:dyDescent="0.25">
      <c r="A8" s="15" t="s">
        <v>18</v>
      </c>
      <c r="B8" s="16">
        <v>30700</v>
      </c>
      <c r="C8" s="16">
        <v>30700</v>
      </c>
      <c r="D8" s="16">
        <v>30800</v>
      </c>
      <c r="E8" s="16">
        <v>30900</v>
      </c>
      <c r="F8" s="16">
        <v>31100</v>
      </c>
      <c r="G8" s="16">
        <v>30600</v>
      </c>
      <c r="H8" s="16">
        <v>29800</v>
      </c>
      <c r="I8" s="16">
        <v>30700</v>
      </c>
      <c r="J8" s="16">
        <v>31400</v>
      </c>
      <c r="K8" s="16">
        <v>31400</v>
      </c>
      <c r="L8" s="16">
        <v>31700</v>
      </c>
      <c r="M8" s="16">
        <v>31900</v>
      </c>
      <c r="N8" s="16">
        <v>31000</v>
      </c>
    </row>
    <row r="9" spans="1:14" x14ac:dyDescent="0.25">
      <c r="A9" s="15" t="s">
        <v>19</v>
      </c>
      <c r="B9" s="16">
        <v>19400</v>
      </c>
      <c r="C9" s="16">
        <v>19200</v>
      </c>
      <c r="D9" s="16">
        <v>19300</v>
      </c>
      <c r="E9" s="16">
        <v>19500</v>
      </c>
      <c r="F9" s="16">
        <v>19600</v>
      </c>
      <c r="G9" s="16">
        <v>19400</v>
      </c>
      <c r="H9" s="16">
        <v>19600</v>
      </c>
      <c r="I9" s="16">
        <v>19900</v>
      </c>
      <c r="J9" s="16">
        <v>19900</v>
      </c>
      <c r="K9" s="16">
        <v>20000</v>
      </c>
      <c r="L9" s="16">
        <v>20100</v>
      </c>
      <c r="M9" s="16">
        <v>20400</v>
      </c>
      <c r="N9" s="16">
        <v>19700</v>
      </c>
    </row>
    <row r="10" spans="1:14" x14ac:dyDescent="0.25">
      <c r="A10" s="18" t="s">
        <v>20</v>
      </c>
      <c r="B10" s="16">
        <v>6100</v>
      </c>
      <c r="C10" s="16">
        <v>6000</v>
      </c>
      <c r="D10" s="16">
        <v>6100</v>
      </c>
      <c r="E10" s="16">
        <v>6100</v>
      </c>
      <c r="F10" s="16">
        <v>6100</v>
      </c>
      <c r="G10" s="16">
        <v>6100</v>
      </c>
      <c r="H10" s="16">
        <v>6100</v>
      </c>
      <c r="I10" s="16">
        <v>6200</v>
      </c>
      <c r="J10" s="16">
        <v>6200</v>
      </c>
      <c r="K10" s="16">
        <v>6300</v>
      </c>
      <c r="L10" s="16">
        <v>6400</v>
      </c>
      <c r="M10" s="16">
        <v>6500</v>
      </c>
      <c r="N10" s="16">
        <v>6200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500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900</v>
      </c>
      <c r="C12" s="16">
        <v>900</v>
      </c>
      <c r="D12" s="16">
        <v>900</v>
      </c>
      <c r="E12" s="16">
        <v>900</v>
      </c>
      <c r="F12" s="16">
        <v>900</v>
      </c>
      <c r="G12" s="16">
        <v>900</v>
      </c>
      <c r="H12" s="16">
        <v>900</v>
      </c>
      <c r="I12" s="16">
        <v>900</v>
      </c>
      <c r="J12" s="16">
        <v>900</v>
      </c>
      <c r="K12" s="16">
        <v>900</v>
      </c>
      <c r="L12" s="16">
        <v>900</v>
      </c>
      <c r="M12" s="16">
        <v>900</v>
      </c>
      <c r="N12" s="16">
        <v>900</v>
      </c>
    </row>
    <row r="13" spans="1:14" x14ac:dyDescent="0.25">
      <c r="A13" s="18" t="s">
        <v>23</v>
      </c>
      <c r="B13" s="16">
        <v>3500</v>
      </c>
      <c r="C13" s="16">
        <v>3400</v>
      </c>
      <c r="D13" s="16">
        <v>3400</v>
      </c>
      <c r="E13" s="16">
        <v>3600</v>
      </c>
      <c r="F13" s="16">
        <v>3600</v>
      </c>
      <c r="G13" s="16">
        <v>3500</v>
      </c>
      <c r="H13" s="16">
        <v>3700</v>
      </c>
      <c r="I13" s="16">
        <v>3700</v>
      </c>
      <c r="J13" s="16">
        <v>3600</v>
      </c>
      <c r="K13" s="16">
        <v>3600</v>
      </c>
      <c r="L13" s="16">
        <v>3600</v>
      </c>
      <c r="M13" s="16">
        <v>3800</v>
      </c>
      <c r="N13" s="16">
        <v>3600</v>
      </c>
    </row>
    <row r="14" spans="1:14" x14ac:dyDescent="0.25">
      <c r="A14" s="18" t="s">
        <v>24</v>
      </c>
      <c r="B14" s="16">
        <v>3500</v>
      </c>
      <c r="C14" s="16">
        <v>3500</v>
      </c>
      <c r="D14" s="16">
        <v>3500</v>
      </c>
      <c r="E14" s="16">
        <v>3500</v>
      </c>
      <c r="F14" s="16">
        <v>3600</v>
      </c>
      <c r="G14" s="16">
        <v>3600</v>
      </c>
      <c r="H14" s="16">
        <v>3600</v>
      </c>
      <c r="I14" s="16">
        <v>3700</v>
      </c>
      <c r="J14" s="16">
        <v>3700</v>
      </c>
      <c r="K14" s="16">
        <v>3700</v>
      </c>
      <c r="L14" s="16">
        <v>3700</v>
      </c>
      <c r="M14" s="16">
        <v>3700</v>
      </c>
      <c r="N14" s="16">
        <v>3600</v>
      </c>
    </row>
    <row r="15" spans="1:14" x14ac:dyDescent="0.25">
      <c r="A15" s="18" t="s">
        <v>25</v>
      </c>
      <c r="B15" s="16">
        <v>3800</v>
      </c>
      <c r="C15" s="16">
        <v>3800</v>
      </c>
      <c r="D15" s="16">
        <v>3800</v>
      </c>
      <c r="E15" s="16">
        <v>3800</v>
      </c>
      <c r="F15" s="16">
        <v>3800</v>
      </c>
      <c r="G15" s="16">
        <v>3700</v>
      </c>
      <c r="H15" s="16">
        <v>3700</v>
      </c>
      <c r="I15" s="16">
        <v>3800</v>
      </c>
      <c r="J15" s="16">
        <v>3900</v>
      </c>
      <c r="K15" s="16">
        <v>3900</v>
      </c>
      <c r="L15" s="16">
        <v>3900</v>
      </c>
      <c r="M15" s="16">
        <v>3900</v>
      </c>
      <c r="N15" s="16">
        <v>3800</v>
      </c>
    </row>
    <row r="16" spans="1:14" x14ac:dyDescent="0.25">
      <c r="A16" s="18" t="s">
        <v>26</v>
      </c>
      <c r="B16" s="16">
        <v>1100</v>
      </c>
      <c r="C16" s="16">
        <v>1100</v>
      </c>
      <c r="D16" s="16">
        <v>1100</v>
      </c>
      <c r="E16" s="16">
        <v>1100</v>
      </c>
      <c r="F16" s="16">
        <v>1100</v>
      </c>
      <c r="G16" s="16">
        <v>1100</v>
      </c>
      <c r="H16" s="16">
        <v>1100</v>
      </c>
      <c r="I16" s="16">
        <v>1100</v>
      </c>
      <c r="J16" s="16">
        <v>1100</v>
      </c>
      <c r="K16" s="16">
        <v>1100</v>
      </c>
      <c r="L16" s="16">
        <v>1100</v>
      </c>
      <c r="M16" s="16">
        <v>1100</v>
      </c>
      <c r="N16" s="16">
        <v>1100</v>
      </c>
    </row>
    <row r="17" spans="1:14" x14ac:dyDescent="0.25">
      <c r="A17" s="19" t="s">
        <v>27</v>
      </c>
      <c r="B17" s="16">
        <v>11300</v>
      </c>
      <c r="C17" s="16">
        <v>11500</v>
      </c>
      <c r="D17" s="16">
        <v>11500</v>
      </c>
      <c r="E17" s="16">
        <v>11400</v>
      </c>
      <c r="F17" s="16">
        <v>11500</v>
      </c>
      <c r="G17" s="16">
        <v>11200</v>
      </c>
      <c r="H17" s="16">
        <v>10200</v>
      </c>
      <c r="I17" s="16">
        <v>10800</v>
      </c>
      <c r="J17" s="16">
        <v>11500</v>
      </c>
      <c r="K17" s="16">
        <v>11400</v>
      </c>
      <c r="L17" s="16">
        <v>11600</v>
      </c>
      <c r="M17" s="16">
        <v>11500</v>
      </c>
      <c r="N17" s="16">
        <v>11300</v>
      </c>
    </row>
    <row r="18" spans="1:14" x14ac:dyDescent="0.25">
      <c r="A18" s="20" t="s">
        <v>28</v>
      </c>
      <c r="B18" s="16">
        <v>4500</v>
      </c>
      <c r="C18" s="16">
        <v>4500</v>
      </c>
      <c r="D18" s="16">
        <v>4500</v>
      </c>
      <c r="E18" s="16">
        <v>4500</v>
      </c>
      <c r="F18" s="16">
        <v>4600</v>
      </c>
      <c r="G18" s="16">
        <v>4600</v>
      </c>
      <c r="H18" s="16">
        <v>4700</v>
      </c>
      <c r="I18" s="16">
        <v>4700</v>
      </c>
      <c r="J18" s="16">
        <v>4700</v>
      </c>
      <c r="K18" s="16">
        <v>4600</v>
      </c>
      <c r="L18" s="16">
        <v>4700</v>
      </c>
      <c r="M18" s="16">
        <v>4700</v>
      </c>
      <c r="N18" s="16">
        <v>4600</v>
      </c>
    </row>
    <row r="19" spans="1:14" x14ac:dyDescent="0.25">
      <c r="A19" s="21" t="s">
        <v>29</v>
      </c>
      <c r="B19" s="16">
        <v>6800</v>
      </c>
      <c r="C19" s="16">
        <v>7000</v>
      </c>
      <c r="D19" s="16">
        <v>7000</v>
      </c>
      <c r="E19" s="16">
        <v>6900</v>
      </c>
      <c r="F19" s="16">
        <v>6900</v>
      </c>
      <c r="G19" s="16">
        <v>6600</v>
      </c>
      <c r="H19" s="16">
        <v>5500</v>
      </c>
      <c r="I19" s="16">
        <v>6100</v>
      </c>
      <c r="J19" s="16">
        <v>6800</v>
      </c>
      <c r="K19" s="16">
        <v>6800</v>
      </c>
      <c r="L19" s="16">
        <v>6900</v>
      </c>
      <c r="M19" s="16">
        <v>6800</v>
      </c>
      <c r="N19" s="16">
        <v>6700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32700</v>
      </c>
      <c r="C3" s="16">
        <v>33400</v>
      </c>
      <c r="D3" s="16">
        <v>33600</v>
      </c>
      <c r="E3" s="16">
        <v>33700</v>
      </c>
      <c r="F3" s="16">
        <v>34100</v>
      </c>
      <c r="G3" s="16">
        <v>33500</v>
      </c>
      <c r="H3" s="16">
        <v>32800</v>
      </c>
      <c r="I3" s="16">
        <v>33500</v>
      </c>
      <c r="J3" s="16">
        <v>33700</v>
      </c>
      <c r="K3" s="16">
        <v>33900</v>
      </c>
      <c r="L3" s="16">
        <v>33900</v>
      </c>
      <c r="M3" s="16">
        <v>33800</v>
      </c>
      <c r="N3" s="16">
        <v>33600</v>
      </c>
    </row>
    <row r="4" spans="1:14" x14ac:dyDescent="0.25">
      <c r="A4" s="15" t="s">
        <v>14</v>
      </c>
      <c r="B4" s="16">
        <v>21800</v>
      </c>
      <c r="C4" s="16">
        <v>21900</v>
      </c>
      <c r="D4" s="16">
        <v>22100</v>
      </c>
      <c r="E4" s="16">
        <v>22300</v>
      </c>
      <c r="F4" s="16">
        <v>22600</v>
      </c>
      <c r="G4" s="16">
        <v>22500</v>
      </c>
      <c r="H4" s="16">
        <v>22500</v>
      </c>
      <c r="I4" s="16">
        <v>22400</v>
      </c>
      <c r="J4" s="16">
        <v>22200</v>
      </c>
      <c r="K4" s="16">
        <v>22500</v>
      </c>
      <c r="L4" s="16">
        <v>22300</v>
      </c>
      <c r="M4" s="16">
        <v>22300</v>
      </c>
      <c r="N4" s="16">
        <v>22300</v>
      </c>
    </row>
    <row r="5" spans="1:14" x14ac:dyDescent="0.25">
      <c r="A5" s="15" t="s">
        <v>15</v>
      </c>
      <c r="B5" s="16">
        <v>3000</v>
      </c>
      <c r="C5" s="16">
        <v>3000</v>
      </c>
      <c r="D5" s="16">
        <v>3100</v>
      </c>
      <c r="E5" s="16">
        <v>3000</v>
      </c>
      <c r="F5" s="16">
        <v>3200</v>
      </c>
      <c r="G5" s="16">
        <v>3200</v>
      </c>
      <c r="H5" s="16">
        <v>3200</v>
      </c>
      <c r="I5" s="16">
        <v>3200</v>
      </c>
      <c r="J5" s="16">
        <v>3200</v>
      </c>
      <c r="K5" s="16">
        <v>3300</v>
      </c>
      <c r="L5" s="16">
        <v>3300</v>
      </c>
      <c r="M5" s="16">
        <v>3100</v>
      </c>
      <c r="N5" s="16">
        <v>3200</v>
      </c>
    </row>
    <row r="6" spans="1:14" x14ac:dyDescent="0.25">
      <c r="A6" s="17" t="s">
        <v>16</v>
      </c>
      <c r="B6" s="16">
        <v>2200</v>
      </c>
      <c r="C6" s="16">
        <v>2200</v>
      </c>
      <c r="D6" s="16">
        <v>2300</v>
      </c>
      <c r="E6" s="16">
        <v>2200</v>
      </c>
      <c r="F6" s="16">
        <v>2300</v>
      </c>
      <c r="G6" s="16">
        <v>2200</v>
      </c>
      <c r="H6" s="16">
        <v>2200</v>
      </c>
      <c r="I6" s="16">
        <v>2200</v>
      </c>
      <c r="J6" s="16">
        <v>2200</v>
      </c>
      <c r="K6" s="16">
        <v>2300</v>
      </c>
      <c r="L6" s="16">
        <v>2300</v>
      </c>
      <c r="M6" s="16">
        <v>2200</v>
      </c>
      <c r="N6" s="16">
        <v>2200</v>
      </c>
    </row>
    <row r="7" spans="1:14" x14ac:dyDescent="0.25">
      <c r="A7" s="17" t="s">
        <v>17</v>
      </c>
      <c r="B7" s="16">
        <v>800</v>
      </c>
      <c r="C7" s="16">
        <v>800</v>
      </c>
      <c r="D7" s="16">
        <v>800</v>
      </c>
      <c r="E7" s="16">
        <v>800</v>
      </c>
      <c r="F7" s="16">
        <v>900</v>
      </c>
      <c r="G7" s="16">
        <v>1000</v>
      </c>
      <c r="H7" s="16">
        <v>1000</v>
      </c>
      <c r="I7" s="16">
        <v>1000</v>
      </c>
      <c r="J7" s="16">
        <v>1000</v>
      </c>
      <c r="K7" s="16">
        <v>1000</v>
      </c>
      <c r="L7" s="16">
        <v>1000</v>
      </c>
      <c r="M7" s="16">
        <v>900</v>
      </c>
      <c r="N7" s="16">
        <v>900</v>
      </c>
    </row>
    <row r="8" spans="1:14" x14ac:dyDescent="0.25">
      <c r="A8" s="15" t="s">
        <v>18</v>
      </c>
      <c r="B8" s="16">
        <v>29700</v>
      </c>
      <c r="C8" s="16">
        <v>30400</v>
      </c>
      <c r="D8" s="16">
        <v>30500</v>
      </c>
      <c r="E8" s="16">
        <v>30700</v>
      </c>
      <c r="F8" s="16">
        <v>30900</v>
      </c>
      <c r="G8" s="16">
        <v>30300</v>
      </c>
      <c r="H8" s="16">
        <v>29600</v>
      </c>
      <c r="I8" s="16">
        <v>30300</v>
      </c>
      <c r="J8" s="16">
        <v>30500</v>
      </c>
      <c r="K8" s="16">
        <v>30600</v>
      </c>
      <c r="L8" s="16">
        <v>30600</v>
      </c>
      <c r="M8" s="16">
        <v>30700</v>
      </c>
      <c r="N8" s="16">
        <v>30400</v>
      </c>
    </row>
    <row r="9" spans="1:14" x14ac:dyDescent="0.25">
      <c r="A9" s="15" t="s">
        <v>19</v>
      </c>
      <c r="B9" s="16">
        <v>18800</v>
      </c>
      <c r="C9" s="16">
        <v>18900</v>
      </c>
      <c r="D9" s="16">
        <v>19000</v>
      </c>
      <c r="E9" s="16">
        <v>19300</v>
      </c>
      <c r="F9" s="16">
        <v>19400</v>
      </c>
      <c r="G9" s="16">
        <v>19300</v>
      </c>
      <c r="H9" s="16">
        <v>19300</v>
      </c>
      <c r="I9" s="16">
        <v>19200</v>
      </c>
      <c r="J9" s="16">
        <v>19000</v>
      </c>
      <c r="K9" s="16">
        <v>19200</v>
      </c>
      <c r="L9" s="16">
        <v>19000</v>
      </c>
      <c r="M9" s="16">
        <v>19200</v>
      </c>
      <c r="N9" s="16">
        <v>19100</v>
      </c>
    </row>
    <row r="10" spans="1:14" x14ac:dyDescent="0.25">
      <c r="A10" s="18" t="s">
        <v>20</v>
      </c>
      <c r="B10" s="16">
        <v>5900</v>
      </c>
      <c r="C10" s="16">
        <v>5800</v>
      </c>
      <c r="D10" s="16">
        <v>5800</v>
      </c>
      <c r="E10" s="16">
        <v>5900</v>
      </c>
      <c r="F10" s="16">
        <v>5900</v>
      </c>
      <c r="G10" s="16">
        <v>6000</v>
      </c>
      <c r="H10" s="16">
        <v>5800</v>
      </c>
      <c r="I10" s="16">
        <v>5900</v>
      </c>
      <c r="J10" s="16">
        <v>5900</v>
      </c>
      <c r="K10" s="16">
        <v>6000</v>
      </c>
      <c r="L10" s="16">
        <v>6100</v>
      </c>
      <c r="M10" s="16">
        <v>6200</v>
      </c>
      <c r="N10" s="16">
        <v>5900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500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800</v>
      </c>
      <c r="C12" s="16">
        <v>800</v>
      </c>
      <c r="D12" s="16">
        <v>800</v>
      </c>
      <c r="E12" s="16">
        <v>900</v>
      </c>
      <c r="F12" s="16">
        <v>900</v>
      </c>
      <c r="G12" s="16">
        <v>900</v>
      </c>
      <c r="H12" s="16">
        <v>900</v>
      </c>
      <c r="I12" s="16">
        <v>900</v>
      </c>
      <c r="J12" s="16">
        <v>900</v>
      </c>
      <c r="K12" s="16">
        <v>900</v>
      </c>
      <c r="L12" s="16">
        <v>900</v>
      </c>
      <c r="M12" s="16">
        <v>900</v>
      </c>
      <c r="N12" s="16">
        <v>900</v>
      </c>
    </row>
    <row r="13" spans="1:14" x14ac:dyDescent="0.25">
      <c r="A13" s="18" t="s">
        <v>23</v>
      </c>
      <c r="B13" s="16">
        <v>3400</v>
      </c>
      <c r="C13" s="16">
        <v>3500</v>
      </c>
      <c r="D13" s="16">
        <v>3400</v>
      </c>
      <c r="E13" s="16">
        <v>3500</v>
      </c>
      <c r="F13" s="16">
        <v>3500</v>
      </c>
      <c r="G13" s="16">
        <v>3400</v>
      </c>
      <c r="H13" s="16">
        <v>3600</v>
      </c>
      <c r="I13" s="16">
        <v>3500</v>
      </c>
      <c r="J13" s="16">
        <v>3400</v>
      </c>
      <c r="K13" s="16">
        <v>3400</v>
      </c>
      <c r="L13" s="16">
        <v>3300</v>
      </c>
      <c r="M13" s="16">
        <v>3300</v>
      </c>
      <c r="N13" s="16">
        <v>3400</v>
      </c>
    </row>
    <row r="14" spans="1:14" x14ac:dyDescent="0.25">
      <c r="A14" s="18" t="s">
        <v>24</v>
      </c>
      <c r="B14" s="16">
        <v>3500</v>
      </c>
      <c r="C14" s="16">
        <v>3500</v>
      </c>
      <c r="D14" s="16">
        <v>3600</v>
      </c>
      <c r="E14" s="16">
        <v>3600</v>
      </c>
      <c r="F14" s="16">
        <v>3600</v>
      </c>
      <c r="G14" s="16">
        <v>3600</v>
      </c>
      <c r="H14" s="16">
        <v>3600</v>
      </c>
      <c r="I14" s="16">
        <v>3600</v>
      </c>
      <c r="J14" s="16">
        <v>3500</v>
      </c>
      <c r="K14" s="16">
        <v>3500</v>
      </c>
      <c r="L14" s="16">
        <v>3400</v>
      </c>
      <c r="M14" s="16">
        <v>3500</v>
      </c>
      <c r="N14" s="16">
        <v>3500</v>
      </c>
    </row>
    <row r="15" spans="1:14" x14ac:dyDescent="0.25">
      <c r="A15" s="18" t="s">
        <v>25</v>
      </c>
      <c r="B15" s="16">
        <v>3600</v>
      </c>
      <c r="C15" s="16">
        <v>3700</v>
      </c>
      <c r="D15" s="16">
        <v>3800</v>
      </c>
      <c r="E15" s="16">
        <v>3800</v>
      </c>
      <c r="F15" s="16">
        <v>3900</v>
      </c>
      <c r="G15" s="16">
        <v>3800</v>
      </c>
      <c r="H15" s="16">
        <v>3800</v>
      </c>
      <c r="I15" s="16">
        <v>3700</v>
      </c>
      <c r="J15" s="16">
        <v>3700</v>
      </c>
      <c r="K15" s="16">
        <v>3800</v>
      </c>
      <c r="L15" s="16">
        <v>3700</v>
      </c>
      <c r="M15" s="16">
        <v>3700</v>
      </c>
      <c r="N15" s="16">
        <v>3800</v>
      </c>
    </row>
    <row r="16" spans="1:14" x14ac:dyDescent="0.25">
      <c r="A16" s="18" t="s">
        <v>26</v>
      </c>
      <c r="B16" s="16">
        <v>1100</v>
      </c>
      <c r="C16" s="16">
        <v>1100</v>
      </c>
      <c r="D16" s="16">
        <v>1100</v>
      </c>
      <c r="E16" s="16">
        <v>1100</v>
      </c>
      <c r="F16" s="16">
        <v>1100</v>
      </c>
      <c r="G16" s="16">
        <v>1100</v>
      </c>
      <c r="H16" s="16">
        <v>1100</v>
      </c>
      <c r="I16" s="16">
        <v>1100</v>
      </c>
      <c r="J16" s="16">
        <v>1100</v>
      </c>
      <c r="K16" s="16">
        <v>1100</v>
      </c>
      <c r="L16" s="16">
        <v>1100</v>
      </c>
      <c r="M16" s="16">
        <v>1100</v>
      </c>
      <c r="N16" s="16">
        <v>1100</v>
      </c>
    </row>
    <row r="17" spans="1:14" x14ac:dyDescent="0.25">
      <c r="A17" s="19" t="s">
        <v>27</v>
      </c>
      <c r="B17" s="16">
        <v>10900</v>
      </c>
      <c r="C17" s="16">
        <v>11500</v>
      </c>
      <c r="D17" s="16">
        <v>11500</v>
      </c>
      <c r="E17" s="16">
        <v>11400</v>
      </c>
      <c r="F17" s="16">
        <v>11500</v>
      </c>
      <c r="G17" s="16">
        <v>11000</v>
      </c>
      <c r="H17" s="16">
        <v>10300</v>
      </c>
      <c r="I17" s="16">
        <v>11100</v>
      </c>
      <c r="J17" s="16">
        <v>11500</v>
      </c>
      <c r="K17" s="16">
        <v>11400</v>
      </c>
      <c r="L17" s="16">
        <v>11600</v>
      </c>
      <c r="M17" s="16">
        <v>11500</v>
      </c>
      <c r="N17" s="16">
        <v>11300</v>
      </c>
    </row>
    <row r="18" spans="1:14" x14ac:dyDescent="0.25">
      <c r="A18" s="20" t="s">
        <v>28</v>
      </c>
      <c r="B18" s="16">
        <v>4400</v>
      </c>
      <c r="C18" s="16">
        <v>4400</v>
      </c>
      <c r="D18" s="16">
        <v>4400</v>
      </c>
      <c r="E18" s="16">
        <v>4400</v>
      </c>
      <c r="F18" s="16">
        <v>4500</v>
      </c>
      <c r="G18" s="16">
        <v>4600</v>
      </c>
      <c r="H18" s="16">
        <v>4500</v>
      </c>
      <c r="I18" s="16">
        <v>4500</v>
      </c>
      <c r="J18" s="16">
        <v>4500</v>
      </c>
      <c r="K18" s="16">
        <v>4400</v>
      </c>
      <c r="L18" s="16">
        <v>4500</v>
      </c>
      <c r="M18" s="16">
        <v>4500</v>
      </c>
      <c r="N18" s="16">
        <v>4500</v>
      </c>
    </row>
    <row r="19" spans="1:14" x14ac:dyDescent="0.25">
      <c r="A19" s="21" t="s">
        <v>29</v>
      </c>
      <c r="B19" s="16">
        <v>6500</v>
      </c>
      <c r="C19" s="16">
        <v>7100</v>
      </c>
      <c r="D19" s="16">
        <v>7100</v>
      </c>
      <c r="E19" s="16">
        <v>7000</v>
      </c>
      <c r="F19" s="16">
        <v>7000</v>
      </c>
      <c r="G19" s="16">
        <v>6400</v>
      </c>
      <c r="H19" s="16">
        <v>5800</v>
      </c>
      <c r="I19" s="16">
        <v>6600</v>
      </c>
      <c r="J19" s="16">
        <v>7000</v>
      </c>
      <c r="K19" s="16">
        <v>7000</v>
      </c>
      <c r="L19" s="16">
        <v>7100</v>
      </c>
      <c r="M19" s="16">
        <v>7000</v>
      </c>
      <c r="N19" s="16">
        <v>6800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2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1" customWidth="1"/>
    <col min="2" max="13" width="6.5703125" style="1" bestFit="1" customWidth="1"/>
    <col min="14" max="14" width="9.85546875" style="1" bestFit="1" customWidth="1"/>
    <col min="15" max="16384" width="9.140625" style="1"/>
  </cols>
  <sheetData>
    <row r="1" spans="1:14" ht="21" x14ac:dyDescent="0.35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5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</row>
    <row r="3" spans="1:14" x14ac:dyDescent="0.25">
      <c r="A3" s="15" t="s">
        <v>13</v>
      </c>
      <c r="B3" s="16">
        <v>32500</v>
      </c>
      <c r="C3" s="16">
        <v>33000</v>
      </c>
      <c r="D3" s="16">
        <v>33500</v>
      </c>
      <c r="E3" s="16">
        <v>33400</v>
      </c>
      <c r="F3" s="16">
        <v>33200</v>
      </c>
      <c r="G3" s="16">
        <v>32500</v>
      </c>
      <c r="H3" s="16">
        <v>32100</v>
      </c>
      <c r="I3" s="16">
        <v>33200</v>
      </c>
      <c r="J3" s="16">
        <v>33100</v>
      </c>
      <c r="K3" s="16">
        <v>33500</v>
      </c>
      <c r="L3" s="16">
        <v>33400</v>
      </c>
      <c r="M3" s="16">
        <v>33200</v>
      </c>
      <c r="N3" s="16">
        <v>33100</v>
      </c>
    </row>
    <row r="4" spans="1:14" x14ac:dyDescent="0.25">
      <c r="A4" s="15" t="s">
        <v>14</v>
      </c>
      <c r="B4" s="16">
        <v>21700</v>
      </c>
      <c r="C4" s="16">
        <v>21700</v>
      </c>
      <c r="D4" s="16">
        <v>22200</v>
      </c>
      <c r="E4" s="16">
        <v>22100</v>
      </c>
      <c r="F4" s="16">
        <v>22000</v>
      </c>
      <c r="G4" s="16">
        <v>21700</v>
      </c>
      <c r="H4" s="16">
        <v>21800</v>
      </c>
      <c r="I4" s="16">
        <v>22100</v>
      </c>
      <c r="J4" s="16">
        <v>21600</v>
      </c>
      <c r="K4" s="16">
        <v>22000</v>
      </c>
      <c r="L4" s="16">
        <v>21800</v>
      </c>
      <c r="M4" s="16">
        <v>21800</v>
      </c>
      <c r="N4" s="16">
        <v>21900</v>
      </c>
    </row>
    <row r="5" spans="1:14" x14ac:dyDescent="0.25">
      <c r="A5" s="15" t="s">
        <v>15</v>
      </c>
      <c r="B5" s="16">
        <v>3000</v>
      </c>
      <c r="C5" s="16">
        <v>3100</v>
      </c>
      <c r="D5" s="16">
        <v>3400</v>
      </c>
      <c r="E5" s="16">
        <v>3200</v>
      </c>
      <c r="F5" s="16">
        <v>3100</v>
      </c>
      <c r="G5" s="16">
        <v>3100</v>
      </c>
      <c r="H5" s="16">
        <v>3000</v>
      </c>
      <c r="I5" s="16">
        <v>3100</v>
      </c>
      <c r="J5" s="16">
        <v>3000</v>
      </c>
      <c r="K5" s="16">
        <v>3100</v>
      </c>
      <c r="L5" s="16">
        <v>2900</v>
      </c>
      <c r="M5" s="16">
        <v>2900</v>
      </c>
      <c r="N5" s="16">
        <v>3100</v>
      </c>
    </row>
    <row r="6" spans="1:14" x14ac:dyDescent="0.25">
      <c r="A6" s="17" t="s">
        <v>16</v>
      </c>
      <c r="B6" s="16">
        <v>2100</v>
      </c>
      <c r="C6" s="16">
        <v>2200</v>
      </c>
      <c r="D6" s="16">
        <v>2500</v>
      </c>
      <c r="E6" s="16">
        <v>2200</v>
      </c>
      <c r="F6" s="16">
        <v>2100</v>
      </c>
      <c r="G6" s="16">
        <v>2200</v>
      </c>
      <c r="H6" s="16">
        <v>2100</v>
      </c>
      <c r="I6" s="16">
        <v>2100</v>
      </c>
      <c r="J6" s="16">
        <v>2000</v>
      </c>
      <c r="K6" s="16">
        <v>2100</v>
      </c>
      <c r="L6" s="16">
        <v>2000</v>
      </c>
      <c r="M6" s="16">
        <v>2000</v>
      </c>
      <c r="N6" s="16">
        <v>2100</v>
      </c>
    </row>
    <row r="7" spans="1:14" x14ac:dyDescent="0.25">
      <c r="A7" s="17" t="s">
        <v>17</v>
      </c>
      <c r="B7" s="16">
        <v>900</v>
      </c>
      <c r="C7" s="16">
        <v>900</v>
      </c>
      <c r="D7" s="16">
        <v>900</v>
      </c>
      <c r="E7" s="16">
        <v>1000</v>
      </c>
      <c r="F7" s="16">
        <v>1000</v>
      </c>
      <c r="G7" s="16">
        <v>900</v>
      </c>
      <c r="H7" s="16">
        <v>900</v>
      </c>
      <c r="I7" s="16">
        <v>1000</v>
      </c>
      <c r="J7" s="16">
        <v>1000</v>
      </c>
      <c r="K7" s="16">
        <v>1000</v>
      </c>
      <c r="L7" s="16">
        <v>900</v>
      </c>
      <c r="M7" s="16">
        <v>900</v>
      </c>
      <c r="N7" s="16">
        <v>900</v>
      </c>
    </row>
    <row r="8" spans="1:14" x14ac:dyDescent="0.25">
      <c r="A8" s="15" t="s">
        <v>18</v>
      </c>
      <c r="B8" s="16">
        <v>29500</v>
      </c>
      <c r="C8" s="16">
        <v>29900</v>
      </c>
      <c r="D8" s="16">
        <v>30100</v>
      </c>
      <c r="E8" s="16">
        <v>30200</v>
      </c>
      <c r="F8" s="16">
        <v>30100</v>
      </c>
      <c r="G8" s="16">
        <v>29400</v>
      </c>
      <c r="H8" s="16">
        <v>29100</v>
      </c>
      <c r="I8" s="16">
        <v>30100</v>
      </c>
      <c r="J8" s="16">
        <v>30100</v>
      </c>
      <c r="K8" s="16">
        <v>30400</v>
      </c>
      <c r="L8" s="16">
        <v>30500</v>
      </c>
      <c r="M8" s="16">
        <v>30300</v>
      </c>
      <c r="N8" s="16">
        <v>30000</v>
      </c>
    </row>
    <row r="9" spans="1:14" x14ac:dyDescent="0.25">
      <c r="A9" s="15" t="s">
        <v>19</v>
      </c>
      <c r="B9" s="16">
        <v>18700</v>
      </c>
      <c r="C9" s="16">
        <v>18600</v>
      </c>
      <c r="D9" s="16">
        <v>18800</v>
      </c>
      <c r="E9" s="16">
        <v>18900</v>
      </c>
      <c r="F9" s="16">
        <v>18900</v>
      </c>
      <c r="G9" s="16">
        <v>18600</v>
      </c>
      <c r="H9" s="16">
        <v>18800</v>
      </c>
      <c r="I9" s="16">
        <v>19000</v>
      </c>
      <c r="J9" s="16">
        <v>18600</v>
      </c>
      <c r="K9" s="16">
        <v>18900</v>
      </c>
      <c r="L9" s="16">
        <v>18900</v>
      </c>
      <c r="M9" s="16">
        <v>18900</v>
      </c>
      <c r="N9" s="16">
        <v>18800</v>
      </c>
    </row>
    <row r="10" spans="1:14" x14ac:dyDescent="0.25">
      <c r="A10" s="18" t="s">
        <v>20</v>
      </c>
      <c r="B10" s="16">
        <v>5900</v>
      </c>
      <c r="C10" s="16">
        <v>6000</v>
      </c>
      <c r="D10" s="16">
        <v>6000</v>
      </c>
      <c r="E10" s="16">
        <v>6000</v>
      </c>
      <c r="F10" s="16">
        <v>6000</v>
      </c>
      <c r="G10" s="16">
        <v>6000</v>
      </c>
      <c r="H10" s="16">
        <v>6000</v>
      </c>
      <c r="I10" s="16">
        <v>6000</v>
      </c>
      <c r="J10" s="16">
        <v>5900</v>
      </c>
      <c r="K10" s="16">
        <v>5900</v>
      </c>
      <c r="L10" s="16">
        <v>6000</v>
      </c>
      <c r="M10" s="16">
        <v>6000</v>
      </c>
      <c r="N10" s="16">
        <v>6000</v>
      </c>
    </row>
    <row r="11" spans="1:14" x14ac:dyDescent="0.25">
      <c r="A11" s="17" t="s">
        <v>21</v>
      </c>
      <c r="B11" s="16">
        <v>500</v>
      </c>
      <c r="C11" s="16">
        <v>500</v>
      </c>
      <c r="D11" s="16">
        <v>500</v>
      </c>
      <c r="E11" s="16">
        <v>500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</row>
    <row r="12" spans="1:14" x14ac:dyDescent="0.25">
      <c r="A12" s="17" t="s">
        <v>22</v>
      </c>
      <c r="B12" s="16">
        <v>700</v>
      </c>
      <c r="C12" s="16">
        <v>700</v>
      </c>
      <c r="D12" s="16">
        <v>700</v>
      </c>
      <c r="E12" s="16">
        <v>700</v>
      </c>
      <c r="F12" s="16">
        <v>700</v>
      </c>
      <c r="G12" s="16">
        <v>800</v>
      </c>
      <c r="H12" s="16">
        <v>800</v>
      </c>
      <c r="I12" s="16">
        <v>800</v>
      </c>
      <c r="J12" s="16">
        <v>800</v>
      </c>
      <c r="K12" s="16">
        <v>800</v>
      </c>
      <c r="L12" s="16">
        <v>800</v>
      </c>
      <c r="M12" s="16">
        <v>800</v>
      </c>
      <c r="N12" s="16">
        <v>800</v>
      </c>
    </row>
    <row r="13" spans="1:14" x14ac:dyDescent="0.25">
      <c r="A13" s="18" t="s">
        <v>23</v>
      </c>
      <c r="B13" s="16">
        <v>3600</v>
      </c>
      <c r="C13" s="16">
        <v>3300</v>
      </c>
      <c r="D13" s="16">
        <v>3400</v>
      </c>
      <c r="E13" s="16">
        <v>3300</v>
      </c>
      <c r="F13" s="16">
        <v>3500</v>
      </c>
      <c r="G13" s="16">
        <v>3300</v>
      </c>
      <c r="H13" s="16">
        <v>3400</v>
      </c>
      <c r="I13" s="16">
        <v>3500</v>
      </c>
      <c r="J13" s="16">
        <v>3400</v>
      </c>
      <c r="K13" s="16">
        <v>3600</v>
      </c>
      <c r="L13" s="16">
        <v>3500</v>
      </c>
      <c r="M13" s="16">
        <v>3600</v>
      </c>
      <c r="N13" s="16">
        <v>3500</v>
      </c>
    </row>
    <row r="14" spans="1:14" x14ac:dyDescent="0.25">
      <c r="A14" s="18" t="s">
        <v>24</v>
      </c>
      <c r="B14" s="16">
        <v>3300</v>
      </c>
      <c r="C14" s="16">
        <v>3300</v>
      </c>
      <c r="D14" s="16">
        <v>3300</v>
      </c>
      <c r="E14" s="16">
        <v>3300</v>
      </c>
      <c r="F14" s="16">
        <v>3300</v>
      </c>
      <c r="G14" s="16">
        <v>3300</v>
      </c>
      <c r="H14" s="16">
        <v>3400</v>
      </c>
      <c r="I14" s="16">
        <v>3500</v>
      </c>
      <c r="J14" s="16">
        <v>3400</v>
      </c>
      <c r="K14" s="16">
        <v>3400</v>
      </c>
      <c r="L14" s="16">
        <v>3400</v>
      </c>
      <c r="M14" s="16">
        <v>3400</v>
      </c>
      <c r="N14" s="16">
        <v>3400</v>
      </c>
    </row>
    <row r="15" spans="1:14" x14ac:dyDescent="0.25">
      <c r="A15" s="18" t="s">
        <v>25</v>
      </c>
      <c r="B15" s="16">
        <v>3700</v>
      </c>
      <c r="C15" s="16">
        <v>3700</v>
      </c>
      <c r="D15" s="16">
        <v>3800</v>
      </c>
      <c r="E15" s="16">
        <v>4000</v>
      </c>
      <c r="F15" s="16">
        <v>3900</v>
      </c>
      <c r="G15" s="16">
        <v>3700</v>
      </c>
      <c r="H15" s="16">
        <v>3700</v>
      </c>
      <c r="I15" s="16">
        <v>3700</v>
      </c>
      <c r="J15" s="16">
        <v>3600</v>
      </c>
      <c r="K15" s="16">
        <v>3600</v>
      </c>
      <c r="L15" s="16">
        <v>3600</v>
      </c>
      <c r="M15" s="16">
        <v>3500</v>
      </c>
      <c r="N15" s="16">
        <v>3700</v>
      </c>
    </row>
    <row r="16" spans="1:14" x14ac:dyDescent="0.25">
      <c r="A16" s="18" t="s">
        <v>26</v>
      </c>
      <c r="B16" s="16">
        <v>1000</v>
      </c>
      <c r="C16" s="16">
        <v>1100</v>
      </c>
      <c r="D16" s="16">
        <v>1100</v>
      </c>
      <c r="E16" s="16">
        <v>1100</v>
      </c>
      <c r="F16" s="16">
        <v>1000</v>
      </c>
      <c r="G16" s="16">
        <v>1000</v>
      </c>
      <c r="H16" s="16">
        <v>1000</v>
      </c>
      <c r="I16" s="16">
        <v>1000</v>
      </c>
      <c r="J16" s="16">
        <v>1000</v>
      </c>
      <c r="K16" s="16">
        <v>1100</v>
      </c>
      <c r="L16" s="16">
        <v>1100</v>
      </c>
      <c r="M16" s="16">
        <v>1100</v>
      </c>
      <c r="N16" s="16">
        <v>1100</v>
      </c>
    </row>
    <row r="17" spans="1:14" x14ac:dyDescent="0.25">
      <c r="A17" s="19" t="s">
        <v>27</v>
      </c>
      <c r="B17" s="16">
        <v>10800</v>
      </c>
      <c r="C17" s="16">
        <v>11300</v>
      </c>
      <c r="D17" s="16">
        <v>11300</v>
      </c>
      <c r="E17" s="16">
        <v>11300</v>
      </c>
      <c r="F17" s="16">
        <v>11200</v>
      </c>
      <c r="G17" s="16">
        <v>10800</v>
      </c>
      <c r="H17" s="16">
        <v>10300</v>
      </c>
      <c r="I17" s="16">
        <v>11100</v>
      </c>
      <c r="J17" s="16">
        <v>11500</v>
      </c>
      <c r="K17" s="16">
        <v>11500</v>
      </c>
      <c r="L17" s="16">
        <v>11600</v>
      </c>
      <c r="M17" s="16">
        <v>11400</v>
      </c>
      <c r="N17" s="16">
        <v>11200</v>
      </c>
    </row>
    <row r="18" spans="1:14" x14ac:dyDescent="0.25">
      <c r="A18" s="20" t="s">
        <v>28</v>
      </c>
      <c r="B18" s="16">
        <v>4300</v>
      </c>
      <c r="C18" s="16">
        <v>4300</v>
      </c>
      <c r="D18" s="16">
        <v>4300</v>
      </c>
      <c r="E18" s="16">
        <v>4300</v>
      </c>
      <c r="F18" s="16">
        <v>4400</v>
      </c>
      <c r="G18" s="16">
        <v>4400</v>
      </c>
      <c r="H18" s="16">
        <v>4400</v>
      </c>
      <c r="I18" s="16">
        <v>4400</v>
      </c>
      <c r="J18" s="16">
        <v>4400</v>
      </c>
      <c r="K18" s="16">
        <v>4400</v>
      </c>
      <c r="L18" s="16">
        <v>4400</v>
      </c>
      <c r="M18" s="16">
        <v>4400</v>
      </c>
      <c r="N18" s="16">
        <v>4400</v>
      </c>
    </row>
    <row r="19" spans="1:14" x14ac:dyDescent="0.25">
      <c r="A19" s="21" t="s">
        <v>29</v>
      </c>
      <c r="B19" s="16">
        <v>6500</v>
      </c>
      <c r="C19" s="16">
        <v>7000</v>
      </c>
      <c r="D19" s="16">
        <v>7000</v>
      </c>
      <c r="E19" s="16">
        <v>7000</v>
      </c>
      <c r="F19" s="16">
        <v>6800</v>
      </c>
      <c r="G19" s="16">
        <v>6400</v>
      </c>
      <c r="H19" s="16">
        <v>5900</v>
      </c>
      <c r="I19" s="16">
        <v>6700</v>
      </c>
      <c r="J19" s="16">
        <v>7100</v>
      </c>
      <c r="K19" s="16">
        <v>7100</v>
      </c>
      <c r="L19" s="16">
        <v>7200</v>
      </c>
      <c r="M19" s="16">
        <v>7000</v>
      </c>
      <c r="N19" s="16">
        <v>6800</v>
      </c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 t="s">
        <v>50</v>
      </c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customWidth="1"/>
    <col min="14" max="14" width="8.28515625" style="2" customWidth="1"/>
    <col min="15" max="15" width="6.5703125" style="2" hidden="1" customWidth="1"/>
    <col min="16" max="16384" width="9.140625" style="2"/>
  </cols>
  <sheetData>
    <row r="1" spans="1:15" ht="21" x14ac:dyDescent="0.3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29">
        <v>33600</v>
      </c>
      <c r="C3" s="29">
        <v>33900</v>
      </c>
      <c r="D3" s="29">
        <v>34200</v>
      </c>
      <c r="E3" s="29">
        <v>33900</v>
      </c>
      <c r="F3" s="29">
        <v>34000</v>
      </c>
      <c r="G3" s="29">
        <v>33400</v>
      </c>
      <c r="H3" s="29">
        <v>32000</v>
      </c>
      <c r="I3" s="29">
        <v>32900</v>
      </c>
      <c r="J3" s="29">
        <v>33300</v>
      </c>
      <c r="K3" s="29">
        <v>33600</v>
      </c>
      <c r="L3" s="29">
        <v>33600</v>
      </c>
      <c r="M3" s="29">
        <v>33400</v>
      </c>
      <c r="N3" s="29">
        <v>33500</v>
      </c>
      <c r="O3" s="4">
        <f>AVERAGE(B3:M3)</f>
        <v>33483.333333333336</v>
      </c>
    </row>
    <row r="4" spans="1:15" x14ac:dyDescent="0.25">
      <c r="A4" s="15" t="s">
        <v>14</v>
      </c>
      <c r="B4" s="29">
        <v>22300</v>
      </c>
      <c r="C4" s="29">
        <v>22500</v>
      </c>
      <c r="D4" s="29">
        <v>22800</v>
      </c>
      <c r="E4" s="29">
        <v>22600</v>
      </c>
      <c r="F4" s="29">
        <v>22600</v>
      </c>
      <c r="G4" s="29">
        <v>22800</v>
      </c>
      <c r="H4" s="29">
        <v>22100</v>
      </c>
      <c r="I4" s="29">
        <v>21900</v>
      </c>
      <c r="J4" s="29">
        <v>22100</v>
      </c>
      <c r="K4" s="29">
        <v>22300</v>
      </c>
      <c r="L4" s="29">
        <v>22300</v>
      </c>
      <c r="M4" s="29">
        <v>22200</v>
      </c>
      <c r="N4" s="29">
        <v>22400</v>
      </c>
      <c r="O4" s="4">
        <f t="shared" ref="O4:O19" si="0">AVERAGE(B4:M4)</f>
        <v>22375</v>
      </c>
    </row>
    <row r="5" spans="1:15" x14ac:dyDescent="0.25">
      <c r="A5" s="15" t="s">
        <v>15</v>
      </c>
      <c r="B5" s="29">
        <v>1900</v>
      </c>
      <c r="C5" s="29">
        <v>1900</v>
      </c>
      <c r="D5" s="29">
        <v>1900</v>
      </c>
      <c r="E5" s="29">
        <v>2000</v>
      </c>
      <c r="F5" s="29">
        <v>2000</v>
      </c>
      <c r="G5" s="29">
        <v>2000</v>
      </c>
      <c r="H5" s="29">
        <v>2000</v>
      </c>
      <c r="I5" s="29">
        <v>2000</v>
      </c>
      <c r="J5" s="29">
        <v>2100</v>
      </c>
      <c r="K5" s="29">
        <v>2100</v>
      </c>
      <c r="L5" s="29">
        <v>2000</v>
      </c>
      <c r="M5" s="29">
        <v>2000</v>
      </c>
      <c r="N5" s="29">
        <v>2000</v>
      </c>
      <c r="O5" s="4">
        <f t="shared" si="0"/>
        <v>1991.6666666666667</v>
      </c>
    </row>
    <row r="6" spans="1:15" x14ac:dyDescent="0.25">
      <c r="A6" s="17" t="s">
        <v>16</v>
      </c>
      <c r="B6" s="29">
        <v>1300</v>
      </c>
      <c r="C6" s="29">
        <v>1300</v>
      </c>
      <c r="D6" s="29">
        <v>1300</v>
      </c>
      <c r="E6" s="29">
        <v>1400</v>
      </c>
      <c r="F6" s="29">
        <v>1400</v>
      </c>
      <c r="G6" s="29">
        <v>1400</v>
      </c>
      <c r="H6" s="29">
        <v>1400</v>
      </c>
      <c r="I6" s="29">
        <v>1400</v>
      </c>
      <c r="J6" s="29">
        <v>1500</v>
      </c>
      <c r="K6" s="29">
        <v>1500</v>
      </c>
      <c r="L6" s="29">
        <v>1500</v>
      </c>
      <c r="M6" s="29">
        <v>1500</v>
      </c>
      <c r="N6" s="29">
        <v>1400</v>
      </c>
      <c r="O6" s="4">
        <f>AVERAGE(B6:M6)</f>
        <v>1408.3333333333333</v>
      </c>
    </row>
    <row r="7" spans="1:15" x14ac:dyDescent="0.25">
      <c r="A7" s="17" t="s">
        <v>17</v>
      </c>
      <c r="B7" s="29">
        <v>600</v>
      </c>
      <c r="C7" s="29">
        <v>600</v>
      </c>
      <c r="D7" s="29">
        <v>600</v>
      </c>
      <c r="E7" s="29">
        <v>600</v>
      </c>
      <c r="F7" s="29">
        <v>600</v>
      </c>
      <c r="G7" s="29">
        <v>600</v>
      </c>
      <c r="H7" s="29">
        <v>600</v>
      </c>
      <c r="I7" s="29">
        <v>600</v>
      </c>
      <c r="J7" s="29">
        <v>600</v>
      </c>
      <c r="K7" s="29">
        <v>600</v>
      </c>
      <c r="L7" s="29">
        <v>500</v>
      </c>
      <c r="M7" s="29">
        <v>500</v>
      </c>
      <c r="N7" s="29">
        <v>600</v>
      </c>
      <c r="O7" s="4">
        <f>AVERAGE(B7:M7)</f>
        <v>583.33333333333337</v>
      </c>
    </row>
    <row r="8" spans="1:15" x14ac:dyDescent="0.25">
      <c r="A8" s="15" t="s">
        <v>18</v>
      </c>
      <c r="B8" s="29">
        <v>31700</v>
      </c>
      <c r="C8" s="29">
        <v>32000</v>
      </c>
      <c r="D8" s="3">
        <v>32300</v>
      </c>
      <c r="E8" s="3">
        <v>31900</v>
      </c>
      <c r="F8" s="29">
        <v>32000</v>
      </c>
      <c r="G8" s="29">
        <v>31400</v>
      </c>
      <c r="H8" s="29">
        <v>30000</v>
      </c>
      <c r="I8" s="29">
        <v>30900</v>
      </c>
      <c r="J8" s="29">
        <v>31200</v>
      </c>
      <c r="K8" s="29">
        <v>31500</v>
      </c>
      <c r="L8" s="29">
        <v>31600</v>
      </c>
      <c r="M8" s="29">
        <v>31400</v>
      </c>
      <c r="N8" s="29">
        <v>31500</v>
      </c>
      <c r="O8" s="4">
        <f>AVERAGE(B8:M8)</f>
        <v>31491.666666666668</v>
      </c>
    </row>
    <row r="9" spans="1:15" x14ac:dyDescent="0.25">
      <c r="A9" s="15" t="s">
        <v>19</v>
      </c>
      <c r="B9" s="29">
        <v>20400</v>
      </c>
      <c r="C9" s="29">
        <v>20600</v>
      </c>
      <c r="D9" s="3">
        <v>20900</v>
      </c>
      <c r="E9" s="3">
        <v>20600</v>
      </c>
      <c r="F9" s="29">
        <v>20600</v>
      </c>
      <c r="G9" s="29">
        <v>20800</v>
      </c>
      <c r="H9" s="29">
        <v>20100</v>
      </c>
      <c r="I9" s="29">
        <v>19900</v>
      </c>
      <c r="J9" s="29">
        <v>20000</v>
      </c>
      <c r="K9" s="29">
        <v>20200</v>
      </c>
      <c r="L9" s="29">
        <v>20300</v>
      </c>
      <c r="M9" s="29">
        <v>20200</v>
      </c>
      <c r="N9" s="29">
        <v>20400</v>
      </c>
      <c r="O9" s="4">
        <f>AVERAGE(B9:M9)</f>
        <v>20383.333333333332</v>
      </c>
    </row>
    <row r="10" spans="1:15" x14ac:dyDescent="0.25">
      <c r="A10" s="18" t="s">
        <v>20</v>
      </c>
      <c r="B10" s="29">
        <v>5900</v>
      </c>
      <c r="C10" s="29">
        <v>5900</v>
      </c>
      <c r="D10" s="29">
        <v>5900</v>
      </c>
      <c r="E10" s="29">
        <v>5800</v>
      </c>
      <c r="F10" s="29">
        <v>5800</v>
      </c>
      <c r="G10" s="29">
        <v>5900</v>
      </c>
      <c r="H10" s="29">
        <v>5800</v>
      </c>
      <c r="I10" s="29">
        <v>5700</v>
      </c>
      <c r="J10" s="29">
        <v>5700</v>
      </c>
      <c r="K10" s="29">
        <v>5800</v>
      </c>
      <c r="L10" s="29">
        <v>5900</v>
      </c>
      <c r="M10" s="29">
        <v>5900</v>
      </c>
      <c r="N10" s="29">
        <v>5800</v>
      </c>
      <c r="O10" s="4">
        <f t="shared" si="0"/>
        <v>5833.333333333333</v>
      </c>
    </row>
    <row r="11" spans="1:15" x14ac:dyDescent="0.25">
      <c r="A11" s="17" t="s">
        <v>21</v>
      </c>
      <c r="B11" s="29">
        <v>400</v>
      </c>
      <c r="C11" s="29">
        <v>400</v>
      </c>
      <c r="D11" s="29">
        <v>500</v>
      </c>
      <c r="E11" s="29">
        <v>500</v>
      </c>
      <c r="F11" s="29">
        <v>500</v>
      </c>
      <c r="G11" s="29">
        <v>500</v>
      </c>
      <c r="H11" s="29">
        <v>400</v>
      </c>
      <c r="I11" s="29">
        <v>400</v>
      </c>
      <c r="J11" s="29">
        <v>400</v>
      </c>
      <c r="K11" s="29">
        <v>400</v>
      </c>
      <c r="L11" s="29">
        <v>400</v>
      </c>
      <c r="M11" s="29">
        <v>400</v>
      </c>
      <c r="N11" s="29">
        <v>400</v>
      </c>
      <c r="O11" s="4">
        <f t="shared" si="0"/>
        <v>433.33333333333331</v>
      </c>
    </row>
    <row r="12" spans="1:15" x14ac:dyDescent="0.25">
      <c r="A12" s="17" t="s">
        <v>22</v>
      </c>
      <c r="B12" s="29">
        <v>1100</v>
      </c>
      <c r="C12" s="29">
        <v>1100</v>
      </c>
      <c r="D12" s="29">
        <v>1200</v>
      </c>
      <c r="E12" s="29">
        <v>1100</v>
      </c>
      <c r="F12" s="29">
        <v>1200</v>
      </c>
      <c r="G12" s="29">
        <v>1200</v>
      </c>
      <c r="H12" s="29">
        <v>1200</v>
      </c>
      <c r="I12" s="29">
        <v>1200</v>
      </c>
      <c r="J12" s="29">
        <v>1200</v>
      </c>
      <c r="K12" s="29">
        <v>1200</v>
      </c>
      <c r="L12" s="29">
        <v>1200</v>
      </c>
      <c r="M12" s="29">
        <v>1200</v>
      </c>
      <c r="N12" s="29">
        <v>1200</v>
      </c>
      <c r="O12" s="4">
        <f t="shared" si="0"/>
        <v>1175</v>
      </c>
    </row>
    <row r="13" spans="1:15" x14ac:dyDescent="0.25">
      <c r="A13" s="18" t="s">
        <v>23</v>
      </c>
      <c r="B13" s="29">
        <v>4000</v>
      </c>
      <c r="C13" s="29">
        <v>4000</v>
      </c>
      <c r="D13" s="29">
        <v>4100</v>
      </c>
      <c r="E13" s="29">
        <v>4000</v>
      </c>
      <c r="F13" s="29">
        <v>4000</v>
      </c>
      <c r="G13" s="29">
        <v>4000</v>
      </c>
      <c r="H13" s="29">
        <v>3600</v>
      </c>
      <c r="I13" s="29">
        <v>3600</v>
      </c>
      <c r="J13" s="29">
        <v>3600</v>
      </c>
      <c r="K13" s="29">
        <v>3600</v>
      </c>
      <c r="L13" s="29">
        <v>3700</v>
      </c>
      <c r="M13" s="29">
        <v>3600</v>
      </c>
      <c r="N13" s="29">
        <v>3800</v>
      </c>
      <c r="O13" s="4">
        <f t="shared" si="0"/>
        <v>3816.6666666666665</v>
      </c>
    </row>
    <row r="14" spans="1:15" x14ac:dyDescent="0.25">
      <c r="A14" s="18" t="s">
        <v>24</v>
      </c>
      <c r="B14" s="29">
        <v>4800</v>
      </c>
      <c r="C14" s="29">
        <v>4900</v>
      </c>
      <c r="D14" s="29">
        <v>4900</v>
      </c>
      <c r="E14" s="29">
        <v>4800</v>
      </c>
      <c r="F14" s="29">
        <v>4800</v>
      </c>
      <c r="G14" s="29">
        <v>4800</v>
      </c>
      <c r="H14" s="29">
        <v>4700</v>
      </c>
      <c r="I14" s="29">
        <v>4700</v>
      </c>
      <c r="J14" s="29">
        <v>4800</v>
      </c>
      <c r="K14" s="29">
        <v>4900</v>
      </c>
      <c r="L14" s="29">
        <v>4800</v>
      </c>
      <c r="M14" s="29">
        <v>4800</v>
      </c>
      <c r="N14" s="29">
        <v>4800</v>
      </c>
      <c r="O14" s="4">
        <f t="shared" si="0"/>
        <v>4808.333333333333</v>
      </c>
    </row>
    <row r="15" spans="1:15" x14ac:dyDescent="0.25">
      <c r="A15" s="18" t="s">
        <v>25</v>
      </c>
      <c r="B15" s="29">
        <v>3500</v>
      </c>
      <c r="C15" s="29">
        <v>3600</v>
      </c>
      <c r="D15" s="29">
        <v>3600</v>
      </c>
      <c r="E15" s="29">
        <v>3700</v>
      </c>
      <c r="F15" s="29">
        <v>3600</v>
      </c>
      <c r="G15" s="29">
        <v>3600</v>
      </c>
      <c r="H15" s="29">
        <v>3600</v>
      </c>
      <c r="I15" s="29">
        <v>3500</v>
      </c>
      <c r="J15" s="29">
        <v>3500</v>
      </c>
      <c r="K15" s="29">
        <v>3500</v>
      </c>
      <c r="L15" s="29">
        <v>3500</v>
      </c>
      <c r="M15" s="29">
        <v>3500</v>
      </c>
      <c r="N15" s="29">
        <v>3600</v>
      </c>
      <c r="O15" s="4">
        <f t="shared" si="0"/>
        <v>3558.3333333333335</v>
      </c>
    </row>
    <row r="16" spans="1:15" x14ac:dyDescent="0.25">
      <c r="A16" s="18" t="s">
        <v>26</v>
      </c>
      <c r="B16" s="29">
        <v>700</v>
      </c>
      <c r="C16" s="29">
        <v>700</v>
      </c>
      <c r="D16" s="29">
        <v>700</v>
      </c>
      <c r="E16" s="29">
        <v>700</v>
      </c>
      <c r="F16" s="29">
        <v>700</v>
      </c>
      <c r="G16" s="29">
        <v>800</v>
      </c>
      <c r="H16" s="29">
        <v>800</v>
      </c>
      <c r="I16" s="29">
        <v>800</v>
      </c>
      <c r="J16" s="29">
        <v>800</v>
      </c>
      <c r="K16" s="29">
        <v>800</v>
      </c>
      <c r="L16" s="29">
        <v>800</v>
      </c>
      <c r="M16" s="29">
        <v>800</v>
      </c>
      <c r="N16" s="29">
        <v>800</v>
      </c>
      <c r="O16" s="4">
        <f t="shared" si="0"/>
        <v>758.33333333333337</v>
      </c>
    </row>
    <row r="17" spans="1:15" x14ac:dyDescent="0.25">
      <c r="A17" s="19" t="s">
        <v>27</v>
      </c>
      <c r="B17" s="29">
        <v>11300</v>
      </c>
      <c r="C17" s="29">
        <v>11400</v>
      </c>
      <c r="D17" s="29">
        <v>11400</v>
      </c>
      <c r="E17" s="29">
        <v>11300</v>
      </c>
      <c r="F17" s="29">
        <v>11400</v>
      </c>
      <c r="G17" s="29">
        <v>10600</v>
      </c>
      <c r="H17" s="29">
        <v>9900</v>
      </c>
      <c r="I17" s="29">
        <v>11000</v>
      </c>
      <c r="J17" s="29">
        <v>11200</v>
      </c>
      <c r="K17" s="29">
        <v>11300</v>
      </c>
      <c r="L17" s="29">
        <v>11300</v>
      </c>
      <c r="M17" s="29">
        <v>11200</v>
      </c>
      <c r="N17" s="29">
        <v>11100</v>
      </c>
      <c r="O17" s="4">
        <f t="shared" si="0"/>
        <v>11108.333333333334</v>
      </c>
    </row>
    <row r="18" spans="1:15" x14ac:dyDescent="0.25">
      <c r="A18" s="20" t="s">
        <v>28</v>
      </c>
      <c r="B18" s="29">
        <v>4800</v>
      </c>
      <c r="C18" s="29">
        <v>4800</v>
      </c>
      <c r="D18" s="29">
        <v>4800</v>
      </c>
      <c r="E18" s="29">
        <v>4800</v>
      </c>
      <c r="F18" s="29">
        <v>4800</v>
      </c>
      <c r="G18" s="29">
        <v>4800</v>
      </c>
      <c r="H18" s="29">
        <v>4800</v>
      </c>
      <c r="I18" s="29">
        <v>4800</v>
      </c>
      <c r="J18" s="29">
        <v>4800</v>
      </c>
      <c r="K18" s="29">
        <v>4800</v>
      </c>
      <c r="L18" s="29">
        <v>4800</v>
      </c>
      <c r="M18" s="29">
        <v>4700</v>
      </c>
      <c r="N18" s="29">
        <v>4800</v>
      </c>
      <c r="O18" s="4">
        <f t="shared" si="0"/>
        <v>4791.666666666667</v>
      </c>
    </row>
    <row r="19" spans="1:15" x14ac:dyDescent="0.25">
      <c r="A19" s="21" t="s">
        <v>29</v>
      </c>
      <c r="B19" s="29">
        <v>6500</v>
      </c>
      <c r="C19" s="29">
        <v>6600</v>
      </c>
      <c r="D19" s="29">
        <v>6600</v>
      </c>
      <c r="E19" s="29">
        <v>6500</v>
      </c>
      <c r="F19" s="29">
        <v>6600</v>
      </c>
      <c r="G19" s="29">
        <v>5800</v>
      </c>
      <c r="H19" s="29">
        <v>5100</v>
      </c>
      <c r="I19" s="29">
        <v>6200</v>
      </c>
      <c r="J19" s="29">
        <v>6400</v>
      </c>
      <c r="K19" s="29">
        <v>6500</v>
      </c>
      <c r="L19" s="29">
        <v>6500</v>
      </c>
      <c r="M19" s="29">
        <v>6500</v>
      </c>
      <c r="N19" s="29">
        <v>6300</v>
      </c>
      <c r="O19" s="4">
        <f t="shared" si="0"/>
        <v>6316.666666666667</v>
      </c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4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87720.239597078966</v>
      </c>
      <c r="C25" s="6">
        <f t="shared" ref="C25:M25" si="1">C26+C39</f>
        <v>87686.412026852238</v>
      </c>
      <c r="D25" s="6">
        <f t="shared" si="1"/>
        <v>34107.629195859387</v>
      </c>
      <c r="E25" s="6">
        <f t="shared" si="1"/>
        <v>33791.686516981958</v>
      </c>
      <c r="F25" s="6">
        <f t="shared" si="1"/>
        <v>33972.596662328673</v>
      </c>
      <c r="G25" s="6">
        <f t="shared" si="1"/>
        <v>33653.724479587232</v>
      </c>
      <c r="H25" s="6">
        <f t="shared" si="1"/>
        <v>32440.553481100527</v>
      </c>
      <c r="I25" s="6">
        <f t="shared" si="1"/>
        <v>33086.309966455512</v>
      </c>
      <c r="J25" s="6">
        <f t="shared" si="1"/>
        <v>33210.762383434238</v>
      </c>
      <c r="K25" s="6">
        <f t="shared" si="1"/>
        <v>33248.177684579074</v>
      </c>
      <c r="L25" s="6">
        <f t="shared" si="1"/>
        <v>33213.470623136585</v>
      </c>
      <c r="M25" s="6">
        <f t="shared" si="1"/>
        <v>33087.367715312837</v>
      </c>
    </row>
    <row r="26" spans="1:15" hidden="1" x14ac:dyDescent="0.25">
      <c r="A26" s="5" t="s">
        <v>14</v>
      </c>
      <c r="B26" s="6">
        <f>B27+B31</f>
        <v>76283.606490550213</v>
      </c>
      <c r="C26" s="6">
        <f t="shared" ref="C26:M26" si="2">C27+C31</f>
        <v>76399.332394992525</v>
      </c>
      <c r="D26" s="6">
        <f t="shared" si="2"/>
        <v>22844.907864422716</v>
      </c>
      <c r="E26" s="6">
        <f t="shared" si="2"/>
        <v>22636.038611116754</v>
      </c>
      <c r="F26" s="6">
        <f t="shared" si="2"/>
        <v>22647.5359973495</v>
      </c>
      <c r="G26" s="6">
        <f t="shared" si="2"/>
        <v>22903.029150373128</v>
      </c>
      <c r="H26" s="6">
        <f t="shared" si="2"/>
        <v>22132.660822501552</v>
      </c>
      <c r="I26" s="6">
        <f t="shared" si="2"/>
        <v>21894.259976665209</v>
      </c>
      <c r="J26" s="6">
        <f t="shared" si="2"/>
        <v>22109.584764891981</v>
      </c>
      <c r="K26" s="6">
        <f t="shared" si="2"/>
        <v>22105.032367522039</v>
      </c>
      <c r="L26" s="6">
        <f t="shared" si="2"/>
        <v>22051.542175761806</v>
      </c>
      <c r="M26" s="6">
        <f t="shared" si="2"/>
        <v>21984.695911407383</v>
      </c>
    </row>
    <row r="27" spans="1:15" hidden="1" x14ac:dyDescent="0.25">
      <c r="A27" s="5" t="s">
        <v>15</v>
      </c>
      <c r="B27" s="14">
        <f>SUM(B28:B29)</f>
        <v>55746.53484289597</v>
      </c>
      <c r="C27" s="14">
        <f t="shared" ref="C27:M27" si="3">SUM(C28:C29)</f>
        <v>55672.93589595511</v>
      </c>
      <c r="D27" s="14">
        <f t="shared" si="3"/>
        <v>1957.9545747881139</v>
      </c>
      <c r="E27" s="14">
        <f t="shared" si="3"/>
        <v>2027.2288538565517</v>
      </c>
      <c r="F27" s="14">
        <f t="shared" si="3"/>
        <v>1992.7700281152702</v>
      </c>
      <c r="G27" s="14">
        <f t="shared" si="3"/>
        <v>1982.3322187182791</v>
      </c>
      <c r="H27" s="14">
        <f t="shared" si="3"/>
        <v>1915.2931057432734</v>
      </c>
      <c r="I27" s="14">
        <f t="shared" si="3"/>
        <v>1928.1414741387403</v>
      </c>
      <c r="J27" s="14">
        <f t="shared" si="3"/>
        <v>2047.0998140211764</v>
      </c>
      <c r="K27" s="14">
        <f t="shared" si="3"/>
        <v>2026.2002350203436</v>
      </c>
      <c r="L27" s="14">
        <f t="shared" si="3"/>
        <v>2003.4278938781472</v>
      </c>
      <c r="M27" s="14">
        <f t="shared" si="3"/>
        <v>2050.8426425411208</v>
      </c>
    </row>
    <row r="28" spans="1:15" hidden="1" x14ac:dyDescent="0.25">
      <c r="A28" s="7" t="s">
        <v>16</v>
      </c>
      <c r="B28" s="14">
        <f>B8/0.96737763689828</f>
        <v>32769.00229122545</v>
      </c>
      <c r="C28" s="14">
        <f>C8/0.973187918691423</f>
        <v>32881.624797632241</v>
      </c>
      <c r="D28" s="14">
        <f>D6/0.99093287502864</f>
        <v>1311.8951169749287</v>
      </c>
      <c r="E28" s="14">
        <f>E6/1.01178068760816</f>
        <v>1383.699073471729</v>
      </c>
      <c r="F28" s="14">
        <f>F6/1.01450981674723</f>
        <v>1379.9767896665082</v>
      </c>
      <c r="G28" s="14">
        <f>G6/1.03632011857348</f>
        <v>1350.933919846248</v>
      </c>
      <c r="H28" s="14">
        <f>H6/1.01924404894783</f>
        <v>1373.567009241041</v>
      </c>
      <c r="I28" s="14">
        <f>I6/1.00091092771934</f>
        <v>1398.7258618406916</v>
      </c>
      <c r="J28" s="14">
        <f>J6/0.989696525110909</f>
        <v>1515.6161125572353</v>
      </c>
      <c r="K28" s="14">
        <f>K6/1.00220363837298</f>
        <v>1496.701810457567</v>
      </c>
      <c r="L28" s="14">
        <f>L6/1.00917739716211</f>
        <v>1486.3590922845908</v>
      </c>
      <c r="M28" s="14">
        <f>M6/0.984659490707473</f>
        <v>1523.3692602934821</v>
      </c>
    </row>
    <row r="29" spans="1:15" hidden="1" x14ac:dyDescent="0.25">
      <c r="A29" s="7" t="s">
        <v>17</v>
      </c>
      <c r="B29" s="14">
        <f>B9/0.887823788482322</f>
        <v>22977.532551670523</v>
      </c>
      <c r="C29" s="14">
        <f>C9/0.903853223324036</f>
        <v>22791.311098322869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529.49842456277656</v>
      </c>
      <c r="L29" s="14">
        <f>L7/0.9669893028917</f>
        <v>517.06880159355649</v>
      </c>
      <c r="M29" s="14">
        <f>M7/0.94791513055963</f>
        <v>527.47338224763871</v>
      </c>
    </row>
    <row r="30" spans="1:15" hidden="1" x14ac:dyDescent="0.25">
      <c r="A30" s="5" t="s">
        <v>18</v>
      </c>
      <c r="B30" s="14">
        <f>B31+B39</f>
        <v>31973.704754182996</v>
      </c>
      <c r="C30" s="14">
        <f t="shared" ref="C30:M30" si="4">C31+C39</f>
        <v>32013.476130897114</v>
      </c>
      <c r="D30" s="14">
        <f t="shared" si="4"/>
        <v>32149.674621071274</v>
      </c>
      <c r="E30" s="14">
        <f t="shared" si="4"/>
        <v>31764.457663125406</v>
      </c>
      <c r="F30" s="14">
        <f t="shared" si="4"/>
        <v>31979.826634213405</v>
      </c>
      <c r="G30" s="14">
        <f t="shared" si="4"/>
        <v>31671.392260868954</v>
      </c>
      <c r="H30" s="14">
        <f t="shared" si="4"/>
        <v>30525.260375357255</v>
      </c>
      <c r="I30" s="14">
        <f t="shared" si="4"/>
        <v>31158.16849231677</v>
      </c>
      <c r="J30" s="14">
        <f t="shared" si="4"/>
        <v>31163.66256941306</v>
      </c>
      <c r="K30" s="14">
        <f t="shared" si="4"/>
        <v>31221.977449558733</v>
      </c>
      <c r="L30" s="14">
        <f t="shared" si="4"/>
        <v>31210.042729258435</v>
      </c>
      <c r="M30" s="14">
        <f t="shared" si="4"/>
        <v>31036.525072771721</v>
      </c>
    </row>
    <row r="31" spans="1:15" hidden="1" x14ac:dyDescent="0.25">
      <c r="A31" s="5" t="s">
        <v>19</v>
      </c>
      <c r="B31" s="14">
        <f>SUM(B32:B38)</f>
        <v>20537.071647654237</v>
      </c>
      <c r="C31" s="14">
        <f t="shared" ref="C31:M31" si="5">SUM(C32:C38)</f>
        <v>20726.396499037408</v>
      </c>
      <c r="D31" s="14">
        <f t="shared" si="5"/>
        <v>20886.953289634603</v>
      </c>
      <c r="E31" s="14">
        <f t="shared" si="5"/>
        <v>20608.809757260202</v>
      </c>
      <c r="F31" s="14">
        <f t="shared" si="5"/>
        <v>20654.765969234231</v>
      </c>
      <c r="G31" s="14">
        <f t="shared" si="5"/>
        <v>20920.696931654849</v>
      </c>
      <c r="H31" s="14">
        <f t="shared" si="5"/>
        <v>20217.367716758279</v>
      </c>
      <c r="I31" s="14">
        <f t="shared" si="5"/>
        <v>19966.118502526468</v>
      </c>
      <c r="J31" s="14">
        <f t="shared" si="5"/>
        <v>20062.484950870803</v>
      </c>
      <c r="K31" s="14">
        <f t="shared" si="5"/>
        <v>20078.832132501695</v>
      </c>
      <c r="L31" s="14">
        <f t="shared" si="5"/>
        <v>20048.11428188366</v>
      </c>
      <c r="M31" s="14">
        <f t="shared" si="5"/>
        <v>19933.853268866264</v>
      </c>
    </row>
    <row r="32" spans="1:15" hidden="1" x14ac:dyDescent="0.25">
      <c r="A32" s="8" t="s">
        <v>20</v>
      </c>
      <c r="B32" s="14">
        <f>B10/0.991343166054145</f>
        <v>5951.5213318954329</v>
      </c>
      <c r="C32" s="14">
        <f>C10/0.987213756637999</f>
        <v>5976.4159082352298</v>
      </c>
      <c r="D32" s="14">
        <f>D10/0.98922391841548</f>
        <v>5964.2714760177932</v>
      </c>
      <c r="E32" s="14">
        <f>E10/0.997302706655157</f>
        <v>5815.6866127963885</v>
      </c>
      <c r="F32" s="14">
        <f>F10/1.0049422519234</f>
        <v>5771.4759120727022</v>
      </c>
      <c r="G32" s="14">
        <f>G10/1.0013181643973</f>
        <v>5892.233068148973</v>
      </c>
      <c r="H32" s="14">
        <f>H10/1.00101697261555</f>
        <v>5794.1075512887874</v>
      </c>
      <c r="I32" s="14">
        <f>I10/0.996560356534793</f>
        <v>5719.6736380522434</v>
      </c>
      <c r="J32" s="14">
        <f>J10/0.989130028194145</f>
        <v>5762.6397314077021</v>
      </c>
      <c r="K32" s="14">
        <f>K10/0.994608080435973</f>
        <v>5831.4426698178931</v>
      </c>
      <c r="L32" s="14">
        <f>L10/1.01707216214339</f>
        <v>5800.9649851847971</v>
      </c>
      <c r="M32" s="14">
        <f>M10/1.03026781099275</f>
        <v>5726.6663454377476</v>
      </c>
    </row>
    <row r="33" spans="1:13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497.54389934668239</v>
      </c>
      <c r="E33" s="14">
        <f>E11/1.02193486405737</f>
        <v>489.26797351335955</v>
      </c>
      <c r="F33" s="14">
        <f>F11/1.02335740306789</f>
        <v>488.58785650161536</v>
      </c>
      <c r="G33" s="14">
        <f>G11/1.02496122342925</f>
        <v>487.82333279607576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409.29013747381157</v>
      </c>
      <c r="L33" s="14">
        <f>L11/0.98236292558415</f>
        <v>407.18149024419358</v>
      </c>
      <c r="M33" s="14">
        <f>M11/0.989440200150348</f>
        <v>404.2689997224885</v>
      </c>
    </row>
    <row r="34" spans="1:13" hidden="1" x14ac:dyDescent="0.25">
      <c r="A34" s="7" t="s">
        <v>22</v>
      </c>
      <c r="B34" s="14">
        <f>B12/0.996224400587151</f>
        <v>1104.1688994484437</v>
      </c>
      <c r="C34" s="14">
        <f>C12/0.995876675154679</f>
        <v>1104.5544367520693</v>
      </c>
      <c r="D34" s="14">
        <f>D12/0.989470473943487</f>
        <v>1212.7698921802667</v>
      </c>
      <c r="E34" s="14">
        <f>E12/0.996268092038149</f>
        <v>1104.1204759952093</v>
      </c>
      <c r="F34" s="14">
        <f>F12/0.990063631661357</f>
        <v>1212.0433087582092</v>
      </c>
      <c r="G34" s="14">
        <f>G12/1.01017786340926</f>
        <v>1187.9096181637829</v>
      </c>
      <c r="H34" s="14">
        <f>H12/1.01130798155822</f>
        <v>1186.5821509200828</v>
      </c>
      <c r="I34" s="14">
        <f>I12/1.00387785376148</f>
        <v>1195.3645510792574</v>
      </c>
      <c r="J34" s="14">
        <f>J12/0.996967492149061</f>
        <v>1203.6500783122654</v>
      </c>
      <c r="K34" s="14">
        <f>K12/1.00353112545955</f>
        <v>1195.7775594159875</v>
      </c>
      <c r="L34" s="14">
        <f>L12/0.996439901287266</f>
        <v>1204.2873819582715</v>
      </c>
      <c r="M34" s="14">
        <f>M12/1.00979401428532</f>
        <v>1188.3611736887726</v>
      </c>
    </row>
    <row r="35" spans="1:13" hidden="1" x14ac:dyDescent="0.25">
      <c r="A35" s="8" t="s">
        <v>23</v>
      </c>
      <c r="B35" s="14">
        <f>B13/1.02275656492646</f>
        <v>3910.9990951635832</v>
      </c>
      <c r="C35" s="14">
        <f>C13/1.01037360534273</f>
        <v>3958.9316059411071</v>
      </c>
      <c r="D35" s="14">
        <f>D13/1.00952861615258</f>
        <v>4061.3014177107057</v>
      </c>
      <c r="E35" s="14">
        <f>E13/0.982033025211052</f>
        <v>4073.1827721785089</v>
      </c>
      <c r="F35" s="14">
        <f>F13/0.962113559343645</f>
        <v>4157.5133841048919</v>
      </c>
      <c r="G35" s="14">
        <f>G13/0.969349897053619</f>
        <v>4126.4769431122586</v>
      </c>
      <c r="H35" s="14">
        <f>H13/0.974598270747136</f>
        <v>3693.8296609537456</v>
      </c>
      <c r="I35" s="14">
        <f>I13/0.984185374728194</f>
        <v>3657.8474873132768</v>
      </c>
      <c r="J35" s="14">
        <f>J13/1.00643000832498</f>
        <v>3576.9998611145811</v>
      </c>
      <c r="K35" s="14">
        <f>K13/1.02426228885029</f>
        <v>3514.7247332916204</v>
      </c>
      <c r="L35" s="14">
        <f>L13/1.02745563188033</f>
        <v>3601.1287350955381</v>
      </c>
      <c r="M35" s="14">
        <f>M13/1.02691353438374</f>
        <v>3505.6505532964784</v>
      </c>
    </row>
    <row r="36" spans="1:13" hidden="1" x14ac:dyDescent="0.25">
      <c r="A36" s="8" t="s">
        <v>24</v>
      </c>
      <c r="B36" s="14">
        <f>B14/0.984046817293299</f>
        <v>4877.8167010415127</v>
      </c>
      <c r="C36" s="14">
        <f>C14/0.989589012752516</f>
        <v>4951.5505294170334</v>
      </c>
      <c r="D36" s="14">
        <f>D14/0.997389478622723</f>
        <v>4912.825034776105</v>
      </c>
      <c r="E36" s="14">
        <f>E14/0.997852723811262</f>
        <v>4810.3291051474762</v>
      </c>
      <c r="F36" s="14">
        <f>F14/1.00311429384553</f>
        <v>4785.0977993731531</v>
      </c>
      <c r="G36" s="14">
        <f>G14/0.992362943013396</f>
        <v>4836.9399863162807</v>
      </c>
      <c r="H36" s="14">
        <f>H14/1.00216802616768</f>
        <v>4689.8323208064603</v>
      </c>
      <c r="I36" s="14">
        <f>I14/1.00443864121001</f>
        <v>4679.2305743415891</v>
      </c>
      <c r="J36" s="14">
        <f>J14/1.00618690938397</f>
        <v>4770.4854388721496</v>
      </c>
      <c r="K36" s="14">
        <f>K14/1.01025443574181</f>
        <v>4850.2632867947041</v>
      </c>
      <c r="L36" s="14">
        <f>L14/1.00928765291369</f>
        <v>4755.8295062294546</v>
      </c>
      <c r="M36" s="14">
        <f>M14/1.00330982328662</f>
        <v>4784.1652584206413</v>
      </c>
    </row>
    <row r="37" spans="1:13" hidden="1" x14ac:dyDescent="0.25">
      <c r="A37" s="8" t="s">
        <v>25</v>
      </c>
      <c r="B37" s="14">
        <f>B15/0.979189972594327</f>
        <v>3574.383008362393</v>
      </c>
      <c r="C37" s="14">
        <f>C15/0.995090984372719</f>
        <v>3617.7596386016417</v>
      </c>
      <c r="D37" s="14">
        <f>D15/1.0222259600529</f>
        <v>3521.72625298393</v>
      </c>
      <c r="E37" s="14">
        <f>E15/1.02258922535774</f>
        <v>3618.2661700797812</v>
      </c>
      <c r="F37" s="14">
        <f>F15/1.01529365139855</f>
        <v>3545.7721960942631</v>
      </c>
      <c r="G37" s="14">
        <f>G15/1.00138373325263</f>
        <v>3595.0254437494327</v>
      </c>
      <c r="H37" s="14">
        <f>H15/0.984828123195627</f>
        <v>3655.4601916916354</v>
      </c>
      <c r="I37" s="14">
        <f>I15/0.990648165183916</f>
        <v>3533.0404103158235</v>
      </c>
      <c r="J37" s="14">
        <f>J15/0.98561247021723</f>
        <v>3551.0914337646282</v>
      </c>
      <c r="K37" s="14">
        <f>K15/1.00567607792078</f>
        <v>3480.245853352897</v>
      </c>
      <c r="L37" s="14">
        <f>L15/1.00528686944559</f>
        <v>3481.5932709140325</v>
      </c>
      <c r="M37" s="14">
        <f>M15/0.992175584529542</f>
        <v>3527.6014191173513</v>
      </c>
    </row>
    <row r="38" spans="1:13" hidden="1" x14ac:dyDescent="0.25">
      <c r="A38" s="8" t="s">
        <v>26</v>
      </c>
      <c r="B38" s="14">
        <f>B16/0.976799333683255</f>
        <v>716.62620546687208</v>
      </c>
      <c r="C38" s="14">
        <f>C16/0.977197612497219</f>
        <v>716.33412837671267</v>
      </c>
      <c r="D38" s="14">
        <f>D16/0.976950504425995</f>
        <v>716.51531661911918</v>
      </c>
      <c r="E38" s="14">
        <f>E16/1.00292762087401</f>
        <v>697.95664754948007</v>
      </c>
      <c r="F38" s="14">
        <f>F16/1.00824526800808</f>
        <v>694.27551232939709</v>
      </c>
      <c r="G38" s="14">
        <f>G16/1.00719066227054</f>
        <v>794.28853936804387</v>
      </c>
      <c r="H38" s="14">
        <f>H16/1.01165249292729</f>
        <v>790.78537896461046</v>
      </c>
      <c r="I38" s="14">
        <f>I16/1.02425098072472</f>
        <v>781.05856382383081</v>
      </c>
      <c r="J38" s="14">
        <f>J16/1.00394213739627</f>
        <v>796.85867362316799</v>
      </c>
      <c r="K38" s="14">
        <f>K16/1.00365343354623</f>
        <v>797.0878923547773</v>
      </c>
      <c r="L38" s="14">
        <f>L16/1.00360178598277</f>
        <v>797.12891225737076</v>
      </c>
      <c r="M38" s="14">
        <f>M16/1.00358843182201</f>
        <v>797.13951918278269</v>
      </c>
    </row>
    <row r="39" spans="1:13" hidden="1" x14ac:dyDescent="0.25">
      <c r="A39" s="9" t="s">
        <v>27</v>
      </c>
      <c r="B39" s="14">
        <f>SUM(B40:B41)</f>
        <v>11436.63310652876</v>
      </c>
      <c r="C39" s="14">
        <f t="shared" ref="C39:M39" si="6">SUM(C40:C41)</f>
        <v>11287.079631859708</v>
      </c>
      <c r="D39" s="14">
        <f t="shared" si="6"/>
        <v>11262.721331436673</v>
      </c>
      <c r="E39" s="14">
        <f t="shared" si="6"/>
        <v>11155.647905865204</v>
      </c>
      <c r="F39" s="14">
        <f t="shared" si="6"/>
        <v>11325.060664979173</v>
      </c>
      <c r="G39" s="14">
        <f t="shared" si="6"/>
        <v>10750.695329214102</v>
      </c>
      <c r="H39" s="14">
        <f t="shared" si="6"/>
        <v>10307.892658598976</v>
      </c>
      <c r="I39" s="14">
        <f t="shared" si="6"/>
        <v>11192.049989790303</v>
      </c>
      <c r="J39" s="14">
        <f t="shared" si="6"/>
        <v>11101.177618542257</v>
      </c>
      <c r="K39" s="14">
        <f t="shared" si="6"/>
        <v>11143.145317057038</v>
      </c>
      <c r="L39" s="14">
        <f t="shared" si="6"/>
        <v>11161.928447374776</v>
      </c>
      <c r="M39" s="14">
        <f t="shared" si="6"/>
        <v>11102.671803905458</v>
      </c>
    </row>
    <row r="40" spans="1:13" hidden="1" x14ac:dyDescent="0.25">
      <c r="A40" s="10" t="s">
        <v>28</v>
      </c>
      <c r="B40" s="14">
        <f>B18/0.992899251535848</f>
        <v>4834.3273424521249</v>
      </c>
      <c r="C40" s="14">
        <f>C18/0.988527472815445</f>
        <v>4855.7072332335119</v>
      </c>
      <c r="D40" s="14">
        <f>D18/0.990996735774847</f>
        <v>4843.6082851947485</v>
      </c>
      <c r="E40" s="14">
        <f>E18/0.996042338952194</f>
        <v>4819.0722545483886</v>
      </c>
      <c r="F40" s="14">
        <f>F18/1.005826706306</f>
        <v>4772.1938281281909</v>
      </c>
      <c r="G40" s="14">
        <f>G18/1.00733448023331</f>
        <v>4765.0508288848268</v>
      </c>
      <c r="H40" s="14">
        <f>H18/1.01313399122065</f>
        <v>4737.7741163504306</v>
      </c>
      <c r="I40" s="14">
        <f>I18/1.00517812051476</f>
        <v>4775.2730606013192</v>
      </c>
      <c r="J40" s="14">
        <f>J18/0.996755713035479</f>
        <v>4815.6232637807279</v>
      </c>
      <c r="K40" s="14">
        <f>K18/1.00054694414166</f>
        <v>4797.3761032449911</v>
      </c>
      <c r="L40" s="14">
        <f>L18/1.00214937917985</f>
        <v>4789.7051075641812</v>
      </c>
      <c r="M40" s="14">
        <f>M18/1.00060896166983</f>
        <v>4697.1396220123552</v>
      </c>
    </row>
    <row r="41" spans="1:13" hidden="1" x14ac:dyDescent="0.25">
      <c r="A41" s="11" t="s">
        <v>29</v>
      </c>
      <c r="B41" s="14">
        <f>B19/0.984504540120925</f>
        <v>6602.3057640766347</v>
      </c>
      <c r="C41" s="14">
        <f>C19/1.02621953619259</f>
        <v>6431.3723986261957</v>
      </c>
      <c r="D41" s="14">
        <f>D19/1.02817943109196</f>
        <v>6419.1130462419242</v>
      </c>
      <c r="E41" s="14">
        <f>E19/1.02579064114057</f>
        <v>6336.5756513168144</v>
      </c>
      <c r="F41" s="14">
        <f>F19/1.00719275460993</f>
        <v>6552.8668368509825</v>
      </c>
      <c r="G41" s="14">
        <f>G19/0.968985044080205</f>
        <v>5985.6445003292756</v>
      </c>
      <c r="H41" s="14">
        <f>H19/0.915599903541951</f>
        <v>5570.1185422485441</v>
      </c>
      <c r="I41" s="14">
        <f>I19/0.966217162980546</f>
        <v>6416.7769291889836</v>
      </c>
      <c r="J41" s="14">
        <f>J19/1.01820772501184</f>
        <v>6285.5543547615289</v>
      </c>
      <c r="K41" s="14">
        <f>K19/1.02430450604038</f>
        <v>6345.7692138120483</v>
      </c>
      <c r="L41" s="14">
        <f>L19/1.02005213147366</f>
        <v>6372.2233398105936</v>
      </c>
      <c r="M41" s="14">
        <f>M19/1.01474784848852</f>
        <v>6405.5321818931016</v>
      </c>
    </row>
  </sheetData>
  <protectedRanges>
    <protectedRange sqref="A3:A19 F3:M19 B10:E19 B8:C9 B3:E7" name="Range1_1"/>
  </protectedRanges>
  <mergeCells count="1">
    <mergeCell ref="A1:N1"/>
  </mergeCells>
  <pageMargins left="0.7" right="0.7" top="0.75" bottom="0.75" header="0.3" footer="0.3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1"/>
  <sheetViews>
    <sheetView workbookViewId="0">
      <selection activeCell="P3" sqref="P3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5" width="6.5703125" style="2" hidden="1" customWidth="1"/>
    <col min="16" max="16384" width="9.140625" style="2"/>
  </cols>
  <sheetData>
    <row r="1" spans="1:15" ht="21" x14ac:dyDescent="0.3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16">
        <v>33600</v>
      </c>
      <c r="C3" s="16">
        <v>33800</v>
      </c>
      <c r="D3" s="16">
        <v>33700</v>
      </c>
      <c r="E3" s="16">
        <v>33800</v>
      </c>
      <c r="F3" s="16">
        <v>33900</v>
      </c>
      <c r="G3" s="16">
        <v>33100</v>
      </c>
      <c r="H3" s="16">
        <v>33200</v>
      </c>
      <c r="I3" s="16">
        <v>33900</v>
      </c>
      <c r="J3" s="16">
        <v>34200</v>
      </c>
      <c r="K3" s="16">
        <v>34100</v>
      </c>
      <c r="L3" s="16">
        <v>34400</v>
      </c>
      <c r="M3" s="16">
        <v>34600</v>
      </c>
      <c r="N3" s="16">
        <v>33900</v>
      </c>
      <c r="O3" s="4">
        <f>AVERAGE(B3:M3)</f>
        <v>33858.333333333336</v>
      </c>
    </row>
    <row r="4" spans="1:15" x14ac:dyDescent="0.25">
      <c r="A4" s="15" t="s">
        <v>14</v>
      </c>
      <c r="B4" s="16">
        <v>22100</v>
      </c>
      <c r="C4" s="16">
        <v>22100</v>
      </c>
      <c r="D4" s="16">
        <v>22000</v>
      </c>
      <c r="E4" s="16">
        <v>22100</v>
      </c>
      <c r="F4" s="16">
        <v>22200</v>
      </c>
      <c r="G4" s="16">
        <v>22100</v>
      </c>
      <c r="H4" s="16">
        <v>22300</v>
      </c>
      <c r="I4" s="16">
        <v>22500</v>
      </c>
      <c r="J4" s="16">
        <v>22600</v>
      </c>
      <c r="K4" s="16">
        <v>22500</v>
      </c>
      <c r="L4" s="16">
        <v>22800</v>
      </c>
      <c r="M4" s="16">
        <v>23000</v>
      </c>
      <c r="N4" s="16">
        <v>22400</v>
      </c>
      <c r="O4" s="4">
        <f t="shared" ref="O4:O19" si="0">AVERAGE(B4:M4)</f>
        <v>22358.333333333332</v>
      </c>
    </row>
    <row r="5" spans="1:15" x14ac:dyDescent="0.25">
      <c r="A5" s="15" t="s">
        <v>15</v>
      </c>
      <c r="B5" s="16">
        <v>1900</v>
      </c>
      <c r="C5" s="16">
        <v>1900</v>
      </c>
      <c r="D5" s="16">
        <v>1900</v>
      </c>
      <c r="E5" s="16">
        <v>1900</v>
      </c>
      <c r="F5" s="16">
        <v>1900</v>
      </c>
      <c r="G5" s="16">
        <v>1900</v>
      </c>
      <c r="H5" s="16">
        <v>2000</v>
      </c>
      <c r="I5" s="16">
        <v>2000</v>
      </c>
      <c r="J5" s="16">
        <v>2000</v>
      </c>
      <c r="K5" s="16">
        <v>2000</v>
      </c>
      <c r="L5" s="16">
        <v>2000</v>
      </c>
      <c r="M5" s="16">
        <v>2000</v>
      </c>
      <c r="N5" s="16">
        <v>2000</v>
      </c>
      <c r="O5" s="4">
        <f t="shared" si="0"/>
        <v>1950</v>
      </c>
    </row>
    <row r="6" spans="1:15" x14ac:dyDescent="0.25">
      <c r="A6" s="17" t="s">
        <v>16</v>
      </c>
      <c r="B6" s="16">
        <v>1300</v>
      </c>
      <c r="C6" s="16">
        <v>1300</v>
      </c>
      <c r="D6" s="16">
        <v>1300</v>
      </c>
      <c r="E6" s="16">
        <v>1300</v>
      </c>
      <c r="F6" s="16">
        <v>1300</v>
      </c>
      <c r="G6" s="16">
        <v>1300</v>
      </c>
      <c r="H6" s="16">
        <v>1300</v>
      </c>
      <c r="I6" s="16">
        <v>1300</v>
      </c>
      <c r="J6" s="16">
        <v>1300</v>
      </c>
      <c r="K6" s="16">
        <v>1300</v>
      </c>
      <c r="L6" s="16">
        <v>1300</v>
      </c>
      <c r="M6" s="16">
        <v>1300</v>
      </c>
      <c r="N6" s="16">
        <v>1300</v>
      </c>
      <c r="O6" s="4">
        <f t="shared" si="0"/>
        <v>1300</v>
      </c>
    </row>
    <row r="7" spans="1:15" x14ac:dyDescent="0.25">
      <c r="A7" s="17" t="s">
        <v>17</v>
      </c>
      <c r="B7" s="16">
        <v>600</v>
      </c>
      <c r="C7" s="16">
        <v>600</v>
      </c>
      <c r="D7" s="16">
        <v>600</v>
      </c>
      <c r="E7" s="16">
        <v>600</v>
      </c>
      <c r="F7" s="16">
        <v>600</v>
      </c>
      <c r="G7" s="16">
        <v>600</v>
      </c>
      <c r="H7" s="16">
        <v>700</v>
      </c>
      <c r="I7" s="16">
        <v>700</v>
      </c>
      <c r="J7" s="16">
        <v>700</v>
      </c>
      <c r="K7" s="16">
        <v>700</v>
      </c>
      <c r="L7" s="16">
        <v>700</v>
      </c>
      <c r="M7" s="16">
        <v>700</v>
      </c>
      <c r="N7" s="16">
        <v>700</v>
      </c>
      <c r="O7" s="4">
        <f t="shared" si="0"/>
        <v>650</v>
      </c>
    </row>
    <row r="8" spans="1:15" x14ac:dyDescent="0.25">
      <c r="A8" s="15" t="s">
        <v>18</v>
      </c>
      <c r="B8" s="16">
        <v>31700</v>
      </c>
      <c r="C8" s="16">
        <v>31900</v>
      </c>
      <c r="D8" s="16">
        <v>31800</v>
      </c>
      <c r="E8" s="16">
        <v>31900</v>
      </c>
      <c r="F8" s="16">
        <v>32000</v>
      </c>
      <c r="G8" s="16">
        <v>31200</v>
      </c>
      <c r="H8" s="16">
        <v>31200</v>
      </c>
      <c r="I8" s="16">
        <v>31900</v>
      </c>
      <c r="J8" s="16">
        <v>32200</v>
      </c>
      <c r="K8" s="16">
        <v>32100</v>
      </c>
      <c r="L8" s="16">
        <v>32400</v>
      </c>
      <c r="M8" s="16">
        <v>32600</v>
      </c>
      <c r="N8" s="16">
        <v>31900</v>
      </c>
      <c r="O8" s="4">
        <f t="shared" si="0"/>
        <v>31908.333333333332</v>
      </c>
    </row>
    <row r="9" spans="1:15" x14ac:dyDescent="0.25">
      <c r="A9" s="15" t="s">
        <v>19</v>
      </c>
      <c r="B9" s="16">
        <v>20200</v>
      </c>
      <c r="C9" s="16">
        <v>20200</v>
      </c>
      <c r="D9" s="16">
        <v>20100</v>
      </c>
      <c r="E9" s="16">
        <v>20200</v>
      </c>
      <c r="F9" s="16">
        <v>20300</v>
      </c>
      <c r="G9" s="16">
        <v>20200</v>
      </c>
      <c r="H9" s="16">
        <v>20300</v>
      </c>
      <c r="I9" s="16">
        <v>20500</v>
      </c>
      <c r="J9" s="16">
        <v>20600</v>
      </c>
      <c r="K9" s="16">
        <v>20500</v>
      </c>
      <c r="L9" s="16">
        <v>20800</v>
      </c>
      <c r="M9" s="16">
        <v>21000</v>
      </c>
      <c r="N9" s="16">
        <v>20400</v>
      </c>
      <c r="O9" s="4">
        <f t="shared" si="0"/>
        <v>20408.333333333332</v>
      </c>
    </row>
    <row r="10" spans="1:15" x14ac:dyDescent="0.25">
      <c r="A10" s="18" t="s">
        <v>20</v>
      </c>
      <c r="B10" s="16">
        <v>6100</v>
      </c>
      <c r="C10" s="16">
        <v>6000</v>
      </c>
      <c r="D10" s="16">
        <v>6000</v>
      </c>
      <c r="E10" s="16">
        <v>6000</v>
      </c>
      <c r="F10" s="16">
        <v>6100</v>
      </c>
      <c r="G10" s="16">
        <v>6000</v>
      </c>
      <c r="H10" s="16">
        <v>6000</v>
      </c>
      <c r="I10" s="16">
        <v>6000</v>
      </c>
      <c r="J10" s="16">
        <v>6000</v>
      </c>
      <c r="K10" s="16">
        <v>6100</v>
      </c>
      <c r="L10" s="16">
        <v>6200</v>
      </c>
      <c r="M10" s="16">
        <v>6200</v>
      </c>
      <c r="N10" s="16">
        <v>6100</v>
      </c>
      <c r="O10" s="4">
        <f t="shared" si="0"/>
        <v>6058.333333333333</v>
      </c>
    </row>
    <row r="11" spans="1:15" x14ac:dyDescent="0.25">
      <c r="A11" s="17" t="s">
        <v>21</v>
      </c>
      <c r="B11" s="16">
        <v>400</v>
      </c>
      <c r="C11" s="16">
        <v>400</v>
      </c>
      <c r="D11" s="16">
        <v>400</v>
      </c>
      <c r="E11" s="16">
        <v>400</v>
      </c>
      <c r="F11" s="16">
        <v>500</v>
      </c>
      <c r="G11" s="16">
        <v>400</v>
      </c>
      <c r="H11" s="16">
        <v>400</v>
      </c>
      <c r="I11" s="16">
        <v>400</v>
      </c>
      <c r="J11" s="16">
        <v>400</v>
      </c>
      <c r="K11" s="16">
        <v>500</v>
      </c>
      <c r="L11" s="16">
        <v>400</v>
      </c>
      <c r="M11" s="16">
        <v>400</v>
      </c>
      <c r="N11" s="16">
        <v>400</v>
      </c>
      <c r="O11" s="4">
        <f t="shared" si="0"/>
        <v>416.66666666666669</v>
      </c>
    </row>
    <row r="12" spans="1:15" x14ac:dyDescent="0.25">
      <c r="A12" s="17" t="s">
        <v>22</v>
      </c>
      <c r="B12" s="16">
        <v>1000</v>
      </c>
      <c r="C12" s="16">
        <v>1000</v>
      </c>
      <c r="D12" s="16">
        <v>1000</v>
      </c>
      <c r="E12" s="16">
        <v>1000</v>
      </c>
      <c r="F12" s="16">
        <v>1000</v>
      </c>
      <c r="G12" s="16">
        <v>1100</v>
      </c>
      <c r="H12" s="16">
        <v>1100</v>
      </c>
      <c r="I12" s="16">
        <v>1100</v>
      </c>
      <c r="J12" s="16">
        <v>1100</v>
      </c>
      <c r="K12" s="16">
        <v>1000</v>
      </c>
      <c r="L12" s="16">
        <v>1000</v>
      </c>
      <c r="M12" s="16">
        <v>1000</v>
      </c>
      <c r="N12" s="16">
        <v>1000</v>
      </c>
      <c r="O12" s="4">
        <f t="shared" si="0"/>
        <v>1033.3333333333333</v>
      </c>
    </row>
    <row r="13" spans="1:15" x14ac:dyDescent="0.25">
      <c r="A13" s="18" t="s">
        <v>23</v>
      </c>
      <c r="B13" s="16">
        <v>3800</v>
      </c>
      <c r="C13" s="16">
        <v>3800</v>
      </c>
      <c r="D13" s="16">
        <v>3700</v>
      </c>
      <c r="E13" s="16">
        <v>3700</v>
      </c>
      <c r="F13" s="16">
        <v>3600</v>
      </c>
      <c r="G13" s="16">
        <v>3600</v>
      </c>
      <c r="H13" s="16">
        <v>3700</v>
      </c>
      <c r="I13" s="16">
        <v>3800</v>
      </c>
      <c r="J13" s="16">
        <v>3800</v>
      </c>
      <c r="K13" s="16">
        <v>3800</v>
      </c>
      <c r="L13" s="16">
        <v>4000</v>
      </c>
      <c r="M13" s="16">
        <v>4100</v>
      </c>
      <c r="N13" s="16">
        <v>3800</v>
      </c>
      <c r="O13" s="4">
        <f t="shared" si="0"/>
        <v>3783.3333333333335</v>
      </c>
    </row>
    <row r="14" spans="1:15" x14ac:dyDescent="0.25">
      <c r="A14" s="18" t="s">
        <v>24</v>
      </c>
      <c r="B14" s="16">
        <v>4600</v>
      </c>
      <c r="C14" s="16">
        <v>4600</v>
      </c>
      <c r="D14" s="16">
        <v>4600</v>
      </c>
      <c r="E14" s="16">
        <v>4700</v>
      </c>
      <c r="F14" s="16">
        <v>4700</v>
      </c>
      <c r="G14" s="16">
        <v>4700</v>
      </c>
      <c r="H14" s="16">
        <v>4700</v>
      </c>
      <c r="I14" s="16">
        <v>4800</v>
      </c>
      <c r="J14" s="16">
        <v>4900</v>
      </c>
      <c r="K14" s="16">
        <v>4800</v>
      </c>
      <c r="L14" s="16">
        <v>4900</v>
      </c>
      <c r="M14" s="16">
        <v>5000</v>
      </c>
      <c r="N14" s="16">
        <v>4800</v>
      </c>
      <c r="O14" s="4">
        <f t="shared" si="0"/>
        <v>4750</v>
      </c>
    </row>
    <row r="15" spans="1:15" x14ac:dyDescent="0.25">
      <c r="A15" s="18" t="s">
        <v>25</v>
      </c>
      <c r="B15" s="16">
        <v>3500</v>
      </c>
      <c r="C15" s="16">
        <v>3600</v>
      </c>
      <c r="D15" s="16">
        <v>3600</v>
      </c>
      <c r="E15" s="16">
        <v>3700</v>
      </c>
      <c r="F15" s="16">
        <v>3700</v>
      </c>
      <c r="G15" s="16">
        <v>3600</v>
      </c>
      <c r="H15" s="16">
        <v>3600</v>
      </c>
      <c r="I15" s="16">
        <v>3600</v>
      </c>
      <c r="J15" s="16">
        <v>3600</v>
      </c>
      <c r="K15" s="16">
        <v>3500</v>
      </c>
      <c r="L15" s="16">
        <v>3600</v>
      </c>
      <c r="M15" s="16">
        <v>3600</v>
      </c>
      <c r="N15" s="16">
        <v>3600</v>
      </c>
      <c r="O15" s="4">
        <f t="shared" si="0"/>
        <v>3600</v>
      </c>
    </row>
    <row r="16" spans="1:15" x14ac:dyDescent="0.25">
      <c r="A16" s="18" t="s">
        <v>26</v>
      </c>
      <c r="B16" s="16">
        <v>800</v>
      </c>
      <c r="C16" s="16">
        <v>800</v>
      </c>
      <c r="D16" s="16">
        <v>800</v>
      </c>
      <c r="E16" s="16">
        <v>700</v>
      </c>
      <c r="F16" s="16">
        <v>700</v>
      </c>
      <c r="G16" s="16">
        <v>800</v>
      </c>
      <c r="H16" s="16">
        <v>800</v>
      </c>
      <c r="I16" s="16">
        <v>800</v>
      </c>
      <c r="J16" s="16">
        <v>800</v>
      </c>
      <c r="K16" s="16">
        <v>800</v>
      </c>
      <c r="L16" s="16">
        <v>700</v>
      </c>
      <c r="M16" s="16">
        <v>700</v>
      </c>
      <c r="N16" s="16">
        <v>800</v>
      </c>
      <c r="O16" s="4">
        <f t="shared" si="0"/>
        <v>766.66666666666663</v>
      </c>
    </row>
    <row r="17" spans="1:15" x14ac:dyDescent="0.25">
      <c r="A17" s="19" t="s">
        <v>27</v>
      </c>
      <c r="B17" s="16">
        <v>11500</v>
      </c>
      <c r="C17" s="16">
        <v>11700</v>
      </c>
      <c r="D17" s="16">
        <v>11700</v>
      </c>
      <c r="E17" s="16">
        <v>11700</v>
      </c>
      <c r="F17" s="16">
        <v>11700</v>
      </c>
      <c r="G17" s="16">
        <v>11000</v>
      </c>
      <c r="H17" s="16">
        <v>10900</v>
      </c>
      <c r="I17" s="16">
        <v>11400</v>
      </c>
      <c r="J17" s="16">
        <v>11600</v>
      </c>
      <c r="K17" s="16">
        <v>11600</v>
      </c>
      <c r="L17" s="16">
        <v>11600</v>
      </c>
      <c r="M17" s="16">
        <v>11600</v>
      </c>
      <c r="N17" s="16">
        <v>11500</v>
      </c>
      <c r="O17" s="4">
        <f t="shared" si="0"/>
        <v>11500</v>
      </c>
    </row>
    <row r="18" spans="1:15" x14ac:dyDescent="0.25">
      <c r="A18" s="20" t="s">
        <v>28</v>
      </c>
      <c r="B18" s="16">
        <v>5000</v>
      </c>
      <c r="C18" s="16">
        <v>5000</v>
      </c>
      <c r="D18" s="16">
        <v>5000</v>
      </c>
      <c r="E18" s="16">
        <v>5000</v>
      </c>
      <c r="F18" s="16">
        <v>5000</v>
      </c>
      <c r="G18" s="16">
        <v>5000</v>
      </c>
      <c r="H18" s="16">
        <v>5000</v>
      </c>
      <c r="I18" s="16">
        <v>5000</v>
      </c>
      <c r="J18" s="16">
        <v>5000</v>
      </c>
      <c r="K18" s="16">
        <v>4900</v>
      </c>
      <c r="L18" s="16">
        <v>4900</v>
      </c>
      <c r="M18" s="16">
        <v>4900</v>
      </c>
      <c r="N18" s="16">
        <v>5000</v>
      </c>
      <c r="O18" s="4">
        <f t="shared" si="0"/>
        <v>4975</v>
      </c>
    </row>
    <row r="19" spans="1:15" x14ac:dyDescent="0.25">
      <c r="A19" s="21" t="s">
        <v>29</v>
      </c>
      <c r="B19" s="16">
        <v>6500</v>
      </c>
      <c r="C19" s="16">
        <v>6700</v>
      </c>
      <c r="D19" s="16">
        <v>6700</v>
      </c>
      <c r="E19" s="16">
        <v>6700</v>
      </c>
      <c r="F19" s="16">
        <v>6700</v>
      </c>
      <c r="G19" s="16">
        <v>6000</v>
      </c>
      <c r="H19" s="16">
        <v>5900</v>
      </c>
      <c r="I19" s="16">
        <v>6400</v>
      </c>
      <c r="J19" s="16">
        <v>6600</v>
      </c>
      <c r="K19" s="16">
        <v>6700</v>
      </c>
      <c r="L19" s="16">
        <v>6700</v>
      </c>
      <c r="M19" s="16">
        <v>6700</v>
      </c>
      <c r="N19" s="16">
        <v>6500</v>
      </c>
      <c r="O19" s="4">
        <f t="shared" si="0"/>
        <v>6525</v>
      </c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4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33999.734401607144</v>
      </c>
      <c r="C25" s="6">
        <f t="shared" ref="C25:M25" si="1">C26+C39</f>
        <v>33914.994761390844</v>
      </c>
      <c r="D25" s="6">
        <f t="shared" si="1"/>
        <v>33611.507344318023</v>
      </c>
      <c r="E25" s="6">
        <f t="shared" si="1"/>
        <v>33685.225941300909</v>
      </c>
      <c r="F25" s="6">
        <f t="shared" si="1"/>
        <v>33851.724356539584</v>
      </c>
      <c r="G25" s="6">
        <f t="shared" si="1"/>
        <v>33352.068463617456</v>
      </c>
      <c r="H25" s="6">
        <f t="shared" si="1"/>
        <v>33707.401920200267</v>
      </c>
      <c r="I25" s="6">
        <f t="shared" si="1"/>
        <v>34085.737027122115</v>
      </c>
      <c r="J25" s="6">
        <f t="shared" si="1"/>
        <v>34096.895132757178</v>
      </c>
      <c r="K25" s="6">
        <f t="shared" si="1"/>
        <v>33732.997093046804</v>
      </c>
      <c r="L25" s="6">
        <f t="shared" si="1"/>
        <v>34003.116794376219</v>
      </c>
      <c r="M25" s="6">
        <f t="shared" si="1"/>
        <v>34272.721276618948</v>
      </c>
    </row>
    <row r="26" spans="1:15" hidden="1" x14ac:dyDescent="0.25">
      <c r="A26" s="5" t="s">
        <v>14</v>
      </c>
      <c r="B26" s="6">
        <f>B27+B31</f>
        <v>22361.670989142884</v>
      </c>
      <c r="C26" s="6">
        <f t="shared" ref="C26:M26" si="2">C27+C31</f>
        <v>22328.14895847025</v>
      </c>
      <c r="D26" s="6">
        <f t="shared" si="2"/>
        <v>22049.709712418815</v>
      </c>
      <c r="E26" s="6">
        <f t="shared" si="2"/>
        <v>22133.811799660798</v>
      </c>
      <c r="F26" s="6">
        <f t="shared" si="2"/>
        <v>22228.536420890661</v>
      </c>
      <c r="G26" s="6">
        <f t="shared" si="2"/>
        <v>22196.427815372368</v>
      </c>
      <c r="H26" s="6">
        <f t="shared" si="2"/>
        <v>22328.357921694758</v>
      </c>
      <c r="I26" s="6">
        <f t="shared" si="2"/>
        <v>22487.724522306038</v>
      </c>
      <c r="J26" s="6">
        <f t="shared" si="2"/>
        <v>22598.642971304427</v>
      </c>
      <c r="K26" s="6">
        <f t="shared" si="2"/>
        <v>22294.652003157433</v>
      </c>
      <c r="L26" s="6">
        <f t="shared" si="2"/>
        <v>22545.334413471479</v>
      </c>
      <c r="M26" s="6">
        <f t="shared" si="2"/>
        <v>22773.077893021327</v>
      </c>
    </row>
    <row r="27" spans="1:15" hidden="1" x14ac:dyDescent="0.25">
      <c r="A27" s="5" t="s">
        <v>15</v>
      </c>
      <c r="B27" s="14">
        <f>SUM(B28:B29)</f>
        <v>2019.6489916126557</v>
      </c>
      <c r="C27" s="14">
        <f t="shared" ref="C27:M27" si="3">SUM(C28:C29)</f>
        <v>1999.6406025005922</v>
      </c>
      <c r="D27" s="14">
        <f t="shared" si="3"/>
        <v>1957.9545747881139</v>
      </c>
      <c r="E27" s="14">
        <f t="shared" si="3"/>
        <v>1928.3932057514282</v>
      </c>
      <c r="F27" s="14">
        <f t="shared" si="3"/>
        <v>1894.2002574248054</v>
      </c>
      <c r="G27" s="14">
        <f t="shared" si="3"/>
        <v>1885.8369387292614</v>
      </c>
      <c r="H27" s="14">
        <f t="shared" si="3"/>
        <v>1907.4688592621428</v>
      </c>
      <c r="I27" s="14">
        <f t="shared" si="3"/>
        <v>1916.4684193902708</v>
      </c>
      <c r="J27" s="14">
        <f t="shared" si="3"/>
        <v>1933.5982825908686</v>
      </c>
      <c r="K27" s="14">
        <f t="shared" si="3"/>
        <v>1914.8897310531306</v>
      </c>
      <c r="L27" s="14">
        <f t="shared" si="3"/>
        <v>2012.074202210958</v>
      </c>
      <c r="M27" s="14">
        <f t="shared" si="3"/>
        <v>2058.7160940677118</v>
      </c>
    </row>
    <row r="28" spans="1:15" hidden="1" x14ac:dyDescent="0.25">
      <c r="A28" s="7" t="s">
        <v>16</v>
      </c>
      <c r="B28" s="14">
        <f>B6/0.96737763689828</f>
        <v>1343.8392106811698</v>
      </c>
      <c r="C28" s="14">
        <f>C6/0.973187918691423</f>
        <v>1335.8160074038096</v>
      </c>
      <c r="D28" s="14">
        <f>D6/0.99093287502864</f>
        <v>1311.8951169749287</v>
      </c>
      <c r="E28" s="14">
        <f>E6/1.01178068760816</f>
        <v>1284.8634253666055</v>
      </c>
      <c r="F28" s="14">
        <f>F6/1.01450981674723</f>
        <v>1281.4070189760434</v>
      </c>
      <c r="G28" s="14">
        <f>G6/1.03632011857348</f>
        <v>1254.4386398572303</v>
      </c>
      <c r="H28" s="14">
        <f>H6/1.01924404894783</f>
        <v>1275.4550800095381</v>
      </c>
      <c r="I28" s="14">
        <f>I6/1.00091092771934</f>
        <v>1298.8168717092137</v>
      </c>
      <c r="J28" s="14">
        <f>J6/0.989696525110909</f>
        <v>1313.5339642162705</v>
      </c>
      <c r="K28" s="14">
        <f>K6/1.00220363837298</f>
        <v>1297.1415690632248</v>
      </c>
      <c r="L28" s="14">
        <f>L6/1.00917739716211</f>
        <v>1288.1778799799788</v>
      </c>
      <c r="M28" s="14">
        <f>M6/0.984659490707473</f>
        <v>1320.2533589210177</v>
      </c>
    </row>
    <row r="29" spans="1:15" hidden="1" x14ac:dyDescent="0.25">
      <c r="A29" s="7" t="s">
        <v>17</v>
      </c>
      <c r="B29" s="14">
        <f>B7/0.887823788482322</f>
        <v>675.80978093148599</v>
      </c>
      <c r="C29" s="14">
        <f>C7/0.903853223324036</f>
        <v>663.82459509678267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632.01377925260465</v>
      </c>
      <c r="I29" s="14">
        <f>I7/1.13332509669589</f>
        <v>617.65154768105697</v>
      </c>
      <c r="J29" s="14">
        <f>J7/1.12891514518194</f>
        <v>620.06431837459809</v>
      </c>
      <c r="K29" s="14">
        <f>K7/1.13314784740944</f>
        <v>617.74816198990595</v>
      </c>
      <c r="L29" s="14">
        <f>L7/0.9669893028917</f>
        <v>723.89632223097919</v>
      </c>
      <c r="M29" s="14">
        <f>M7/0.94791513055963</f>
        <v>738.46273514669417</v>
      </c>
    </row>
    <row r="30" spans="1:15" hidden="1" x14ac:dyDescent="0.25">
      <c r="A30" s="5" t="s">
        <v>18</v>
      </c>
      <c r="B30" s="14">
        <f>B31+B39</f>
        <v>31980.085409994492</v>
      </c>
      <c r="C30" s="14">
        <f t="shared" ref="C30:M30" si="4">C31+C39</f>
        <v>31915.354158890248</v>
      </c>
      <c r="D30" s="14">
        <f t="shared" si="4"/>
        <v>31653.55276952991</v>
      </c>
      <c r="E30" s="14">
        <f t="shared" si="4"/>
        <v>31756.832735549477</v>
      </c>
      <c r="F30" s="14">
        <f t="shared" si="4"/>
        <v>31957.52409911478</v>
      </c>
      <c r="G30" s="14">
        <f t="shared" si="4"/>
        <v>31466.23152488819</v>
      </c>
      <c r="H30" s="14">
        <f t="shared" si="4"/>
        <v>31799.933060938121</v>
      </c>
      <c r="I30" s="14">
        <f t="shared" si="4"/>
        <v>32169.268607731843</v>
      </c>
      <c r="J30" s="14">
        <f t="shared" si="4"/>
        <v>32163.296850166309</v>
      </c>
      <c r="K30" s="14">
        <f t="shared" si="4"/>
        <v>31818.107361993672</v>
      </c>
      <c r="L30" s="14">
        <f t="shared" si="4"/>
        <v>31991.042592165257</v>
      </c>
      <c r="M30" s="14">
        <f t="shared" si="4"/>
        <v>32214.005182551235</v>
      </c>
    </row>
    <row r="31" spans="1:15" hidden="1" x14ac:dyDescent="0.25">
      <c r="A31" s="5" t="s">
        <v>19</v>
      </c>
      <c r="B31" s="14">
        <f>SUM(B32:B38)</f>
        <v>20342.021997530228</v>
      </c>
      <c r="C31" s="14">
        <f t="shared" ref="C31:M31" si="5">SUM(C32:C38)</f>
        <v>20328.508355969658</v>
      </c>
      <c r="D31" s="14">
        <f t="shared" si="5"/>
        <v>20091.755137630702</v>
      </c>
      <c r="E31" s="14">
        <f t="shared" si="5"/>
        <v>20205.41859390937</v>
      </c>
      <c r="F31" s="14">
        <f t="shared" si="5"/>
        <v>20334.336163465858</v>
      </c>
      <c r="G31" s="14">
        <f t="shared" si="5"/>
        <v>20310.590876643106</v>
      </c>
      <c r="H31" s="14">
        <f t="shared" si="5"/>
        <v>20420.889062432616</v>
      </c>
      <c r="I31" s="14">
        <f t="shared" si="5"/>
        <v>20571.256102915766</v>
      </c>
      <c r="J31" s="14">
        <f t="shared" si="5"/>
        <v>20665.044688713559</v>
      </c>
      <c r="K31" s="14">
        <f t="shared" si="5"/>
        <v>20379.762272104301</v>
      </c>
      <c r="L31" s="14">
        <f t="shared" si="5"/>
        <v>20533.26021126052</v>
      </c>
      <c r="M31" s="14">
        <f t="shared" si="5"/>
        <v>20714.361798953614</v>
      </c>
    </row>
    <row r="32" spans="1:15" hidden="1" x14ac:dyDescent="0.25">
      <c r="A32" s="8" t="s">
        <v>20</v>
      </c>
      <c r="B32" s="14">
        <f>B10/0.991343166054145</f>
        <v>6153.267817722397</v>
      </c>
      <c r="C32" s="14">
        <f>C10/0.987213756637999</f>
        <v>6077.7110931205725</v>
      </c>
      <c r="D32" s="14">
        <f>D10/0.98922391841548</f>
        <v>6065.3608230689424</v>
      </c>
      <c r="E32" s="14">
        <f>E10/0.997302706655157</f>
        <v>6016.2275304790228</v>
      </c>
      <c r="F32" s="14">
        <f>F10/1.0049422519234</f>
        <v>6070.0005282143939</v>
      </c>
      <c r="G32" s="14">
        <f>G10/1.0013181643973</f>
        <v>5992.1014252362438</v>
      </c>
      <c r="H32" s="14">
        <f>H10/1.00101697261555</f>
        <v>5993.9043634021946</v>
      </c>
      <c r="I32" s="14">
        <f>I10/0.996560356534793</f>
        <v>6020.7090926865712</v>
      </c>
      <c r="J32" s="14">
        <f>J10/0.989130028194145</f>
        <v>6065.9365593765278</v>
      </c>
      <c r="K32" s="14">
        <f>K10/0.994608080435973</f>
        <v>6133.0690148084732</v>
      </c>
      <c r="L32" s="14">
        <f>L10/1.01707216214339</f>
        <v>6095.9293064653803</v>
      </c>
      <c r="M32" s="14">
        <f>M10/1.03026781099275</f>
        <v>6017.8527697820391</v>
      </c>
    </row>
    <row r="33" spans="1:13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398.03511947734592</v>
      </c>
      <c r="E33" s="14">
        <f>E11/1.02193486405737</f>
        <v>391.41437881068765</v>
      </c>
      <c r="F33" s="14">
        <f>F11/1.02335740306789</f>
        <v>488.58785650161536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511.61267184226443</v>
      </c>
      <c r="L33" s="14">
        <f>L11/0.98236292558415</f>
        <v>407.18149024419358</v>
      </c>
      <c r="M33" s="14">
        <f>M11/0.989440200150348</f>
        <v>404.2689997224885</v>
      </c>
    </row>
    <row r="34" spans="1:13" hidden="1" x14ac:dyDescent="0.25">
      <c r="A34" s="7" t="s">
        <v>22</v>
      </c>
      <c r="B34" s="14">
        <f>B12/0.996224400587151</f>
        <v>1003.7899085894942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1088.9171499834677</v>
      </c>
      <c r="H34" s="14">
        <f>H12/1.01130798155822</f>
        <v>1087.7003050100759</v>
      </c>
      <c r="I34" s="14">
        <f>I12/1.00387785376148</f>
        <v>1095.7508384893192</v>
      </c>
      <c r="J34" s="14">
        <f>J12/0.996967492149061</f>
        <v>1103.3459051195766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</row>
    <row r="35" spans="1:13" hidden="1" x14ac:dyDescent="0.25">
      <c r="A35" s="8" t="s">
        <v>23</v>
      </c>
      <c r="B35" s="14">
        <f>B13/1.02275656492646</f>
        <v>3715.4491404054043</v>
      </c>
      <c r="C35" s="14">
        <f>C13/1.01037360534273</f>
        <v>3760.9850256440518</v>
      </c>
      <c r="D35" s="14">
        <f>D13/1.00952861615258</f>
        <v>3665.0768891535636</v>
      </c>
      <c r="E35" s="14">
        <f>E13/0.982033025211052</f>
        <v>3767.6940642651207</v>
      </c>
      <c r="F35" s="14">
        <f>F13/0.962113559343645</f>
        <v>3741.7620456944028</v>
      </c>
      <c r="G35" s="14">
        <f>G13/0.969349897053619</f>
        <v>3713.8292488010325</v>
      </c>
      <c r="H35" s="14">
        <f>H13/0.974598270747136</f>
        <v>3796.4360404246827</v>
      </c>
      <c r="I35" s="14">
        <f>I13/0.984185374728194</f>
        <v>3861.0612366084588</v>
      </c>
      <c r="J35" s="14">
        <f>J13/1.00643000832498</f>
        <v>3775.7220756209467</v>
      </c>
      <c r="K35" s="14">
        <f>K13/1.02426228885029</f>
        <v>3709.9872184744881</v>
      </c>
      <c r="L35" s="14">
        <f>L13/1.02745563188033</f>
        <v>3893.1121460492304</v>
      </c>
      <c r="M35" s="14">
        <f>M13/1.02691353438374</f>
        <v>3992.5464634765449</v>
      </c>
    </row>
    <row r="36" spans="1:13" hidden="1" x14ac:dyDescent="0.25">
      <c r="A36" s="8" t="s">
        <v>24</v>
      </c>
      <c r="B36" s="14">
        <f>B14/0.984046817293299</f>
        <v>4674.574338498116</v>
      </c>
      <c r="C36" s="14">
        <f>C14/0.989589012752516</f>
        <v>4648.3943745547658</v>
      </c>
      <c r="D36" s="14">
        <f>D14/0.997389478622723</f>
        <v>4612.0398285653228</v>
      </c>
      <c r="E36" s="14">
        <f>E14/0.997852723811262</f>
        <v>4710.1139154569046</v>
      </c>
      <c r="F36" s="14">
        <f>F14/1.00311429384553</f>
        <v>4685.4082618862121</v>
      </c>
      <c r="G36" s="14">
        <f>G14/0.992362943013396</f>
        <v>4736.1704032680254</v>
      </c>
      <c r="H36" s="14">
        <f>H14/1.00216802616768</f>
        <v>4689.8323208064603</v>
      </c>
      <c r="I36" s="14">
        <f>I14/1.00443864121001</f>
        <v>4778.7886716680059</v>
      </c>
      <c r="J36" s="14">
        <f>J14/1.00618690938397</f>
        <v>4869.8705521819866</v>
      </c>
      <c r="K36" s="14">
        <f>K14/1.01025443574181</f>
        <v>4751.2783217580773</v>
      </c>
      <c r="L36" s="14">
        <f>L14/1.00928765291369</f>
        <v>4854.9092876092354</v>
      </c>
      <c r="M36" s="14">
        <f>M14/1.00330982328662</f>
        <v>4983.5054775215012</v>
      </c>
    </row>
    <row r="37" spans="1:13" hidden="1" x14ac:dyDescent="0.25">
      <c r="A37" s="8" t="s">
        <v>25</v>
      </c>
      <c r="B37" s="14">
        <f>B15/0.979189972594327</f>
        <v>3574.383008362393</v>
      </c>
      <c r="C37" s="14">
        <f>C15/0.995090984372719</f>
        <v>3617.7596386016417</v>
      </c>
      <c r="D37" s="14">
        <f>D15/1.0222259600529</f>
        <v>3521.72625298393</v>
      </c>
      <c r="E37" s="14">
        <f>E15/1.02258922535774</f>
        <v>3618.2661700797812</v>
      </c>
      <c r="F37" s="14">
        <f>F15/1.01529365139855</f>
        <v>3644.2658682079928</v>
      </c>
      <c r="G37" s="14">
        <f>G15/1.00138373325263</f>
        <v>3595.0254437494327</v>
      </c>
      <c r="H37" s="14">
        <f>H15/0.984828123195627</f>
        <v>3655.4601916916354</v>
      </c>
      <c r="I37" s="14">
        <f>I15/0.990648165183916</f>
        <v>3633.9844220391324</v>
      </c>
      <c r="J37" s="14">
        <f>J15/0.98561247021723</f>
        <v>3652.551189015046</v>
      </c>
      <c r="K37" s="14">
        <f>K15/1.00567607792078</f>
        <v>3480.245853352897</v>
      </c>
      <c r="L37" s="14">
        <f>L15/1.00528686944559</f>
        <v>3581.0673643687192</v>
      </c>
      <c r="M37" s="14">
        <f>M15/0.992175584529542</f>
        <v>3628.3900310921326</v>
      </c>
    </row>
    <row r="38" spans="1:13" hidden="1" x14ac:dyDescent="0.25">
      <c r="A38" s="8" t="s">
        <v>26</v>
      </c>
      <c r="B38" s="14">
        <f>B16/0.976799333683255</f>
        <v>819.00137767642514</v>
      </c>
      <c r="C38" s="14">
        <f>C16/0.977197612497219</f>
        <v>818.66757528767164</v>
      </c>
      <c r="D38" s="14">
        <f>D16/0.976950504425995</f>
        <v>818.87464756470763</v>
      </c>
      <c r="E38" s="14">
        <f>E16/1.00292762087401</f>
        <v>697.95664754948007</v>
      </c>
      <c r="F38" s="14">
        <f>F16/1.00824526800808</f>
        <v>694.27551232939709</v>
      </c>
      <c r="G38" s="14">
        <f>G16/1.00719066227054</f>
        <v>794.28853936804387</v>
      </c>
      <c r="H38" s="14">
        <f>H16/1.01165249292729</f>
        <v>790.78537896461046</v>
      </c>
      <c r="I38" s="14">
        <f>I16/1.02425098072472</f>
        <v>781.05856382383081</v>
      </c>
      <c r="J38" s="14">
        <f>J16/1.00394213739627</f>
        <v>796.85867362316799</v>
      </c>
      <c r="K38" s="14">
        <f>K16/1.00365343354623</f>
        <v>797.0878923547773</v>
      </c>
      <c r="L38" s="14">
        <f>L16/1.00360178598277</f>
        <v>697.48779822519941</v>
      </c>
      <c r="M38" s="14">
        <f>M16/1.00358843182201</f>
        <v>697.4970792849349</v>
      </c>
    </row>
    <row r="39" spans="1:13" hidden="1" x14ac:dyDescent="0.25">
      <c r="A39" s="9" t="s">
        <v>27</v>
      </c>
      <c r="B39" s="14">
        <f>SUM(B40:B41)</f>
        <v>11638.063412464264</v>
      </c>
      <c r="C39" s="14">
        <f t="shared" ref="C39:M39" si="6">SUM(C40:C41)</f>
        <v>11586.84580292059</v>
      </c>
      <c r="D39" s="14">
        <f t="shared" si="6"/>
        <v>11561.79763189921</v>
      </c>
      <c r="E39" s="14">
        <f t="shared" si="6"/>
        <v>11551.414141640109</v>
      </c>
      <c r="F39" s="14">
        <f t="shared" si="6"/>
        <v>11623.187935648924</v>
      </c>
      <c r="G39" s="14">
        <f t="shared" si="6"/>
        <v>11155.640648245084</v>
      </c>
      <c r="H39" s="14">
        <f t="shared" si="6"/>
        <v>11379.043998505505</v>
      </c>
      <c r="I39" s="14">
        <f t="shared" si="6"/>
        <v>11598.012504816077</v>
      </c>
      <c r="J39" s="14">
        <f t="shared" si="6"/>
        <v>11498.25216145275</v>
      </c>
      <c r="K39" s="14">
        <f t="shared" si="6"/>
        <v>11438.345089889373</v>
      </c>
      <c r="L39" s="14">
        <f t="shared" si="6"/>
        <v>11457.782380904739</v>
      </c>
      <c r="M39" s="14">
        <f t="shared" si="6"/>
        <v>11499.64338359762</v>
      </c>
    </row>
    <row r="40" spans="1:13" hidden="1" x14ac:dyDescent="0.25">
      <c r="A40" s="10" t="s">
        <v>28</v>
      </c>
      <c r="B40" s="14">
        <f>B18/0.992899251535848</f>
        <v>5035.7576483876301</v>
      </c>
      <c r="C40" s="14">
        <f>C18/0.988527472815445</f>
        <v>5058.0283679515751</v>
      </c>
      <c r="D40" s="14">
        <f>D18/0.990996735774847</f>
        <v>5045.4252970778625</v>
      </c>
      <c r="E40" s="14">
        <f>E18/0.996042338952194</f>
        <v>5019.8669318212387</v>
      </c>
      <c r="F40" s="14">
        <f>F18/1.005826706306</f>
        <v>4971.0352376335322</v>
      </c>
      <c r="G40" s="14">
        <f>G18/1.00733448023331</f>
        <v>4963.5946134216947</v>
      </c>
      <c r="H40" s="14">
        <f>H18/1.01313399122065</f>
        <v>4935.181371198365</v>
      </c>
      <c r="I40" s="14">
        <f>I18/1.00517812051476</f>
        <v>4974.2427714597079</v>
      </c>
      <c r="J40" s="14">
        <f>J18/0.996755713035479</f>
        <v>5016.2742331049249</v>
      </c>
      <c r="K40" s="14">
        <f>K18/1.00054694414166</f>
        <v>4897.3214387292619</v>
      </c>
      <c r="L40" s="14">
        <f>L18/1.00214937917985</f>
        <v>4889.4906306384346</v>
      </c>
      <c r="M40" s="14">
        <f>M18/1.00060896166983</f>
        <v>4897.0179038001152</v>
      </c>
    </row>
    <row r="41" spans="1:13" hidden="1" x14ac:dyDescent="0.25">
      <c r="A41" s="11" t="s">
        <v>29</v>
      </c>
      <c r="B41" s="14">
        <f>B19/0.984504540120925</f>
        <v>6602.3057640766347</v>
      </c>
      <c r="C41" s="14">
        <f>C19/1.02621953619259</f>
        <v>6528.8174349690162</v>
      </c>
      <c r="D41" s="14">
        <f>D19/1.02817943109196</f>
        <v>6516.3723348213471</v>
      </c>
      <c r="E41" s="14">
        <f>E19/1.02579064114057</f>
        <v>6531.5472098188702</v>
      </c>
      <c r="F41" s="14">
        <f>F19/1.00719275460993</f>
        <v>6652.1526980153922</v>
      </c>
      <c r="G41" s="14">
        <f>G19/0.968985044080205</f>
        <v>6192.0460348233883</v>
      </c>
      <c r="H41" s="14">
        <f>H19/0.915599903541951</f>
        <v>6443.8626273071395</v>
      </c>
      <c r="I41" s="14">
        <f>I19/0.966217162980546</f>
        <v>6623.7697333563701</v>
      </c>
      <c r="J41" s="14">
        <f>J19/1.01820772501184</f>
        <v>6481.9779283478265</v>
      </c>
      <c r="K41" s="14">
        <f>K19/1.02430450604038</f>
        <v>6541.0236511601115</v>
      </c>
      <c r="L41" s="14">
        <f>L19/1.02005213147366</f>
        <v>6568.291750266304</v>
      </c>
      <c r="M41" s="14">
        <f>M19/1.01474784848852</f>
        <v>6602.6254797975052</v>
      </c>
    </row>
  </sheetData>
  <protectedRanges>
    <protectedRange sqref="A3:M19" name="Range1_1"/>
  </protectedRanges>
  <mergeCells count="1">
    <mergeCell ref="A1:N1"/>
  </mergeCells>
  <pageMargins left="0.7" right="0.7" top="0.75" bottom="0.75" header="0.3" footer="0.3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5" width="9.140625" style="2" hidden="1" customWidth="1"/>
    <col min="16" max="16384" width="9.140625" style="2"/>
  </cols>
  <sheetData>
    <row r="1" spans="1:15" ht="21" x14ac:dyDescent="0.35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29">
        <v>34100</v>
      </c>
      <c r="C3" s="29">
        <v>34600</v>
      </c>
      <c r="D3" s="29">
        <v>34800</v>
      </c>
      <c r="E3" s="29">
        <v>34900</v>
      </c>
      <c r="F3" s="29">
        <v>34900</v>
      </c>
      <c r="G3" s="29">
        <v>34100</v>
      </c>
      <c r="H3" s="29">
        <v>33600</v>
      </c>
      <c r="I3" s="29">
        <v>34400</v>
      </c>
      <c r="J3" s="29">
        <v>34400</v>
      </c>
      <c r="K3" s="29">
        <v>34700</v>
      </c>
      <c r="L3" s="29">
        <v>34800</v>
      </c>
      <c r="M3" s="29">
        <v>34600</v>
      </c>
      <c r="N3" s="29">
        <v>34500</v>
      </c>
      <c r="O3" s="4">
        <f>AVERAGE(B3:M3)</f>
        <v>34491.666666666664</v>
      </c>
    </row>
    <row r="4" spans="1:15" x14ac:dyDescent="0.25">
      <c r="A4" s="15" t="s">
        <v>14</v>
      </c>
      <c r="B4" s="29">
        <v>22500</v>
      </c>
      <c r="C4" s="29">
        <v>22700</v>
      </c>
      <c r="D4" s="29">
        <v>22900</v>
      </c>
      <c r="E4" s="29">
        <v>23100</v>
      </c>
      <c r="F4" s="29">
        <v>23100</v>
      </c>
      <c r="G4" s="29">
        <v>22900</v>
      </c>
      <c r="H4" s="29">
        <v>22700</v>
      </c>
      <c r="I4" s="29">
        <v>22900</v>
      </c>
      <c r="J4" s="29">
        <v>22700</v>
      </c>
      <c r="K4" s="29">
        <v>23100</v>
      </c>
      <c r="L4" s="29">
        <v>23100</v>
      </c>
      <c r="M4" s="29">
        <v>22900</v>
      </c>
      <c r="N4" s="29">
        <v>22900</v>
      </c>
      <c r="O4" s="4">
        <f t="shared" ref="O4:O19" si="0">AVERAGE(B4:M4)</f>
        <v>22883.333333333332</v>
      </c>
    </row>
    <row r="5" spans="1:15" x14ac:dyDescent="0.25">
      <c r="A5" s="15" t="s">
        <v>15</v>
      </c>
      <c r="B5" s="29">
        <v>1700</v>
      </c>
      <c r="C5" s="29">
        <v>1700</v>
      </c>
      <c r="D5" s="29">
        <v>1700</v>
      </c>
      <c r="E5" s="29">
        <v>1800</v>
      </c>
      <c r="F5" s="29">
        <v>1900</v>
      </c>
      <c r="G5" s="29">
        <v>1800</v>
      </c>
      <c r="H5" s="29">
        <v>1900</v>
      </c>
      <c r="I5" s="29">
        <v>1900</v>
      </c>
      <c r="J5" s="29">
        <v>1900</v>
      </c>
      <c r="K5" s="29">
        <v>2000</v>
      </c>
      <c r="L5" s="29">
        <v>1900</v>
      </c>
      <c r="M5" s="29">
        <v>1900</v>
      </c>
      <c r="N5" s="29">
        <v>1800</v>
      </c>
      <c r="O5" s="4">
        <f t="shared" si="0"/>
        <v>1841.6666666666667</v>
      </c>
    </row>
    <row r="6" spans="1:15" x14ac:dyDescent="0.25">
      <c r="A6" s="17" t="s">
        <v>16</v>
      </c>
      <c r="B6" s="29">
        <v>1200</v>
      </c>
      <c r="C6" s="29">
        <v>1200</v>
      </c>
      <c r="D6" s="29">
        <v>1200</v>
      </c>
      <c r="E6" s="29">
        <v>1200</v>
      </c>
      <c r="F6" s="29">
        <v>1300</v>
      </c>
      <c r="G6" s="29">
        <v>1200</v>
      </c>
      <c r="H6" s="29">
        <v>1300</v>
      </c>
      <c r="I6" s="29">
        <v>1300</v>
      </c>
      <c r="J6" s="29">
        <v>1300</v>
      </c>
      <c r="K6" s="29">
        <v>1300</v>
      </c>
      <c r="L6" s="29">
        <v>1300</v>
      </c>
      <c r="M6" s="29">
        <v>1300</v>
      </c>
      <c r="N6" s="29">
        <v>1300</v>
      </c>
      <c r="O6" s="4">
        <f t="shared" si="0"/>
        <v>1258.3333333333333</v>
      </c>
    </row>
    <row r="7" spans="1:15" x14ac:dyDescent="0.25">
      <c r="A7" s="17" t="s">
        <v>17</v>
      </c>
      <c r="B7" s="29">
        <v>500</v>
      </c>
      <c r="C7" s="29">
        <v>500</v>
      </c>
      <c r="D7" s="29">
        <v>500</v>
      </c>
      <c r="E7" s="29">
        <v>600</v>
      </c>
      <c r="F7" s="29">
        <v>600</v>
      </c>
      <c r="G7" s="29">
        <v>600</v>
      </c>
      <c r="H7" s="29">
        <v>600</v>
      </c>
      <c r="I7" s="29">
        <v>600</v>
      </c>
      <c r="J7" s="29">
        <v>600</v>
      </c>
      <c r="K7" s="29">
        <v>700</v>
      </c>
      <c r="L7" s="29">
        <v>600</v>
      </c>
      <c r="M7" s="29">
        <v>600</v>
      </c>
      <c r="N7" s="29">
        <v>600</v>
      </c>
      <c r="O7" s="4">
        <f t="shared" si="0"/>
        <v>583.33333333333337</v>
      </c>
    </row>
    <row r="8" spans="1:15" x14ac:dyDescent="0.25">
      <c r="A8" s="15" t="s">
        <v>18</v>
      </c>
      <c r="B8" s="29">
        <v>32400</v>
      </c>
      <c r="C8" s="29">
        <v>32900</v>
      </c>
      <c r="D8" s="29">
        <v>33100</v>
      </c>
      <c r="E8" s="29">
        <v>33100</v>
      </c>
      <c r="F8" s="29">
        <v>33000</v>
      </c>
      <c r="G8" s="29">
        <v>32300</v>
      </c>
      <c r="H8" s="29">
        <v>31700</v>
      </c>
      <c r="I8" s="29">
        <v>32500</v>
      </c>
      <c r="J8" s="29">
        <v>32500</v>
      </c>
      <c r="K8" s="29">
        <v>32700</v>
      </c>
      <c r="L8" s="29">
        <v>32900</v>
      </c>
      <c r="M8" s="29">
        <v>32700</v>
      </c>
      <c r="N8" s="29">
        <v>32700</v>
      </c>
      <c r="O8" s="4">
        <f t="shared" si="0"/>
        <v>32650</v>
      </c>
    </row>
    <row r="9" spans="1:15" x14ac:dyDescent="0.25">
      <c r="A9" s="15" t="s">
        <v>19</v>
      </c>
      <c r="B9" s="29">
        <v>20800</v>
      </c>
      <c r="C9" s="29">
        <v>21000</v>
      </c>
      <c r="D9" s="29">
        <v>21200</v>
      </c>
      <c r="E9" s="29">
        <v>21300</v>
      </c>
      <c r="F9" s="29">
        <v>21200</v>
      </c>
      <c r="G9" s="29">
        <v>21100</v>
      </c>
      <c r="H9" s="29">
        <v>20800</v>
      </c>
      <c r="I9" s="29">
        <v>21000</v>
      </c>
      <c r="J9" s="29">
        <v>20800</v>
      </c>
      <c r="K9" s="29">
        <v>21100</v>
      </c>
      <c r="L9" s="29">
        <v>21200</v>
      </c>
      <c r="M9" s="29">
        <v>21000</v>
      </c>
      <c r="N9" s="29">
        <v>21000</v>
      </c>
      <c r="O9" s="4">
        <f t="shared" si="0"/>
        <v>21041.666666666668</v>
      </c>
    </row>
    <row r="10" spans="1:15" x14ac:dyDescent="0.25">
      <c r="A10" s="18" t="s">
        <v>20</v>
      </c>
      <c r="B10" s="29">
        <v>6000</v>
      </c>
      <c r="C10" s="29">
        <v>5900</v>
      </c>
      <c r="D10" s="29">
        <v>6000</v>
      </c>
      <c r="E10" s="29">
        <v>6000</v>
      </c>
      <c r="F10" s="29">
        <v>6000</v>
      </c>
      <c r="G10" s="29">
        <v>6100</v>
      </c>
      <c r="H10" s="29">
        <v>6000</v>
      </c>
      <c r="I10" s="29">
        <v>6000</v>
      </c>
      <c r="J10" s="29">
        <v>5900</v>
      </c>
      <c r="K10" s="29">
        <v>6000</v>
      </c>
      <c r="L10" s="29">
        <v>6200</v>
      </c>
      <c r="M10" s="29">
        <v>6200</v>
      </c>
      <c r="N10" s="29">
        <v>6000</v>
      </c>
      <c r="O10" s="4">
        <f t="shared" si="0"/>
        <v>6025</v>
      </c>
    </row>
    <row r="11" spans="1:15" x14ac:dyDescent="0.25">
      <c r="A11" s="17" t="s">
        <v>21</v>
      </c>
      <c r="B11" s="29">
        <v>600</v>
      </c>
      <c r="C11" s="29">
        <v>700</v>
      </c>
      <c r="D11" s="29">
        <v>600</v>
      </c>
      <c r="E11" s="29">
        <v>400</v>
      </c>
      <c r="F11" s="29">
        <v>400</v>
      </c>
      <c r="G11" s="29">
        <v>400</v>
      </c>
      <c r="H11" s="29">
        <v>400</v>
      </c>
      <c r="I11" s="29">
        <v>400</v>
      </c>
      <c r="J11" s="29">
        <v>400</v>
      </c>
      <c r="K11" s="29">
        <v>500</v>
      </c>
      <c r="L11" s="29">
        <v>500</v>
      </c>
      <c r="M11" s="29">
        <v>400</v>
      </c>
      <c r="N11" s="29">
        <v>500</v>
      </c>
      <c r="O11" s="4">
        <f t="shared" si="0"/>
        <v>475</v>
      </c>
    </row>
    <row r="12" spans="1:15" x14ac:dyDescent="0.25">
      <c r="A12" s="17" t="s">
        <v>22</v>
      </c>
      <c r="B12" s="29">
        <v>900</v>
      </c>
      <c r="C12" s="29">
        <v>900</v>
      </c>
      <c r="D12" s="29">
        <v>900</v>
      </c>
      <c r="E12" s="29">
        <v>1000</v>
      </c>
      <c r="F12" s="29">
        <v>1000</v>
      </c>
      <c r="G12" s="29">
        <v>1000</v>
      </c>
      <c r="H12" s="29">
        <v>1000</v>
      </c>
      <c r="I12" s="29">
        <v>1000</v>
      </c>
      <c r="J12" s="29">
        <v>1000</v>
      </c>
      <c r="K12" s="29">
        <v>1000</v>
      </c>
      <c r="L12" s="29">
        <v>1000</v>
      </c>
      <c r="M12" s="29">
        <v>1000</v>
      </c>
      <c r="N12" s="29">
        <v>1000</v>
      </c>
      <c r="O12" s="4">
        <f t="shared" si="0"/>
        <v>975</v>
      </c>
    </row>
    <row r="13" spans="1:15" x14ac:dyDescent="0.25">
      <c r="A13" s="18" t="s">
        <v>23</v>
      </c>
      <c r="B13" s="29">
        <v>4200</v>
      </c>
      <c r="C13" s="29">
        <v>4300</v>
      </c>
      <c r="D13" s="29">
        <v>4200</v>
      </c>
      <c r="E13" s="29">
        <v>4100</v>
      </c>
      <c r="F13" s="29">
        <v>4100</v>
      </c>
      <c r="G13" s="29">
        <v>4000</v>
      </c>
      <c r="H13" s="29">
        <v>3800</v>
      </c>
      <c r="I13" s="29">
        <v>3900</v>
      </c>
      <c r="J13" s="29">
        <v>3900</v>
      </c>
      <c r="K13" s="29">
        <v>3900</v>
      </c>
      <c r="L13" s="29">
        <v>4000</v>
      </c>
      <c r="M13" s="29">
        <v>4000</v>
      </c>
      <c r="N13" s="29">
        <v>4000</v>
      </c>
      <c r="O13" s="4">
        <f t="shared" si="0"/>
        <v>4033.3333333333335</v>
      </c>
    </row>
    <row r="14" spans="1:15" x14ac:dyDescent="0.25">
      <c r="A14" s="18" t="s">
        <v>24</v>
      </c>
      <c r="B14" s="29">
        <v>4500</v>
      </c>
      <c r="C14" s="29">
        <v>4600</v>
      </c>
      <c r="D14" s="29">
        <v>4700</v>
      </c>
      <c r="E14" s="29">
        <v>4800</v>
      </c>
      <c r="F14" s="29">
        <v>4900</v>
      </c>
      <c r="G14" s="29">
        <v>4900</v>
      </c>
      <c r="H14" s="29">
        <v>4800</v>
      </c>
      <c r="I14" s="29">
        <v>4900</v>
      </c>
      <c r="J14" s="29">
        <v>4900</v>
      </c>
      <c r="K14" s="29">
        <v>5000</v>
      </c>
      <c r="L14" s="29">
        <v>4900</v>
      </c>
      <c r="M14" s="29">
        <v>4900</v>
      </c>
      <c r="N14" s="29">
        <v>4800</v>
      </c>
      <c r="O14" s="4">
        <f t="shared" si="0"/>
        <v>4816.666666666667</v>
      </c>
    </row>
    <row r="15" spans="1:15" x14ac:dyDescent="0.25">
      <c r="A15" s="18" t="s">
        <v>25</v>
      </c>
      <c r="B15" s="29">
        <v>3700</v>
      </c>
      <c r="C15" s="29">
        <v>3700</v>
      </c>
      <c r="D15" s="29">
        <v>3900</v>
      </c>
      <c r="E15" s="29">
        <v>4100</v>
      </c>
      <c r="F15" s="29">
        <v>3900</v>
      </c>
      <c r="G15" s="29">
        <v>3800</v>
      </c>
      <c r="H15" s="29">
        <v>3900</v>
      </c>
      <c r="I15" s="29">
        <v>3900</v>
      </c>
      <c r="J15" s="29">
        <v>3800</v>
      </c>
      <c r="K15" s="29">
        <v>3700</v>
      </c>
      <c r="L15" s="29">
        <v>3700</v>
      </c>
      <c r="M15" s="29">
        <v>3600</v>
      </c>
      <c r="N15" s="29">
        <v>3800</v>
      </c>
      <c r="O15" s="4">
        <f t="shared" si="0"/>
        <v>3808.3333333333335</v>
      </c>
    </row>
    <row r="16" spans="1:15" x14ac:dyDescent="0.25">
      <c r="A16" s="18" t="s">
        <v>26</v>
      </c>
      <c r="B16" s="29">
        <v>900</v>
      </c>
      <c r="C16" s="29">
        <v>900</v>
      </c>
      <c r="D16" s="29">
        <v>900</v>
      </c>
      <c r="E16" s="29">
        <v>900</v>
      </c>
      <c r="F16" s="29">
        <v>900</v>
      </c>
      <c r="G16" s="29">
        <v>900</v>
      </c>
      <c r="H16" s="29">
        <v>900</v>
      </c>
      <c r="I16" s="29">
        <v>900</v>
      </c>
      <c r="J16" s="29">
        <v>900</v>
      </c>
      <c r="K16" s="29">
        <v>1000</v>
      </c>
      <c r="L16" s="29">
        <v>900</v>
      </c>
      <c r="M16" s="29">
        <v>900</v>
      </c>
      <c r="N16" s="29">
        <v>900</v>
      </c>
      <c r="O16" s="4">
        <f t="shared" si="0"/>
        <v>908.33333333333337</v>
      </c>
    </row>
    <row r="17" spans="1:15" x14ac:dyDescent="0.25">
      <c r="A17" s="19" t="s">
        <v>27</v>
      </c>
      <c r="B17" s="29">
        <v>11600</v>
      </c>
      <c r="C17" s="29">
        <v>11900</v>
      </c>
      <c r="D17" s="29">
        <v>11900</v>
      </c>
      <c r="E17" s="29">
        <v>11800</v>
      </c>
      <c r="F17" s="29">
        <v>11800</v>
      </c>
      <c r="G17" s="29">
        <v>11200</v>
      </c>
      <c r="H17" s="29">
        <v>10900</v>
      </c>
      <c r="I17" s="29">
        <v>11500</v>
      </c>
      <c r="J17" s="29">
        <v>11700</v>
      </c>
      <c r="K17" s="29">
        <v>11600</v>
      </c>
      <c r="L17" s="29">
        <v>11700</v>
      </c>
      <c r="M17" s="29">
        <v>11700</v>
      </c>
      <c r="N17" s="29">
        <v>11600</v>
      </c>
      <c r="O17" s="4">
        <f t="shared" si="0"/>
        <v>11608.333333333334</v>
      </c>
    </row>
    <row r="18" spans="1:15" x14ac:dyDescent="0.25">
      <c r="A18" s="20" t="s">
        <v>28</v>
      </c>
      <c r="B18" s="29">
        <v>5100</v>
      </c>
      <c r="C18" s="29">
        <v>5100</v>
      </c>
      <c r="D18" s="29">
        <v>5100</v>
      </c>
      <c r="E18" s="29">
        <v>5100</v>
      </c>
      <c r="F18" s="29">
        <v>5100</v>
      </c>
      <c r="G18" s="29">
        <v>5100</v>
      </c>
      <c r="H18" s="29">
        <v>5100</v>
      </c>
      <c r="I18" s="29">
        <v>5100</v>
      </c>
      <c r="J18" s="29">
        <v>5100</v>
      </c>
      <c r="K18" s="29">
        <v>5000</v>
      </c>
      <c r="L18" s="29">
        <v>5000</v>
      </c>
      <c r="M18" s="29">
        <v>5000</v>
      </c>
      <c r="N18" s="29">
        <v>5100</v>
      </c>
      <c r="O18" s="4">
        <f t="shared" si="0"/>
        <v>5075</v>
      </c>
    </row>
    <row r="19" spans="1:15" x14ac:dyDescent="0.25">
      <c r="A19" s="21" t="s">
        <v>29</v>
      </c>
      <c r="B19" s="29">
        <v>6500</v>
      </c>
      <c r="C19" s="29">
        <v>6800</v>
      </c>
      <c r="D19" s="29">
        <v>6800</v>
      </c>
      <c r="E19" s="29">
        <v>6700</v>
      </c>
      <c r="F19" s="29">
        <v>6700</v>
      </c>
      <c r="G19" s="29">
        <v>6100</v>
      </c>
      <c r="H19" s="29">
        <v>5800</v>
      </c>
      <c r="I19" s="29">
        <v>6400</v>
      </c>
      <c r="J19" s="29">
        <v>6600</v>
      </c>
      <c r="K19" s="29">
        <v>6600</v>
      </c>
      <c r="L19" s="29">
        <v>6700</v>
      </c>
      <c r="M19" s="29">
        <v>6700</v>
      </c>
      <c r="N19" s="29">
        <v>6500</v>
      </c>
      <c r="O19" s="4">
        <f t="shared" si="0"/>
        <v>6533.333333333333</v>
      </c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4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34480.07267155133</v>
      </c>
      <c r="C25" s="6">
        <f t="shared" ref="C25:M25" si="1">C26+C39</f>
        <v>34696.829540227183</v>
      </c>
      <c r="D25" s="6">
        <f t="shared" si="1"/>
        <v>34690.415870389996</v>
      </c>
      <c r="E25" s="6">
        <f t="shared" si="1"/>
        <v>34784.901194033664</v>
      </c>
      <c r="F25" s="6">
        <f t="shared" si="1"/>
        <v>34868.339308919931</v>
      </c>
      <c r="G25" s="6">
        <f t="shared" si="1"/>
        <v>34372.118295643479</v>
      </c>
      <c r="H25" s="6">
        <f t="shared" si="1"/>
        <v>34113.577909214146</v>
      </c>
      <c r="I25" s="6">
        <f t="shared" si="1"/>
        <v>34599.001562200276</v>
      </c>
      <c r="J25" s="6">
        <f t="shared" si="1"/>
        <v>34309.124836616567</v>
      </c>
      <c r="K25" s="6">
        <f t="shared" si="1"/>
        <v>34328.517432233733</v>
      </c>
      <c r="L25" s="6">
        <f t="shared" si="1"/>
        <v>34400.040251211831</v>
      </c>
      <c r="M25" s="6">
        <f t="shared" si="1"/>
        <v>34269.401329272558</v>
      </c>
    </row>
    <row r="26" spans="1:15" hidden="1" x14ac:dyDescent="0.25">
      <c r="A26" s="5" t="s">
        <v>14</v>
      </c>
      <c r="B26" s="6">
        <f>B27+B31</f>
        <v>22741.294106119316</v>
      </c>
      <c r="C26" s="6">
        <f t="shared" ref="C26:M26" si="2">C27+C31</f>
        <v>22911.37813360474</v>
      </c>
      <c r="D26" s="6">
        <f t="shared" si="2"/>
        <v>22930.450443969807</v>
      </c>
      <c r="E26" s="6">
        <f t="shared" si="2"/>
        <v>23133.08971375713</v>
      </c>
      <c r="F26" s="6">
        <f t="shared" si="2"/>
        <v>23145.730668518336</v>
      </c>
      <c r="G26" s="6">
        <f t="shared" si="2"/>
        <v>23014.004987882905</v>
      </c>
      <c r="H26" s="6">
        <f t="shared" si="2"/>
        <v>22745.048293917</v>
      </c>
      <c r="I26" s="6">
        <f t="shared" si="2"/>
        <v>22901.504201955006</v>
      </c>
      <c r="J26" s="6">
        <f t="shared" si="2"/>
        <v>22710.547190501722</v>
      </c>
      <c r="K26" s="6">
        <f t="shared" si="2"/>
        <v>22887.85422553412</v>
      </c>
      <c r="L26" s="6">
        <f t="shared" si="2"/>
        <v>22842.472347232841</v>
      </c>
      <c r="M26" s="6">
        <f t="shared" si="2"/>
        <v>22669.818804781058</v>
      </c>
    </row>
    <row r="27" spans="1:15" hidden="1" x14ac:dyDescent="0.25">
      <c r="A27" s="5" t="s">
        <v>15</v>
      </c>
      <c r="B27" s="14">
        <f>SUM(B28:B29)</f>
        <v>1803.6417811486003</v>
      </c>
      <c r="C27" s="14">
        <f t="shared" ref="C27:M27" si="3">SUM(C28:C29)</f>
        <v>1786.2480924918609</v>
      </c>
      <c r="D27" s="14">
        <f t="shared" si="3"/>
        <v>1749.362989487845</v>
      </c>
      <c r="E27" s="14">
        <f t="shared" si="3"/>
        <v>1829.5575576463048</v>
      </c>
      <c r="F27" s="14">
        <f t="shared" si="3"/>
        <v>1894.2002574248054</v>
      </c>
      <c r="G27" s="14">
        <f t="shared" si="3"/>
        <v>1789.3416587402437</v>
      </c>
      <c r="H27" s="14">
        <f t="shared" si="3"/>
        <v>1817.1811765117704</v>
      </c>
      <c r="I27" s="14">
        <f t="shared" si="3"/>
        <v>1828.2324840072624</v>
      </c>
      <c r="J27" s="14">
        <f t="shared" si="3"/>
        <v>1845.0176656802118</v>
      </c>
      <c r="K27" s="14">
        <f t="shared" si="3"/>
        <v>1914.8897310531306</v>
      </c>
      <c r="L27" s="14">
        <f t="shared" si="3"/>
        <v>1908.6604418922466</v>
      </c>
      <c r="M27" s="14">
        <f t="shared" si="3"/>
        <v>1953.2214176181842</v>
      </c>
    </row>
    <row r="28" spans="1:15" hidden="1" x14ac:dyDescent="0.25">
      <c r="A28" s="7" t="s">
        <v>16</v>
      </c>
      <c r="B28" s="14">
        <f>B6/0.96737763689828</f>
        <v>1240.4669637056952</v>
      </c>
      <c r="C28" s="14">
        <f>C6/0.973187918691423</f>
        <v>1233.0609299112089</v>
      </c>
      <c r="D28" s="14">
        <f>D6/0.99093287502864</f>
        <v>1210.9801079768572</v>
      </c>
      <c r="E28" s="14">
        <f>E6/1.01178068760816</f>
        <v>1186.027777261482</v>
      </c>
      <c r="F28" s="14">
        <f>F6/1.01450981674723</f>
        <v>1281.4070189760434</v>
      </c>
      <c r="G28" s="14">
        <f>G6/1.03632011857348</f>
        <v>1157.9433598682126</v>
      </c>
      <c r="H28" s="14">
        <f>H6/1.01924404894783</f>
        <v>1275.4550800095381</v>
      </c>
      <c r="I28" s="14">
        <f>I6/1.00091092771934</f>
        <v>1298.8168717092137</v>
      </c>
      <c r="J28" s="14">
        <f>J6/0.989696525110909</f>
        <v>1313.5339642162705</v>
      </c>
      <c r="K28" s="14">
        <f>K6/1.00220363837298</f>
        <v>1297.1415690632248</v>
      </c>
      <c r="L28" s="14">
        <f>L6/1.00917739716211</f>
        <v>1288.1778799799788</v>
      </c>
      <c r="M28" s="14">
        <f>M6/0.984659490707473</f>
        <v>1320.2533589210177</v>
      </c>
    </row>
    <row r="29" spans="1:15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617.74816198990595</v>
      </c>
      <c r="L29" s="14">
        <f>L7/0.9669893028917</f>
        <v>620.4825619122679</v>
      </c>
      <c r="M29" s="14">
        <f>M7/0.94791513055963</f>
        <v>632.96805869716638</v>
      </c>
    </row>
    <row r="30" spans="1:15" hidden="1" x14ac:dyDescent="0.25">
      <c r="A30" s="5" t="s">
        <v>18</v>
      </c>
      <c r="B30" s="14">
        <f>B31+B39</f>
        <v>32676.430890402735</v>
      </c>
      <c r="C30" s="14">
        <f t="shared" ref="C30:M30" si="4">C31+C39</f>
        <v>32910.581447735327</v>
      </c>
      <c r="D30" s="14">
        <f t="shared" si="4"/>
        <v>32941.052880902149</v>
      </c>
      <c r="E30" s="14">
        <f t="shared" si="4"/>
        <v>32955.343636387362</v>
      </c>
      <c r="F30" s="14">
        <f t="shared" si="4"/>
        <v>32974.139051495127</v>
      </c>
      <c r="G30" s="14">
        <f t="shared" si="4"/>
        <v>32582.776636903236</v>
      </c>
      <c r="H30" s="14">
        <f t="shared" si="4"/>
        <v>32296.396732702378</v>
      </c>
      <c r="I30" s="14">
        <f t="shared" si="4"/>
        <v>32770.769078193014</v>
      </c>
      <c r="J30" s="14">
        <f t="shared" si="4"/>
        <v>32464.10717093636</v>
      </c>
      <c r="K30" s="14">
        <f t="shared" si="4"/>
        <v>32413.627701180601</v>
      </c>
      <c r="L30" s="14">
        <f t="shared" si="4"/>
        <v>32491.379809319587</v>
      </c>
      <c r="M30" s="14">
        <f t="shared" si="4"/>
        <v>32316.179911654373</v>
      </c>
    </row>
    <row r="31" spans="1:15" hidden="1" x14ac:dyDescent="0.25">
      <c r="A31" s="5" t="s">
        <v>19</v>
      </c>
      <c r="B31" s="14">
        <f>SUM(B32:B38)</f>
        <v>20937.652324970717</v>
      </c>
      <c r="C31" s="14">
        <f t="shared" ref="C31:M31" si="5">SUM(C32:C38)</f>
        <v>21125.13004111288</v>
      </c>
      <c r="D31" s="14">
        <f t="shared" si="5"/>
        <v>21181.08745448196</v>
      </c>
      <c r="E31" s="14">
        <f t="shared" si="5"/>
        <v>21303.532156110825</v>
      </c>
      <c r="F31" s="14">
        <f t="shared" si="5"/>
        <v>21251.530411093532</v>
      </c>
      <c r="G31" s="14">
        <f t="shared" si="5"/>
        <v>21224.663329142662</v>
      </c>
      <c r="H31" s="14">
        <f t="shared" si="5"/>
        <v>20927.867117405229</v>
      </c>
      <c r="I31" s="14">
        <f t="shared" si="5"/>
        <v>21073.271717947744</v>
      </c>
      <c r="J31" s="14">
        <f t="shared" si="5"/>
        <v>20865.529524821512</v>
      </c>
      <c r="K31" s="14">
        <f t="shared" si="5"/>
        <v>20972.964494480988</v>
      </c>
      <c r="L31" s="14">
        <f t="shared" si="5"/>
        <v>20933.811905340594</v>
      </c>
      <c r="M31" s="14">
        <f t="shared" si="5"/>
        <v>20716.597387162874</v>
      </c>
    </row>
    <row r="32" spans="1:15" hidden="1" x14ac:dyDescent="0.25">
      <c r="A32" s="8" t="s">
        <v>20</v>
      </c>
      <c r="B32" s="14">
        <f>B10/0.991343166054145</f>
        <v>6052.3945748089145</v>
      </c>
      <c r="C32" s="14">
        <f>C10/0.987213756637999</f>
        <v>5976.4159082352298</v>
      </c>
      <c r="D32" s="14">
        <f>D10/0.98922391841548</f>
        <v>6065.3608230689424</v>
      </c>
      <c r="E32" s="14">
        <f>E10/0.997302706655157</f>
        <v>6016.2275304790228</v>
      </c>
      <c r="F32" s="14">
        <f>F10/1.0049422519234</f>
        <v>5970.4923228338303</v>
      </c>
      <c r="G32" s="14">
        <f>G10/1.0013181643973</f>
        <v>6091.9697823235138</v>
      </c>
      <c r="H32" s="14">
        <f>H10/1.00101697261555</f>
        <v>5993.9043634021946</v>
      </c>
      <c r="I32" s="14">
        <f>I10/0.996560356534793</f>
        <v>6020.7090926865712</v>
      </c>
      <c r="J32" s="14">
        <f>J10/0.989130028194145</f>
        <v>5964.8376167202523</v>
      </c>
      <c r="K32" s="14">
        <f>K10/0.994608080435973</f>
        <v>6032.5268998116135</v>
      </c>
      <c r="L32" s="14">
        <f>L10/1.01707216214339</f>
        <v>6095.9293064653803</v>
      </c>
      <c r="M32" s="14">
        <f>M10/1.03026781099275</f>
        <v>6017.8527697820391</v>
      </c>
    </row>
    <row r="33" spans="1:13" hidden="1" x14ac:dyDescent="0.25">
      <c r="A33" s="7" t="s">
        <v>21</v>
      </c>
      <c r="B33" s="14">
        <f>B11/0.996124065631445</f>
        <v>602.3346094139979</v>
      </c>
      <c r="C33" s="14">
        <f>C11/0.997878879431952</f>
        <v>701.48794049882974</v>
      </c>
      <c r="D33" s="14">
        <f>D11/1.00493645014348</f>
        <v>597.05267921601887</v>
      </c>
      <c r="E33" s="14">
        <f>E11/1.02193486405737</f>
        <v>391.41437881068765</v>
      </c>
      <c r="F33" s="14">
        <f>F11/1.02335740306789</f>
        <v>390.87028520129229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511.61267184226443</v>
      </c>
      <c r="L33" s="14">
        <f>L11/0.98236292558415</f>
        <v>508.97686280524198</v>
      </c>
      <c r="M33" s="14">
        <f>M11/0.989440200150348</f>
        <v>404.2689997224885</v>
      </c>
    </row>
    <row r="34" spans="1:13" hidden="1" x14ac:dyDescent="0.25">
      <c r="A34" s="7" t="s">
        <v>22</v>
      </c>
      <c r="B34" s="14">
        <f>B12/0.996224400587151</f>
        <v>903.41091773054484</v>
      </c>
      <c r="C34" s="14">
        <f>C12/0.995876675154679</f>
        <v>903.72635734260211</v>
      </c>
      <c r="D34" s="14">
        <f>D12/0.989470473943487</f>
        <v>909.57741913519999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</row>
    <row r="35" spans="1:13" hidden="1" x14ac:dyDescent="0.25">
      <c r="A35" s="8" t="s">
        <v>23</v>
      </c>
      <c r="B35" s="14">
        <f>B13/1.02275656492646</f>
        <v>4106.5490499217622</v>
      </c>
      <c r="C35" s="14">
        <f>C13/1.01037360534273</f>
        <v>4255.8514763866897</v>
      </c>
      <c r="D35" s="14">
        <f>D13/1.00952861615258</f>
        <v>4160.3575498499913</v>
      </c>
      <c r="E35" s="14">
        <f>E13/0.982033025211052</f>
        <v>4175.0123414829714</v>
      </c>
      <c r="F35" s="14">
        <f>F13/0.962113559343645</f>
        <v>4261.4512187075143</v>
      </c>
      <c r="G35" s="14">
        <f>G13/0.969349897053619</f>
        <v>4126.4769431122586</v>
      </c>
      <c r="H35" s="14">
        <f>H13/0.974598270747136</f>
        <v>3899.0424198956202</v>
      </c>
      <c r="I35" s="14">
        <f>I13/0.984185374728194</f>
        <v>3962.6681112560495</v>
      </c>
      <c r="J35" s="14">
        <f>J13/1.00643000832498</f>
        <v>3875.0831828741293</v>
      </c>
      <c r="K35" s="14">
        <f>K13/1.02426228885029</f>
        <v>3807.618461065922</v>
      </c>
      <c r="L35" s="14">
        <f>L13/1.02745563188033</f>
        <v>3893.1121460492304</v>
      </c>
      <c r="M35" s="14">
        <f>M13/1.02691353438374</f>
        <v>3895.1672814405315</v>
      </c>
    </row>
    <row r="36" spans="1:13" hidden="1" x14ac:dyDescent="0.25">
      <c r="A36" s="8" t="s">
        <v>24</v>
      </c>
      <c r="B36" s="14">
        <f>B14/0.984046817293299</f>
        <v>4572.9531572264177</v>
      </c>
      <c r="C36" s="14">
        <f>C14/0.989589012752516</f>
        <v>4648.3943745547658</v>
      </c>
      <c r="D36" s="14">
        <f>D14/0.997389478622723</f>
        <v>4712.3015639689165</v>
      </c>
      <c r="E36" s="14">
        <f>E14/0.997852723811262</f>
        <v>4810.3291051474762</v>
      </c>
      <c r="F36" s="14">
        <f>F14/1.00311429384553</f>
        <v>4884.787336860094</v>
      </c>
      <c r="G36" s="14">
        <f>G14/0.992362943013396</f>
        <v>4937.7095693645369</v>
      </c>
      <c r="H36" s="14">
        <f>H14/1.00216802616768</f>
        <v>4789.6159872065973</v>
      </c>
      <c r="I36" s="14">
        <f>I14/1.00443864121001</f>
        <v>4878.3467689944227</v>
      </c>
      <c r="J36" s="14">
        <f>J14/1.00618690938397</f>
        <v>4869.8705521819866</v>
      </c>
      <c r="K36" s="14">
        <f>K14/1.01025443574181</f>
        <v>4949.24825183133</v>
      </c>
      <c r="L36" s="14">
        <f>L14/1.00928765291369</f>
        <v>4854.9092876092354</v>
      </c>
      <c r="M36" s="14">
        <f>M14/1.00330982328662</f>
        <v>4883.8353679710708</v>
      </c>
    </row>
    <row r="37" spans="1:13" hidden="1" x14ac:dyDescent="0.25">
      <c r="A37" s="8" t="s">
        <v>25</v>
      </c>
      <c r="B37" s="14">
        <f>B15/0.979189972594327</f>
        <v>3778.6334659831014</v>
      </c>
      <c r="C37" s="14">
        <f>C15/0.995090984372719</f>
        <v>3718.2529618961316</v>
      </c>
      <c r="D37" s="14">
        <f>D15/1.0222259600529</f>
        <v>3815.2034407325909</v>
      </c>
      <c r="E37" s="14">
        <f>E15/1.02258922535774</f>
        <v>4009.4300803586762</v>
      </c>
      <c r="F37" s="14">
        <f>F15/1.01529365139855</f>
        <v>3841.253212435452</v>
      </c>
      <c r="G37" s="14">
        <f>G15/1.00138373325263</f>
        <v>3794.7490795132899</v>
      </c>
      <c r="H37" s="14">
        <f>H15/0.984828123195627</f>
        <v>3960.0818743326049</v>
      </c>
      <c r="I37" s="14">
        <f>I15/0.990648165183916</f>
        <v>3936.8164572090604</v>
      </c>
      <c r="J37" s="14">
        <f>J15/0.98561247021723</f>
        <v>3855.4706995158817</v>
      </c>
      <c r="K37" s="14">
        <f>K15/1.00567607792078</f>
        <v>3679.117044973063</v>
      </c>
      <c r="L37" s="14">
        <f>L15/1.00528686944559</f>
        <v>3680.5414578234058</v>
      </c>
      <c r="M37" s="14">
        <f>M15/0.992175584529542</f>
        <v>3628.3900310921326</v>
      </c>
    </row>
    <row r="38" spans="1:13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878.69088430180966</v>
      </c>
      <c r="J38" s="14">
        <f>J16/1.00394213739627</f>
        <v>896.46600782606401</v>
      </c>
      <c r="K38" s="14">
        <f>K16/1.00365343354623</f>
        <v>996.35986544347168</v>
      </c>
      <c r="L38" s="14">
        <f>L16/1.00360178598277</f>
        <v>896.7700262895421</v>
      </c>
      <c r="M38" s="14">
        <f>M16/1.00358843182201</f>
        <v>896.78195908063049</v>
      </c>
    </row>
    <row r="39" spans="1:13" hidden="1" x14ac:dyDescent="0.25">
      <c r="A39" s="9" t="s">
        <v>27</v>
      </c>
      <c r="B39" s="14">
        <f>SUM(B40:B41)</f>
        <v>11738.778565432018</v>
      </c>
      <c r="C39" s="14">
        <f t="shared" ref="C39:M39" si="6">SUM(C40:C41)</f>
        <v>11785.451406622444</v>
      </c>
      <c r="D39" s="14">
        <f t="shared" si="6"/>
        <v>11759.965426420189</v>
      </c>
      <c r="E39" s="14">
        <f t="shared" si="6"/>
        <v>11651.811480276534</v>
      </c>
      <c r="F39" s="14">
        <f t="shared" si="6"/>
        <v>11722.608640401595</v>
      </c>
      <c r="G39" s="14">
        <f t="shared" si="6"/>
        <v>11358.113307760574</v>
      </c>
      <c r="H39" s="14">
        <f t="shared" si="6"/>
        <v>11368.529615297148</v>
      </c>
      <c r="I39" s="14">
        <f t="shared" si="6"/>
        <v>11697.497360245272</v>
      </c>
      <c r="J39" s="14">
        <f t="shared" si="6"/>
        <v>11598.577646114849</v>
      </c>
      <c r="K39" s="14">
        <f t="shared" si="6"/>
        <v>11440.663206699612</v>
      </c>
      <c r="L39" s="14">
        <f t="shared" si="6"/>
        <v>11557.567903978992</v>
      </c>
      <c r="M39" s="14">
        <f t="shared" si="6"/>
        <v>11599.582524491499</v>
      </c>
    </row>
    <row r="40" spans="1:13" hidden="1" x14ac:dyDescent="0.25">
      <c r="A40" s="10" t="s">
        <v>28</v>
      </c>
      <c r="B40" s="14">
        <f>B18/0.992899251535848</f>
        <v>5136.4728013553831</v>
      </c>
      <c r="C40" s="14">
        <f>C18/0.988527472815445</f>
        <v>5159.1889353106062</v>
      </c>
      <c r="D40" s="14">
        <f>D18/0.990996735774847</f>
        <v>5146.33380301942</v>
      </c>
      <c r="E40" s="14">
        <f>E18/0.996042338952194</f>
        <v>5120.2642704576629</v>
      </c>
      <c r="F40" s="14">
        <f>F18/1.005826706306</f>
        <v>5070.4559423862029</v>
      </c>
      <c r="G40" s="14">
        <f>G18/1.00733448023331</f>
        <v>5062.8665056901291</v>
      </c>
      <c r="H40" s="14">
        <f>H18/1.01313399122065</f>
        <v>5033.8849986223322</v>
      </c>
      <c r="I40" s="14">
        <f>I18/1.00517812051476</f>
        <v>5073.7276268889018</v>
      </c>
      <c r="J40" s="14">
        <f>J18/0.996755713035479</f>
        <v>5116.5997177670233</v>
      </c>
      <c r="K40" s="14">
        <f>K18/1.00054694414166</f>
        <v>4997.2667742135318</v>
      </c>
      <c r="L40" s="14">
        <f>L18/1.00214937917985</f>
        <v>4989.276153712688</v>
      </c>
      <c r="M40" s="14">
        <f>M18/1.00060896166983</f>
        <v>4996.9570446939942</v>
      </c>
    </row>
    <row r="41" spans="1:13" hidden="1" x14ac:dyDescent="0.25">
      <c r="A41" s="11" t="s">
        <v>29</v>
      </c>
      <c r="B41" s="14">
        <f>B19/0.984504540120925</f>
        <v>6602.3057640766347</v>
      </c>
      <c r="C41" s="14">
        <f>C19/1.02621953619259</f>
        <v>6626.2624713118375</v>
      </c>
      <c r="D41" s="14">
        <f>D19/1.02817943109196</f>
        <v>6613.63162340077</v>
      </c>
      <c r="E41" s="14">
        <f>E19/1.02579064114057</f>
        <v>6531.5472098188702</v>
      </c>
      <c r="F41" s="14">
        <f>F19/1.00719275460993</f>
        <v>6652.1526980153922</v>
      </c>
      <c r="G41" s="14">
        <f>G19/0.968985044080205</f>
        <v>6295.2468020704455</v>
      </c>
      <c r="H41" s="14">
        <f>H19/0.915599903541951</f>
        <v>6334.6446166748156</v>
      </c>
      <c r="I41" s="14">
        <f>I19/0.966217162980546</f>
        <v>6623.7697333563701</v>
      </c>
      <c r="J41" s="14">
        <f>J19/1.01820772501184</f>
        <v>6481.9779283478265</v>
      </c>
      <c r="K41" s="14">
        <f>K19/1.02430450604038</f>
        <v>6443.3964324860799</v>
      </c>
      <c r="L41" s="14">
        <f>L19/1.02005213147366</f>
        <v>6568.291750266304</v>
      </c>
      <c r="M41" s="14">
        <f>M19/1.01474784848852</f>
        <v>6602.6254797975052</v>
      </c>
    </row>
  </sheetData>
  <protectedRanges>
    <protectedRange sqref="A3:M19" name="Range1"/>
  </protectedRanges>
  <mergeCells count="1">
    <mergeCell ref="A1:N1"/>
  </mergeCells>
  <pageMargins left="0.7" right="0.7" top="0.75" bottom="0.75" header="0.3" footer="0.3"/>
  <pageSetup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5" width="9.140625" style="2" hidden="1" customWidth="1"/>
    <col min="16" max="16384" width="9.140625" style="2"/>
  </cols>
  <sheetData>
    <row r="1" spans="1:15" ht="21" x14ac:dyDescent="0.3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5" x14ac:dyDescent="0.25">
      <c r="A3" s="15" t="s">
        <v>13</v>
      </c>
      <c r="B3" s="16">
        <v>34300</v>
      </c>
      <c r="C3" s="16">
        <v>34300</v>
      </c>
      <c r="D3" s="16">
        <v>34400</v>
      </c>
      <c r="E3" s="16">
        <v>34300</v>
      </c>
      <c r="F3" s="16">
        <v>34700</v>
      </c>
      <c r="G3" s="16">
        <v>34400</v>
      </c>
      <c r="H3" s="16">
        <v>33800</v>
      </c>
      <c r="I3" s="16">
        <v>34700</v>
      </c>
      <c r="J3" s="16">
        <v>34800</v>
      </c>
      <c r="K3" s="16">
        <v>35200</v>
      </c>
      <c r="L3" s="16">
        <v>35000</v>
      </c>
      <c r="M3" s="16">
        <v>35000</v>
      </c>
      <c r="N3" s="16">
        <v>34600</v>
      </c>
      <c r="O3" s="4">
        <f>AVERAGE(B3:M3)</f>
        <v>34575</v>
      </c>
    </row>
    <row r="4" spans="1:15" x14ac:dyDescent="0.25">
      <c r="A4" s="15" t="s">
        <v>14</v>
      </c>
      <c r="B4" s="16">
        <v>22400</v>
      </c>
      <c r="C4" s="16">
        <v>22300</v>
      </c>
      <c r="D4" s="16">
        <v>22500</v>
      </c>
      <c r="E4" s="16">
        <v>22400</v>
      </c>
      <c r="F4" s="16">
        <v>22800</v>
      </c>
      <c r="G4" s="16">
        <v>22700</v>
      </c>
      <c r="H4" s="16">
        <v>22800</v>
      </c>
      <c r="I4" s="16">
        <v>22900</v>
      </c>
      <c r="J4" s="16">
        <v>22800</v>
      </c>
      <c r="K4" s="16">
        <v>23100</v>
      </c>
      <c r="L4" s="16">
        <v>23000</v>
      </c>
      <c r="M4" s="16">
        <v>23000</v>
      </c>
      <c r="N4" s="16">
        <v>22700</v>
      </c>
      <c r="O4" s="4">
        <f t="shared" ref="O4:O19" si="0">AVERAGE(B4:M4)</f>
        <v>22725</v>
      </c>
    </row>
    <row r="5" spans="1:15" x14ac:dyDescent="0.25">
      <c r="A5" s="15" t="s">
        <v>15</v>
      </c>
      <c r="B5" s="16">
        <v>1700</v>
      </c>
      <c r="C5" s="16">
        <v>1600</v>
      </c>
      <c r="D5" s="16">
        <v>1600</v>
      </c>
      <c r="E5" s="16">
        <v>1600</v>
      </c>
      <c r="F5" s="16">
        <v>1800</v>
      </c>
      <c r="G5" s="16">
        <v>1800</v>
      </c>
      <c r="H5" s="16">
        <v>1800</v>
      </c>
      <c r="I5" s="16">
        <v>1800</v>
      </c>
      <c r="J5" s="16">
        <v>1800</v>
      </c>
      <c r="K5" s="16">
        <v>1800</v>
      </c>
      <c r="L5" s="16">
        <v>1700</v>
      </c>
      <c r="M5" s="16">
        <v>1700</v>
      </c>
      <c r="N5" s="16">
        <v>1700</v>
      </c>
      <c r="O5" s="4">
        <f t="shared" si="0"/>
        <v>1725</v>
      </c>
    </row>
    <row r="6" spans="1:15" x14ac:dyDescent="0.25">
      <c r="A6" s="17" t="s">
        <v>16</v>
      </c>
      <c r="B6" s="16">
        <v>1200</v>
      </c>
      <c r="C6" s="16">
        <v>1100</v>
      </c>
      <c r="D6" s="16">
        <v>1100</v>
      </c>
      <c r="E6" s="16">
        <v>1100</v>
      </c>
      <c r="F6" s="16">
        <v>1200</v>
      </c>
      <c r="G6" s="16">
        <v>1200</v>
      </c>
      <c r="H6" s="16">
        <v>1200</v>
      </c>
      <c r="I6" s="16">
        <v>1200</v>
      </c>
      <c r="J6" s="16">
        <v>1200</v>
      </c>
      <c r="K6" s="16">
        <v>1200</v>
      </c>
      <c r="L6" s="16">
        <v>1200</v>
      </c>
      <c r="M6" s="16">
        <v>1200</v>
      </c>
      <c r="N6" s="16">
        <v>1200</v>
      </c>
      <c r="O6" s="4">
        <f t="shared" si="0"/>
        <v>1175</v>
      </c>
    </row>
    <row r="7" spans="1:15" x14ac:dyDescent="0.25">
      <c r="A7" s="17" t="s">
        <v>17</v>
      </c>
      <c r="B7" s="16">
        <v>500</v>
      </c>
      <c r="C7" s="16">
        <v>500</v>
      </c>
      <c r="D7" s="16">
        <v>500</v>
      </c>
      <c r="E7" s="16">
        <v>500</v>
      </c>
      <c r="F7" s="16">
        <v>600</v>
      </c>
      <c r="G7" s="16">
        <v>600</v>
      </c>
      <c r="H7" s="16">
        <v>600</v>
      </c>
      <c r="I7" s="16">
        <v>600</v>
      </c>
      <c r="J7" s="16">
        <v>600</v>
      </c>
      <c r="K7" s="16">
        <v>600</v>
      </c>
      <c r="L7" s="16">
        <v>500</v>
      </c>
      <c r="M7" s="16">
        <v>500</v>
      </c>
      <c r="N7" s="16">
        <v>600</v>
      </c>
      <c r="O7" s="4">
        <f t="shared" si="0"/>
        <v>550</v>
      </c>
    </row>
    <row r="8" spans="1:15" x14ac:dyDescent="0.25">
      <c r="A8" s="15" t="s">
        <v>18</v>
      </c>
      <c r="B8" s="16">
        <v>32600</v>
      </c>
      <c r="C8" s="16">
        <v>32700</v>
      </c>
      <c r="D8" s="16">
        <v>32800</v>
      </c>
      <c r="E8" s="16">
        <v>32700</v>
      </c>
      <c r="F8" s="16">
        <v>32900</v>
      </c>
      <c r="G8" s="16">
        <v>32600</v>
      </c>
      <c r="H8" s="16">
        <v>32000</v>
      </c>
      <c r="I8" s="16">
        <v>32900</v>
      </c>
      <c r="J8" s="16">
        <v>33000</v>
      </c>
      <c r="K8" s="16">
        <v>33400</v>
      </c>
      <c r="L8" s="16">
        <v>33300</v>
      </c>
      <c r="M8" s="16">
        <v>33300</v>
      </c>
      <c r="N8" s="16">
        <v>32900</v>
      </c>
      <c r="O8" s="4">
        <f t="shared" si="0"/>
        <v>32850</v>
      </c>
    </row>
    <row r="9" spans="1:15" x14ac:dyDescent="0.25">
      <c r="A9" s="15" t="s">
        <v>19</v>
      </c>
      <c r="B9" s="16">
        <v>20700</v>
      </c>
      <c r="C9" s="16">
        <v>20700</v>
      </c>
      <c r="D9" s="16">
        <v>20900</v>
      </c>
      <c r="E9" s="16">
        <v>20800</v>
      </c>
      <c r="F9" s="16">
        <v>21000</v>
      </c>
      <c r="G9" s="16">
        <v>20900</v>
      </c>
      <c r="H9" s="16">
        <v>21000</v>
      </c>
      <c r="I9" s="16">
        <v>21100</v>
      </c>
      <c r="J9" s="16">
        <v>21000</v>
      </c>
      <c r="K9" s="16">
        <v>21300</v>
      </c>
      <c r="L9" s="16">
        <v>21300</v>
      </c>
      <c r="M9" s="16">
        <v>21300</v>
      </c>
      <c r="N9" s="16">
        <v>21000</v>
      </c>
      <c r="O9" s="4">
        <f t="shared" si="0"/>
        <v>21000</v>
      </c>
    </row>
    <row r="10" spans="1:15" x14ac:dyDescent="0.25">
      <c r="A10" s="18" t="s">
        <v>20</v>
      </c>
      <c r="B10" s="16">
        <v>6200</v>
      </c>
      <c r="C10" s="16">
        <v>6100</v>
      </c>
      <c r="D10" s="16">
        <v>6100</v>
      </c>
      <c r="E10" s="16">
        <v>6000</v>
      </c>
      <c r="F10" s="16">
        <v>6100</v>
      </c>
      <c r="G10" s="16">
        <v>6100</v>
      </c>
      <c r="H10" s="16">
        <v>6100</v>
      </c>
      <c r="I10" s="16">
        <v>6100</v>
      </c>
      <c r="J10" s="16">
        <v>6000</v>
      </c>
      <c r="K10" s="16">
        <v>6100</v>
      </c>
      <c r="L10" s="16">
        <v>6200</v>
      </c>
      <c r="M10" s="16">
        <v>6300</v>
      </c>
      <c r="N10" s="16">
        <v>6100</v>
      </c>
      <c r="O10" s="4">
        <f t="shared" si="0"/>
        <v>6116.666666666667</v>
      </c>
    </row>
    <row r="11" spans="1:15" x14ac:dyDescent="0.25">
      <c r="A11" s="17" t="s">
        <v>21</v>
      </c>
      <c r="B11" s="16">
        <v>400</v>
      </c>
      <c r="C11" s="16">
        <v>400</v>
      </c>
      <c r="D11" s="16">
        <v>400</v>
      </c>
      <c r="E11" s="16">
        <v>400</v>
      </c>
      <c r="F11" s="16">
        <v>500</v>
      </c>
      <c r="G11" s="16">
        <v>500</v>
      </c>
      <c r="H11" s="16">
        <v>500</v>
      </c>
      <c r="I11" s="16">
        <v>500</v>
      </c>
      <c r="J11" s="16">
        <v>500</v>
      </c>
      <c r="K11" s="16">
        <v>500</v>
      </c>
      <c r="L11" s="16">
        <v>500</v>
      </c>
      <c r="M11" s="16">
        <v>500</v>
      </c>
      <c r="N11" s="16">
        <v>500</v>
      </c>
      <c r="O11" s="4">
        <f t="shared" si="0"/>
        <v>466.66666666666669</v>
      </c>
    </row>
    <row r="12" spans="1:15" x14ac:dyDescent="0.25">
      <c r="A12" s="17" t="s">
        <v>22</v>
      </c>
      <c r="B12" s="16">
        <v>1000</v>
      </c>
      <c r="C12" s="16">
        <v>1000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  <c r="I12" s="16">
        <v>1000</v>
      </c>
      <c r="J12" s="16">
        <v>900</v>
      </c>
      <c r="K12" s="16">
        <v>1000</v>
      </c>
      <c r="L12" s="16">
        <v>1000</v>
      </c>
      <c r="M12" s="16">
        <v>1000</v>
      </c>
      <c r="N12" s="16">
        <v>1000</v>
      </c>
      <c r="O12" s="4">
        <f t="shared" si="0"/>
        <v>991.66666666666663</v>
      </c>
    </row>
    <row r="13" spans="1:15" x14ac:dyDescent="0.25">
      <c r="A13" s="18" t="s">
        <v>23</v>
      </c>
      <c r="B13" s="16">
        <v>4100</v>
      </c>
      <c r="C13" s="16">
        <v>4100</v>
      </c>
      <c r="D13" s="16">
        <v>4200</v>
      </c>
      <c r="E13" s="16">
        <v>4100</v>
      </c>
      <c r="F13" s="16">
        <v>4100</v>
      </c>
      <c r="G13" s="16">
        <v>4100</v>
      </c>
      <c r="H13" s="16">
        <v>4100</v>
      </c>
      <c r="I13" s="16">
        <v>4200</v>
      </c>
      <c r="J13" s="16">
        <v>4400</v>
      </c>
      <c r="K13" s="16">
        <v>4400</v>
      </c>
      <c r="L13" s="16">
        <v>4400</v>
      </c>
      <c r="M13" s="16">
        <v>4300</v>
      </c>
      <c r="N13" s="16">
        <v>4200</v>
      </c>
      <c r="O13" s="4">
        <f t="shared" si="0"/>
        <v>4208.333333333333</v>
      </c>
    </row>
    <row r="14" spans="1:15" x14ac:dyDescent="0.25">
      <c r="A14" s="18" t="s">
        <v>24</v>
      </c>
      <c r="B14" s="16">
        <v>4300</v>
      </c>
      <c r="C14" s="16">
        <v>4400</v>
      </c>
      <c r="D14" s="16">
        <v>4400</v>
      </c>
      <c r="E14" s="16">
        <v>4400</v>
      </c>
      <c r="F14" s="16">
        <v>4500</v>
      </c>
      <c r="G14" s="16">
        <v>4400</v>
      </c>
      <c r="H14" s="16">
        <v>4600</v>
      </c>
      <c r="I14" s="16">
        <v>4600</v>
      </c>
      <c r="J14" s="16">
        <v>4500</v>
      </c>
      <c r="K14" s="16">
        <v>4600</v>
      </c>
      <c r="L14" s="16">
        <v>4600</v>
      </c>
      <c r="M14" s="16">
        <v>4600</v>
      </c>
      <c r="N14" s="16">
        <v>4500</v>
      </c>
      <c r="O14" s="4">
        <f t="shared" si="0"/>
        <v>4491.666666666667</v>
      </c>
    </row>
    <row r="15" spans="1:15" x14ac:dyDescent="0.25">
      <c r="A15" s="18" t="s">
        <v>25</v>
      </c>
      <c r="B15" s="16">
        <v>3800</v>
      </c>
      <c r="C15" s="16">
        <v>3800</v>
      </c>
      <c r="D15" s="16">
        <v>3900</v>
      </c>
      <c r="E15" s="16">
        <v>4000</v>
      </c>
      <c r="F15" s="16">
        <v>3900</v>
      </c>
      <c r="G15" s="16">
        <v>3900</v>
      </c>
      <c r="H15" s="16">
        <v>3800</v>
      </c>
      <c r="I15" s="16">
        <v>3800</v>
      </c>
      <c r="J15" s="16">
        <v>3800</v>
      </c>
      <c r="K15" s="16">
        <v>3800</v>
      </c>
      <c r="L15" s="16">
        <v>3700</v>
      </c>
      <c r="M15" s="16">
        <v>3700</v>
      </c>
      <c r="N15" s="16">
        <v>3800</v>
      </c>
      <c r="O15" s="4">
        <f t="shared" si="0"/>
        <v>3825</v>
      </c>
    </row>
    <row r="16" spans="1:15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900</v>
      </c>
      <c r="F16" s="16">
        <v>900</v>
      </c>
      <c r="G16" s="16">
        <v>900</v>
      </c>
      <c r="H16" s="16">
        <v>900</v>
      </c>
      <c r="I16" s="16">
        <v>900</v>
      </c>
      <c r="J16" s="16">
        <v>900</v>
      </c>
      <c r="K16" s="16">
        <v>900</v>
      </c>
      <c r="L16" s="16">
        <v>900</v>
      </c>
      <c r="M16" s="16">
        <v>900</v>
      </c>
      <c r="N16" s="16">
        <v>900</v>
      </c>
      <c r="O16" s="4">
        <f t="shared" si="0"/>
        <v>900</v>
      </c>
    </row>
    <row r="17" spans="1:15" x14ac:dyDescent="0.25">
      <c r="A17" s="19" t="s">
        <v>27</v>
      </c>
      <c r="B17" s="16">
        <v>11900</v>
      </c>
      <c r="C17" s="16">
        <v>12000</v>
      </c>
      <c r="D17" s="16">
        <v>11900</v>
      </c>
      <c r="E17" s="16">
        <v>11900</v>
      </c>
      <c r="F17" s="16">
        <v>11900</v>
      </c>
      <c r="G17" s="16">
        <v>11700</v>
      </c>
      <c r="H17" s="16">
        <v>11000</v>
      </c>
      <c r="I17" s="16">
        <v>11800</v>
      </c>
      <c r="J17" s="16">
        <v>12000</v>
      </c>
      <c r="K17" s="16">
        <v>12100</v>
      </c>
      <c r="L17" s="16">
        <v>12000</v>
      </c>
      <c r="M17" s="16">
        <v>12000</v>
      </c>
      <c r="N17" s="16">
        <v>11900</v>
      </c>
      <c r="O17" s="4">
        <f t="shared" si="0"/>
        <v>11850</v>
      </c>
    </row>
    <row r="18" spans="1:15" x14ac:dyDescent="0.25">
      <c r="A18" s="20" t="s">
        <v>28</v>
      </c>
      <c r="B18" s="16">
        <v>5300</v>
      </c>
      <c r="C18" s="16">
        <v>5300</v>
      </c>
      <c r="D18" s="16">
        <v>5300</v>
      </c>
      <c r="E18" s="16">
        <v>5300</v>
      </c>
      <c r="F18" s="16">
        <v>5300</v>
      </c>
      <c r="G18" s="16">
        <v>5300</v>
      </c>
      <c r="H18" s="16">
        <v>5200</v>
      </c>
      <c r="I18" s="16">
        <v>5200</v>
      </c>
      <c r="J18" s="16">
        <v>5200</v>
      </c>
      <c r="K18" s="16">
        <v>5200</v>
      </c>
      <c r="L18" s="16">
        <v>5100</v>
      </c>
      <c r="M18" s="16">
        <v>5100</v>
      </c>
      <c r="N18" s="16">
        <v>5200</v>
      </c>
      <c r="O18" s="4">
        <f t="shared" si="0"/>
        <v>5233.333333333333</v>
      </c>
    </row>
    <row r="19" spans="1:15" x14ac:dyDescent="0.25">
      <c r="A19" s="21" t="s">
        <v>29</v>
      </c>
      <c r="B19" s="16">
        <v>6600</v>
      </c>
      <c r="C19" s="16">
        <v>6700</v>
      </c>
      <c r="D19" s="16">
        <v>6600</v>
      </c>
      <c r="E19" s="16">
        <v>6600</v>
      </c>
      <c r="F19" s="16">
        <v>6600</v>
      </c>
      <c r="G19" s="16">
        <v>6400</v>
      </c>
      <c r="H19" s="16">
        <v>5800</v>
      </c>
      <c r="I19" s="16">
        <v>6600</v>
      </c>
      <c r="J19" s="16">
        <v>6800</v>
      </c>
      <c r="K19" s="16">
        <v>6900</v>
      </c>
      <c r="L19" s="16">
        <v>6900</v>
      </c>
      <c r="M19" s="16">
        <v>6900</v>
      </c>
      <c r="N19" s="16">
        <v>6600</v>
      </c>
      <c r="O19" s="4">
        <f t="shared" si="0"/>
        <v>6616.666666666667</v>
      </c>
    </row>
    <row r="20" spans="1:15" x14ac:dyDescent="0.25">
      <c r="B20" s="3"/>
    </row>
    <row r="21" spans="1:15" x14ac:dyDescent="0.25">
      <c r="A21" s="2" t="s">
        <v>33</v>
      </c>
    </row>
    <row r="22" spans="1:15" x14ac:dyDescent="0.25">
      <c r="A22" s="2" t="s">
        <v>50</v>
      </c>
    </row>
    <row r="23" spans="1:15" x14ac:dyDescent="0.25">
      <c r="C23" s="3"/>
    </row>
    <row r="24" spans="1:15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</row>
    <row r="25" spans="1:15" hidden="1" x14ac:dyDescent="0.25">
      <c r="A25" s="5" t="s">
        <v>13</v>
      </c>
      <c r="B25" s="6">
        <f>B26+B39</f>
        <v>34685.53207475457</v>
      </c>
      <c r="C25" s="6">
        <f t="shared" ref="C25:M25" si="1">C26+C39</f>
        <v>34401.759921555953</v>
      </c>
      <c r="D25" s="6">
        <f t="shared" si="1"/>
        <v>34299.150034899576</v>
      </c>
      <c r="E25" s="6">
        <f t="shared" si="1"/>
        <v>34183.467744220878</v>
      </c>
      <c r="F25" s="6">
        <f t="shared" si="1"/>
        <v>34667.792713303526</v>
      </c>
      <c r="G25" s="6">
        <f t="shared" si="1"/>
        <v>34677.004874699182</v>
      </c>
      <c r="H25" s="6">
        <f t="shared" si="1"/>
        <v>34322.471873728769</v>
      </c>
      <c r="I25" s="6">
        <f t="shared" si="1"/>
        <v>34911.093522850482</v>
      </c>
      <c r="J25" s="6">
        <f t="shared" si="1"/>
        <v>34705.082606628719</v>
      </c>
      <c r="K25" s="6">
        <f t="shared" si="1"/>
        <v>34825.81797817332</v>
      </c>
      <c r="L25" s="6">
        <f t="shared" si="1"/>
        <v>34585.461688736366</v>
      </c>
      <c r="M25" s="6">
        <f t="shared" si="1"/>
        <v>34651.426361745333</v>
      </c>
    </row>
    <row r="26" spans="1:15" hidden="1" x14ac:dyDescent="0.25">
      <c r="A26" s="5" t="s">
        <v>14</v>
      </c>
      <c r="B26" s="6">
        <f>B27+B31</f>
        <v>22643.749268555101</v>
      </c>
      <c r="C26" s="6">
        <f t="shared" ref="C26:M26" si="2">C27+C31</f>
        <v>22511.432416558269</v>
      </c>
      <c r="D26" s="6">
        <f t="shared" si="2"/>
        <v>22531.886173755112</v>
      </c>
      <c r="E26" s="6">
        <f t="shared" si="2"/>
        <v>22428.347365922524</v>
      </c>
      <c r="F26" s="6">
        <f t="shared" si="2"/>
        <v>22845.628524560998</v>
      </c>
      <c r="G26" s="6">
        <f t="shared" si="2"/>
        <v>22810.745480660575</v>
      </c>
      <c r="H26" s="6">
        <f t="shared" si="2"/>
        <v>22855.238631007654</v>
      </c>
      <c r="I26" s="6">
        <f t="shared" si="2"/>
        <v>22907.118503008631</v>
      </c>
      <c r="J26" s="6">
        <f t="shared" si="2"/>
        <v>22809.755902265475</v>
      </c>
      <c r="K26" s="6">
        <f t="shared" si="2"/>
        <v>22892.382444483075</v>
      </c>
      <c r="L26" s="6">
        <f t="shared" si="2"/>
        <v>22732.039851227404</v>
      </c>
      <c r="M26" s="6">
        <f t="shared" si="2"/>
        <v>22754.811398455549</v>
      </c>
    </row>
    <row r="27" spans="1:15" hidden="1" x14ac:dyDescent="0.25">
      <c r="A27" s="5" t="s">
        <v>15</v>
      </c>
      <c r="B27" s="14">
        <f>SUM(B28:B29)</f>
        <v>1803.6417811486003</v>
      </c>
      <c r="C27" s="14">
        <f t="shared" ref="C27:M27" si="3">SUM(C28:C29)</f>
        <v>1683.4930149992606</v>
      </c>
      <c r="D27" s="14">
        <f t="shared" si="3"/>
        <v>1648.4479804897733</v>
      </c>
      <c r="E27" s="14">
        <f t="shared" si="3"/>
        <v>1623.4669461437109</v>
      </c>
      <c r="F27" s="14">
        <f t="shared" si="3"/>
        <v>1795.6304867343401</v>
      </c>
      <c r="G27" s="14">
        <f t="shared" si="3"/>
        <v>1789.3416587402437</v>
      </c>
      <c r="H27" s="14">
        <f t="shared" si="3"/>
        <v>1719.0692472802675</v>
      </c>
      <c r="I27" s="14">
        <f t="shared" si="3"/>
        <v>1728.3234938757846</v>
      </c>
      <c r="J27" s="14">
        <f t="shared" si="3"/>
        <v>1743.9765915097291</v>
      </c>
      <c r="K27" s="14">
        <f t="shared" si="3"/>
        <v>1726.8598729288303</v>
      </c>
      <c r="L27" s="14">
        <f t="shared" si="3"/>
        <v>1706.1560754212292</v>
      </c>
      <c r="M27" s="14">
        <f t="shared" si="3"/>
        <v>1746.1687904824244</v>
      </c>
    </row>
    <row r="28" spans="1:15" hidden="1" x14ac:dyDescent="0.25">
      <c r="A28" s="7" t="s">
        <v>16</v>
      </c>
      <c r="B28" s="14">
        <f>B6/0.96737763689828</f>
        <v>1240.4669637056952</v>
      </c>
      <c r="C28" s="14">
        <f>C6/0.973187918691423</f>
        <v>1130.3058524186083</v>
      </c>
      <c r="D28" s="14">
        <f>D6/0.99093287502864</f>
        <v>1110.0650989787857</v>
      </c>
      <c r="E28" s="14">
        <f>E6/1.01178068760816</f>
        <v>1087.1921291563585</v>
      </c>
      <c r="F28" s="14">
        <f>F6/1.01450981674723</f>
        <v>1182.8372482855784</v>
      </c>
      <c r="G28" s="14">
        <f>G6/1.03632011857348</f>
        <v>1157.9433598682126</v>
      </c>
      <c r="H28" s="14">
        <f>H6/1.01924404894783</f>
        <v>1177.3431507780351</v>
      </c>
      <c r="I28" s="14">
        <f>I6/1.00091092771934</f>
        <v>1198.9078815777357</v>
      </c>
      <c r="J28" s="14">
        <f>J6/0.989696525110909</f>
        <v>1212.492890045788</v>
      </c>
      <c r="K28" s="14">
        <f>K6/1.00220363837298</f>
        <v>1197.3614483660538</v>
      </c>
      <c r="L28" s="14">
        <f>L6/1.00917739716211</f>
        <v>1189.0872738276728</v>
      </c>
      <c r="M28" s="14">
        <f>M6/0.984659490707473</f>
        <v>1218.6954082347856</v>
      </c>
    </row>
    <row r="29" spans="1:15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536.27481698735232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529.49842456277656</v>
      </c>
      <c r="L29" s="14">
        <f>L7/0.9669893028917</f>
        <v>517.06880159355649</v>
      </c>
      <c r="M29" s="14">
        <f>M7/0.94791513055963</f>
        <v>527.47338224763871</v>
      </c>
    </row>
    <row r="30" spans="1:15" hidden="1" x14ac:dyDescent="0.25">
      <c r="A30" s="5" t="s">
        <v>18</v>
      </c>
      <c r="B30" s="14">
        <f>B31+B39</f>
        <v>32881.890293605975</v>
      </c>
      <c r="C30" s="14">
        <f t="shared" ref="C30:M30" si="4">C31+C39</f>
        <v>32718.266906556695</v>
      </c>
      <c r="D30" s="14">
        <f t="shared" si="4"/>
        <v>32650.702054409798</v>
      </c>
      <c r="E30" s="14">
        <f t="shared" si="4"/>
        <v>32560.00079807717</v>
      </c>
      <c r="F30" s="14">
        <f t="shared" si="4"/>
        <v>32872.162226569184</v>
      </c>
      <c r="G30" s="14">
        <f t="shared" si="4"/>
        <v>32887.663215958943</v>
      </c>
      <c r="H30" s="14">
        <f t="shared" si="4"/>
        <v>32603.4026264485</v>
      </c>
      <c r="I30" s="14">
        <f t="shared" si="4"/>
        <v>33182.770028974701</v>
      </c>
      <c r="J30" s="14">
        <f t="shared" si="4"/>
        <v>32961.106015118989</v>
      </c>
      <c r="K30" s="14">
        <f t="shared" si="4"/>
        <v>33098.958105244492</v>
      </c>
      <c r="L30" s="14">
        <f t="shared" si="4"/>
        <v>32879.305613315133</v>
      </c>
      <c r="M30" s="14">
        <f t="shared" si="4"/>
        <v>32905.257571262904</v>
      </c>
    </row>
    <row r="31" spans="1:15" hidden="1" x14ac:dyDescent="0.25">
      <c r="A31" s="5" t="s">
        <v>19</v>
      </c>
      <c r="B31" s="14">
        <f>SUM(B32:B38)</f>
        <v>20840.107487406502</v>
      </c>
      <c r="C31" s="14">
        <f t="shared" ref="C31:M31" si="5">SUM(C32:C38)</f>
        <v>20827.939401559008</v>
      </c>
      <c r="D31" s="14">
        <f t="shared" si="5"/>
        <v>20883.438193265338</v>
      </c>
      <c r="E31" s="14">
        <f t="shared" si="5"/>
        <v>20804.880419778812</v>
      </c>
      <c r="F31" s="14">
        <f t="shared" si="5"/>
        <v>21049.998037826659</v>
      </c>
      <c r="G31" s="14">
        <f t="shared" si="5"/>
        <v>21021.403821920332</v>
      </c>
      <c r="H31" s="14">
        <f t="shared" si="5"/>
        <v>21136.169383727385</v>
      </c>
      <c r="I31" s="14">
        <f t="shared" si="5"/>
        <v>21178.795009132846</v>
      </c>
      <c r="J31" s="14">
        <f t="shared" si="5"/>
        <v>21065.779310755745</v>
      </c>
      <c r="K31" s="14">
        <f t="shared" si="5"/>
        <v>21165.522571554244</v>
      </c>
      <c r="L31" s="14">
        <f t="shared" si="5"/>
        <v>21025.883775806175</v>
      </c>
      <c r="M31" s="14">
        <f t="shared" si="5"/>
        <v>21008.642607973125</v>
      </c>
    </row>
    <row r="32" spans="1:15" hidden="1" x14ac:dyDescent="0.25">
      <c r="A32" s="8" t="s">
        <v>20</v>
      </c>
      <c r="B32" s="14">
        <f>B10/0.991343166054145</f>
        <v>6254.1410606358786</v>
      </c>
      <c r="C32" s="14">
        <f>C10/0.987213756637999</f>
        <v>6179.0062780059152</v>
      </c>
      <c r="D32" s="14">
        <f>D10/0.98922391841548</f>
        <v>6166.4501701200916</v>
      </c>
      <c r="E32" s="14">
        <f>E10/0.997302706655157</f>
        <v>6016.2275304790228</v>
      </c>
      <c r="F32" s="14">
        <f>F10/1.0049422519234</f>
        <v>6070.0005282143939</v>
      </c>
      <c r="G32" s="14">
        <f>G10/1.0013181643973</f>
        <v>6091.9697823235138</v>
      </c>
      <c r="H32" s="14">
        <f>H10/1.00101697261555</f>
        <v>6093.8027694588973</v>
      </c>
      <c r="I32" s="14">
        <f>I10/0.996560356534793</f>
        <v>6121.0542442313481</v>
      </c>
      <c r="J32" s="14">
        <f>J10/0.989130028194145</f>
        <v>6065.9365593765278</v>
      </c>
      <c r="K32" s="14">
        <f>K10/0.994608080435973</f>
        <v>6133.0690148084732</v>
      </c>
      <c r="L32" s="14">
        <f>L10/1.01707216214339</f>
        <v>6095.9293064653803</v>
      </c>
      <c r="M32" s="14">
        <f>M10/1.03026781099275</f>
        <v>6114.9149112301366</v>
      </c>
    </row>
    <row r="33" spans="1:13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398.03511947734592</v>
      </c>
      <c r="E33" s="14">
        <f>E11/1.02193486405737</f>
        <v>391.41437881068765</v>
      </c>
      <c r="F33" s="14">
        <f>F11/1.02335740306789</f>
        <v>488.58785650161536</v>
      </c>
      <c r="G33" s="14">
        <f>G11/1.02496122342925</f>
        <v>487.82333279607576</v>
      </c>
      <c r="H33" s="14">
        <f>H11/0.983355570860645</f>
        <v>508.46307766619333</v>
      </c>
      <c r="I33" s="14">
        <f>I11/1.00024186448316</f>
        <v>499.87909700056144</v>
      </c>
      <c r="J33" s="14">
        <f>J11/0.998104266191743</f>
        <v>500.94966722038481</v>
      </c>
      <c r="K33" s="14">
        <f>K11/0.977301829134825</f>
        <v>511.61267184226443</v>
      </c>
      <c r="L33" s="14">
        <f>L11/0.98236292558415</f>
        <v>508.97686280524198</v>
      </c>
      <c r="M33" s="14">
        <f>M11/0.989440200150348</f>
        <v>505.33624965311066</v>
      </c>
    </row>
    <row r="34" spans="1:13" hidden="1" x14ac:dyDescent="0.25">
      <c r="A34" s="7" t="s">
        <v>22</v>
      </c>
      <c r="B34" s="14">
        <f>B12/0.996224400587151</f>
        <v>1003.7899085894942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902.73755873419896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</row>
    <row r="35" spans="1:13" hidden="1" x14ac:dyDescent="0.25">
      <c r="A35" s="8" t="s">
        <v>23</v>
      </c>
      <c r="B35" s="14">
        <f>B13/1.02275656492646</f>
        <v>4008.7740725426729</v>
      </c>
      <c r="C35" s="14">
        <f>C13/1.01037360534273</f>
        <v>4057.9048960896348</v>
      </c>
      <c r="D35" s="14">
        <f>D13/1.00952861615258</f>
        <v>4160.3575498499913</v>
      </c>
      <c r="E35" s="14">
        <f>E13/0.982033025211052</f>
        <v>4175.0123414829714</v>
      </c>
      <c r="F35" s="14">
        <f>F13/0.962113559343645</f>
        <v>4261.4512187075143</v>
      </c>
      <c r="G35" s="14">
        <f>G13/0.969349897053619</f>
        <v>4229.6388666900648</v>
      </c>
      <c r="H35" s="14">
        <f>H13/0.974598270747136</f>
        <v>4206.861558308432</v>
      </c>
      <c r="I35" s="14">
        <f>I13/0.984185374728194</f>
        <v>4267.4887351988227</v>
      </c>
      <c r="J35" s="14">
        <f>J13/1.00643000832498</f>
        <v>4371.8887191400436</v>
      </c>
      <c r="K35" s="14">
        <f>K13/1.02426228885029</f>
        <v>4295.7746740230914</v>
      </c>
      <c r="L35" s="14">
        <f>L13/1.02745563188033</f>
        <v>4282.4233606541538</v>
      </c>
      <c r="M35" s="14">
        <f>M13/1.02691353438374</f>
        <v>4187.3048275485717</v>
      </c>
    </row>
    <row r="36" spans="1:13" hidden="1" x14ac:dyDescent="0.25">
      <c r="A36" s="8" t="s">
        <v>24</v>
      </c>
      <c r="B36" s="14">
        <f>B14/0.984046817293299</f>
        <v>4369.710794683022</v>
      </c>
      <c r="C36" s="14">
        <f>C14/0.989589012752516</f>
        <v>4446.2902713132544</v>
      </c>
      <c r="D36" s="14">
        <f>D14/0.997389478622723</f>
        <v>4411.5163577581352</v>
      </c>
      <c r="E36" s="14">
        <f>E14/0.997852723811262</f>
        <v>4409.468346385187</v>
      </c>
      <c r="F36" s="14">
        <f>F14/1.00311429384553</f>
        <v>4486.0291869123312</v>
      </c>
      <c r="G36" s="14">
        <f>G14/0.992362943013396</f>
        <v>4433.8616541232577</v>
      </c>
      <c r="H36" s="14">
        <f>H14/1.00216802616768</f>
        <v>4590.0486544063233</v>
      </c>
      <c r="I36" s="14">
        <f>I14/1.00443864121001</f>
        <v>4579.6724770151723</v>
      </c>
      <c r="J36" s="14">
        <f>J14/1.00618690938397</f>
        <v>4472.3300989426407</v>
      </c>
      <c r="K36" s="14">
        <f>K14/1.01025443574181</f>
        <v>4553.3083916848236</v>
      </c>
      <c r="L36" s="14">
        <f>L14/1.00928765291369</f>
        <v>4557.669943469894</v>
      </c>
      <c r="M36" s="14">
        <f>M14/1.00330982328662</f>
        <v>4584.8250393197814</v>
      </c>
    </row>
    <row r="37" spans="1:13" hidden="1" x14ac:dyDescent="0.25">
      <c r="A37" s="8" t="s">
        <v>25</v>
      </c>
      <c r="B37" s="14">
        <f>B15/0.979189972594327</f>
        <v>3880.7586947934556</v>
      </c>
      <c r="C37" s="14">
        <f>C15/0.995090984372719</f>
        <v>3818.7462851906221</v>
      </c>
      <c r="D37" s="14">
        <f>D15/1.0222259600529</f>
        <v>3815.2034407325909</v>
      </c>
      <c r="E37" s="14">
        <f>E15/1.02258922535774</f>
        <v>3911.6391027889526</v>
      </c>
      <c r="F37" s="14">
        <f>F15/1.01529365139855</f>
        <v>3841.253212435452</v>
      </c>
      <c r="G37" s="14">
        <f>G15/1.00138373325263</f>
        <v>3894.6108973952187</v>
      </c>
      <c r="H37" s="14">
        <f>H15/0.984828123195627</f>
        <v>3858.5413134522819</v>
      </c>
      <c r="I37" s="14">
        <f>I15/0.990648165183916</f>
        <v>3835.8724454857511</v>
      </c>
      <c r="J37" s="14">
        <f>J15/0.98561247021723</f>
        <v>3855.4706995158817</v>
      </c>
      <c r="K37" s="14">
        <f>K15/1.00567607792078</f>
        <v>3778.5526407831458</v>
      </c>
      <c r="L37" s="14">
        <f>L15/1.00528686944559</f>
        <v>3680.5414578234058</v>
      </c>
      <c r="M37" s="14">
        <f>M15/0.992175584529542</f>
        <v>3729.1786430669144</v>
      </c>
    </row>
    <row r="38" spans="1:13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878.69088430180966</v>
      </c>
      <c r="J38" s="14">
        <f>J16/1.00394213739627</f>
        <v>896.46600782606401</v>
      </c>
      <c r="K38" s="14">
        <f>K16/1.00365343354623</f>
        <v>896.72387889912454</v>
      </c>
      <c r="L38" s="14">
        <f>L16/1.00360178598277</f>
        <v>896.7700262895421</v>
      </c>
      <c r="M38" s="14">
        <f>M16/1.00358843182201</f>
        <v>896.78195908063049</v>
      </c>
    </row>
    <row r="39" spans="1:13" hidden="1" x14ac:dyDescent="0.25">
      <c r="A39" s="9" t="s">
        <v>27</v>
      </c>
      <c r="B39" s="14">
        <f>SUM(B40:B41)</f>
        <v>12041.782806199471</v>
      </c>
      <c r="C39" s="14">
        <f t="shared" ref="C39:M39" si="6">SUM(C40:C41)</f>
        <v>11890.327504997686</v>
      </c>
      <c r="D39" s="14">
        <f t="shared" si="6"/>
        <v>11767.26386114446</v>
      </c>
      <c r="E39" s="14">
        <f t="shared" si="6"/>
        <v>11755.120378298356</v>
      </c>
      <c r="F39" s="14">
        <f t="shared" si="6"/>
        <v>11822.164188742527</v>
      </c>
      <c r="G39" s="14">
        <f t="shared" si="6"/>
        <v>11866.25939403861</v>
      </c>
      <c r="H39" s="14">
        <f t="shared" si="6"/>
        <v>11467.233242721115</v>
      </c>
      <c r="I39" s="14">
        <f t="shared" si="6"/>
        <v>12003.975019841851</v>
      </c>
      <c r="J39" s="14">
        <f t="shared" si="6"/>
        <v>11895.326704363246</v>
      </c>
      <c r="K39" s="14">
        <f t="shared" si="6"/>
        <v>11933.435533690248</v>
      </c>
      <c r="L39" s="14">
        <f t="shared" si="6"/>
        <v>11853.421837508959</v>
      </c>
      <c r="M39" s="14">
        <f t="shared" si="6"/>
        <v>11896.614963289783</v>
      </c>
    </row>
    <row r="40" spans="1:13" hidden="1" x14ac:dyDescent="0.25">
      <c r="A40" s="10" t="s">
        <v>28</v>
      </c>
      <c r="B40" s="14">
        <f>B18/0.992899251535848</f>
        <v>5337.9031072908883</v>
      </c>
      <c r="C40" s="14">
        <f>C18/0.988527472815445</f>
        <v>5361.5100700286694</v>
      </c>
      <c r="D40" s="14">
        <f>D18/0.990996735774847</f>
        <v>5348.1508149025349</v>
      </c>
      <c r="E40" s="14">
        <f>E18/0.996042338952194</f>
        <v>5321.058947730513</v>
      </c>
      <c r="F40" s="14">
        <f>F18/1.005826706306</f>
        <v>5269.2973518915442</v>
      </c>
      <c r="G40" s="14">
        <f>G18/1.00733448023331</f>
        <v>5261.410290226996</v>
      </c>
      <c r="H40" s="14">
        <f>H18/1.01313399122065</f>
        <v>5132.5886260462994</v>
      </c>
      <c r="I40" s="14">
        <f>I18/1.00517812051476</f>
        <v>5173.2124823180957</v>
      </c>
      <c r="J40" s="14">
        <f>J18/0.996755713035479</f>
        <v>5216.9252024291218</v>
      </c>
      <c r="K40" s="14">
        <f>K18/1.00054694414166</f>
        <v>5197.1574451820734</v>
      </c>
      <c r="L40" s="14">
        <f>L18/1.00214937917985</f>
        <v>5089.0616767869424</v>
      </c>
      <c r="M40" s="14">
        <f>M18/1.00060896166983</f>
        <v>5096.8961855878742</v>
      </c>
    </row>
    <row r="41" spans="1:13" hidden="1" x14ac:dyDescent="0.25">
      <c r="A41" s="11" t="s">
        <v>29</v>
      </c>
      <c r="B41" s="14">
        <f>B19/0.984504540120925</f>
        <v>6703.8796989085831</v>
      </c>
      <c r="C41" s="14">
        <f>C19/1.02621953619259</f>
        <v>6528.8174349690162</v>
      </c>
      <c r="D41" s="14">
        <f>D19/1.02817943109196</f>
        <v>6419.1130462419242</v>
      </c>
      <c r="E41" s="14">
        <f>E19/1.02579064114057</f>
        <v>6434.0614305678428</v>
      </c>
      <c r="F41" s="14">
        <f>F19/1.00719275460993</f>
        <v>6552.8668368509825</v>
      </c>
      <c r="G41" s="14">
        <f>G19/0.968985044080205</f>
        <v>6604.8491038116144</v>
      </c>
      <c r="H41" s="14">
        <f>H19/0.915599903541951</f>
        <v>6334.6446166748156</v>
      </c>
      <c r="I41" s="14">
        <f>I19/0.966217162980546</f>
        <v>6830.7625375237567</v>
      </c>
      <c r="J41" s="14">
        <f>J19/1.01820772501184</f>
        <v>6678.4015019341241</v>
      </c>
      <c r="K41" s="14">
        <f>K19/1.02430450604038</f>
        <v>6736.2780885081738</v>
      </c>
      <c r="L41" s="14">
        <f>L19/1.02005213147366</f>
        <v>6764.3601607220153</v>
      </c>
      <c r="M41" s="14">
        <f>M19/1.01474784848852</f>
        <v>6799.718777701908</v>
      </c>
    </row>
  </sheetData>
  <protectedRanges>
    <protectedRange sqref="A3:M19" name="Range1"/>
  </protectedRanges>
  <mergeCells count="1">
    <mergeCell ref="A1:N1"/>
  </mergeCells>
  <pageMargins left="0.7" right="0.7" top="0.75" bottom="0.75" header="0.3" footer="0.3"/>
  <pageSetup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35100</v>
      </c>
      <c r="C3" s="16">
        <v>35400</v>
      </c>
      <c r="D3" s="16">
        <v>35300</v>
      </c>
      <c r="E3" s="16">
        <v>35100</v>
      </c>
      <c r="F3" s="16">
        <v>35000</v>
      </c>
      <c r="G3" s="16">
        <v>34600</v>
      </c>
      <c r="H3" s="16">
        <v>33900</v>
      </c>
      <c r="I3" s="16">
        <v>34700</v>
      </c>
      <c r="J3" s="16">
        <v>34800</v>
      </c>
      <c r="K3" s="16">
        <v>34600</v>
      </c>
      <c r="L3" s="16">
        <v>34800</v>
      </c>
      <c r="M3" s="16">
        <v>35000</v>
      </c>
      <c r="N3" s="16">
        <v>34900</v>
      </c>
    </row>
    <row r="4" spans="1:14" x14ac:dyDescent="0.25">
      <c r="A4" s="15" t="s">
        <v>14</v>
      </c>
      <c r="B4" s="16">
        <v>22900</v>
      </c>
      <c r="C4" s="16">
        <v>23000</v>
      </c>
      <c r="D4" s="16">
        <v>22900</v>
      </c>
      <c r="E4" s="16">
        <v>22700</v>
      </c>
      <c r="F4" s="16">
        <v>22700</v>
      </c>
      <c r="G4" s="16">
        <v>22700</v>
      </c>
      <c r="H4" s="16">
        <v>22400</v>
      </c>
      <c r="I4" s="16">
        <v>22700</v>
      </c>
      <c r="J4" s="16">
        <v>22700</v>
      </c>
      <c r="K4" s="16">
        <v>22600</v>
      </c>
      <c r="L4" s="16">
        <v>22800</v>
      </c>
      <c r="M4" s="16">
        <v>22900</v>
      </c>
      <c r="N4" s="16">
        <v>22800</v>
      </c>
    </row>
    <row r="5" spans="1:14" x14ac:dyDescent="0.25">
      <c r="A5" s="15" t="s">
        <v>15</v>
      </c>
      <c r="B5" s="16">
        <v>1700</v>
      </c>
      <c r="C5" s="16">
        <v>1700</v>
      </c>
      <c r="D5" s="16">
        <v>1700</v>
      </c>
      <c r="E5" s="16">
        <v>1600</v>
      </c>
      <c r="F5" s="16">
        <v>1700</v>
      </c>
      <c r="G5" s="16">
        <v>1800</v>
      </c>
      <c r="H5" s="16">
        <v>1700</v>
      </c>
      <c r="I5" s="16">
        <v>1800</v>
      </c>
      <c r="J5" s="16">
        <v>1800</v>
      </c>
      <c r="K5" s="16">
        <v>1800</v>
      </c>
      <c r="L5" s="16">
        <v>1800</v>
      </c>
      <c r="M5" s="16">
        <v>1700</v>
      </c>
      <c r="N5" s="16">
        <v>1700</v>
      </c>
    </row>
    <row r="6" spans="1:14" x14ac:dyDescent="0.25">
      <c r="A6" s="17" t="s">
        <v>16</v>
      </c>
      <c r="B6" s="22">
        <v>1200</v>
      </c>
      <c r="C6" s="22">
        <v>1200</v>
      </c>
      <c r="D6" s="22">
        <v>1200</v>
      </c>
      <c r="E6" s="22">
        <v>1100</v>
      </c>
      <c r="F6" s="22">
        <v>1200</v>
      </c>
      <c r="G6" s="22">
        <v>1200</v>
      </c>
      <c r="H6" s="22">
        <v>1200</v>
      </c>
      <c r="I6" s="22">
        <v>1200</v>
      </c>
      <c r="J6" s="22">
        <v>1200</v>
      </c>
      <c r="K6" s="22">
        <v>1200</v>
      </c>
      <c r="L6" s="22">
        <v>1200</v>
      </c>
      <c r="M6" s="22">
        <v>1200</v>
      </c>
      <c r="N6" s="22">
        <v>1200</v>
      </c>
    </row>
    <row r="7" spans="1:14" x14ac:dyDescent="0.25">
      <c r="A7" s="17" t="s">
        <v>17</v>
      </c>
      <c r="B7" s="22">
        <v>500</v>
      </c>
      <c r="C7" s="22">
        <v>500</v>
      </c>
      <c r="D7" s="22">
        <v>500</v>
      </c>
      <c r="E7" s="22">
        <v>500</v>
      </c>
      <c r="F7" s="22">
        <v>500</v>
      </c>
      <c r="G7" s="22">
        <v>600</v>
      </c>
      <c r="H7" s="22">
        <v>500</v>
      </c>
      <c r="I7" s="22">
        <v>600</v>
      </c>
      <c r="J7" s="22">
        <v>600</v>
      </c>
      <c r="K7" s="22">
        <v>600</v>
      </c>
      <c r="L7" s="22">
        <v>600</v>
      </c>
      <c r="M7" s="22">
        <v>500</v>
      </c>
      <c r="N7" s="16">
        <v>500</v>
      </c>
    </row>
    <row r="8" spans="1:14" x14ac:dyDescent="0.25">
      <c r="A8" s="15" t="s">
        <v>18</v>
      </c>
      <c r="B8" s="16">
        <v>33400</v>
      </c>
      <c r="C8" s="16">
        <v>33700</v>
      </c>
      <c r="D8" s="16">
        <v>33600</v>
      </c>
      <c r="E8" s="16">
        <v>33500</v>
      </c>
      <c r="F8" s="16">
        <v>33300</v>
      </c>
      <c r="G8" s="16">
        <v>32800</v>
      </c>
      <c r="H8" s="16">
        <v>32200</v>
      </c>
      <c r="I8" s="16">
        <v>32900</v>
      </c>
      <c r="J8" s="16">
        <v>33000</v>
      </c>
      <c r="K8" s="16">
        <v>32800</v>
      </c>
      <c r="L8" s="16">
        <v>33000</v>
      </c>
      <c r="M8" s="16">
        <v>33300</v>
      </c>
      <c r="N8" s="16">
        <v>33100</v>
      </c>
    </row>
    <row r="9" spans="1:14" x14ac:dyDescent="0.25">
      <c r="A9" s="15" t="s">
        <v>19</v>
      </c>
      <c r="B9" s="16">
        <v>21200</v>
      </c>
      <c r="C9" s="16">
        <v>21300</v>
      </c>
      <c r="D9" s="16">
        <v>21200</v>
      </c>
      <c r="E9" s="16">
        <v>21100</v>
      </c>
      <c r="F9" s="16">
        <v>21000</v>
      </c>
      <c r="G9" s="16">
        <v>20900</v>
      </c>
      <c r="H9" s="16">
        <v>20700</v>
      </c>
      <c r="I9" s="16">
        <v>20900</v>
      </c>
      <c r="J9" s="16">
        <v>20900</v>
      </c>
      <c r="K9" s="16">
        <v>20800</v>
      </c>
      <c r="L9" s="16">
        <v>21000</v>
      </c>
      <c r="M9" s="16">
        <v>21200</v>
      </c>
      <c r="N9" s="16">
        <v>21000</v>
      </c>
    </row>
    <row r="10" spans="1:14" x14ac:dyDescent="0.25">
      <c r="A10" s="18" t="s">
        <v>20</v>
      </c>
      <c r="B10" s="22">
        <v>5800</v>
      </c>
      <c r="C10" s="22">
        <v>5800</v>
      </c>
      <c r="D10" s="22">
        <v>5800</v>
      </c>
      <c r="E10" s="22">
        <v>5900</v>
      </c>
      <c r="F10" s="22">
        <v>6000</v>
      </c>
      <c r="G10" s="22">
        <v>6000</v>
      </c>
      <c r="H10" s="22">
        <v>5900</v>
      </c>
      <c r="I10" s="22">
        <v>6000</v>
      </c>
      <c r="J10" s="22">
        <v>6000</v>
      </c>
      <c r="K10" s="22">
        <v>6100</v>
      </c>
      <c r="L10" s="22">
        <v>6200</v>
      </c>
      <c r="M10" s="22">
        <v>6400</v>
      </c>
      <c r="N10" s="16">
        <v>6000</v>
      </c>
    </row>
    <row r="11" spans="1:14" x14ac:dyDescent="0.25">
      <c r="A11" s="17" t="s">
        <v>21</v>
      </c>
      <c r="B11" s="22">
        <v>500</v>
      </c>
      <c r="C11" s="22">
        <v>500</v>
      </c>
      <c r="D11" s="22">
        <v>500</v>
      </c>
      <c r="E11" s="22">
        <v>400</v>
      </c>
      <c r="F11" s="22">
        <v>400</v>
      </c>
      <c r="G11" s="22">
        <v>400</v>
      </c>
      <c r="H11" s="22">
        <v>400</v>
      </c>
      <c r="I11" s="22">
        <v>400</v>
      </c>
      <c r="J11" s="22">
        <v>400</v>
      </c>
      <c r="K11" s="22">
        <v>400</v>
      </c>
      <c r="L11" s="22">
        <v>400</v>
      </c>
      <c r="M11" s="22">
        <v>500</v>
      </c>
      <c r="N11" s="16">
        <v>400</v>
      </c>
    </row>
    <row r="12" spans="1:14" x14ac:dyDescent="0.25">
      <c r="A12" s="17" t="s">
        <v>22</v>
      </c>
      <c r="B12" s="22">
        <v>1000</v>
      </c>
      <c r="C12" s="22">
        <v>1000</v>
      </c>
      <c r="D12" s="22">
        <v>1000</v>
      </c>
      <c r="E12" s="22">
        <v>1000</v>
      </c>
      <c r="F12" s="22">
        <v>1000</v>
      </c>
      <c r="G12" s="22">
        <v>1000</v>
      </c>
      <c r="H12" s="22">
        <v>1000</v>
      </c>
      <c r="I12" s="22">
        <v>1000</v>
      </c>
      <c r="J12" s="22">
        <v>1000</v>
      </c>
      <c r="K12" s="22">
        <v>1000</v>
      </c>
      <c r="L12" s="22">
        <v>1000</v>
      </c>
      <c r="M12" s="22">
        <v>1000</v>
      </c>
      <c r="N12" s="16">
        <v>1000</v>
      </c>
    </row>
    <row r="13" spans="1:14" x14ac:dyDescent="0.25">
      <c r="A13" s="18" t="s">
        <v>23</v>
      </c>
      <c r="B13" s="22">
        <v>4500</v>
      </c>
      <c r="C13" s="22">
        <v>4600</v>
      </c>
      <c r="D13" s="22">
        <v>4400</v>
      </c>
      <c r="E13" s="22">
        <v>4300</v>
      </c>
      <c r="F13" s="22">
        <v>4200</v>
      </c>
      <c r="G13" s="22">
        <v>4200</v>
      </c>
      <c r="H13" s="22">
        <v>4200</v>
      </c>
      <c r="I13" s="22">
        <v>4300</v>
      </c>
      <c r="J13" s="22">
        <v>4400</v>
      </c>
      <c r="K13" s="22">
        <v>4300</v>
      </c>
      <c r="L13" s="22">
        <v>4400</v>
      </c>
      <c r="M13" s="22">
        <v>4200</v>
      </c>
      <c r="N13" s="16">
        <v>4300</v>
      </c>
    </row>
    <row r="14" spans="1:14" x14ac:dyDescent="0.25">
      <c r="A14" s="18" t="s">
        <v>24</v>
      </c>
      <c r="B14" s="22">
        <v>4700</v>
      </c>
      <c r="C14" s="22">
        <v>4700</v>
      </c>
      <c r="D14" s="22">
        <v>4800</v>
      </c>
      <c r="E14" s="22">
        <v>4700</v>
      </c>
      <c r="F14" s="22">
        <v>4700</v>
      </c>
      <c r="G14" s="22">
        <v>4600</v>
      </c>
      <c r="H14" s="22">
        <v>4600</v>
      </c>
      <c r="I14" s="22">
        <v>4500</v>
      </c>
      <c r="J14" s="22">
        <v>4500</v>
      </c>
      <c r="K14" s="22">
        <v>4400</v>
      </c>
      <c r="L14" s="22">
        <v>4400</v>
      </c>
      <c r="M14" s="22">
        <v>4400</v>
      </c>
      <c r="N14" s="16">
        <v>4600</v>
      </c>
    </row>
    <row r="15" spans="1:14" x14ac:dyDescent="0.25">
      <c r="A15" s="18" t="s">
        <v>25</v>
      </c>
      <c r="B15" s="22">
        <v>3800</v>
      </c>
      <c r="C15" s="22">
        <v>3800</v>
      </c>
      <c r="D15" s="22">
        <v>3800</v>
      </c>
      <c r="E15" s="22">
        <v>3900</v>
      </c>
      <c r="F15" s="22">
        <v>3800</v>
      </c>
      <c r="G15" s="22">
        <v>3800</v>
      </c>
      <c r="H15" s="22">
        <v>3700</v>
      </c>
      <c r="I15" s="22">
        <v>3700</v>
      </c>
      <c r="J15" s="22">
        <v>3700</v>
      </c>
      <c r="K15" s="22">
        <v>3700</v>
      </c>
      <c r="L15" s="22">
        <v>3700</v>
      </c>
      <c r="M15" s="22">
        <v>3800</v>
      </c>
      <c r="N15" s="16">
        <v>3800</v>
      </c>
    </row>
    <row r="16" spans="1:14" x14ac:dyDescent="0.25">
      <c r="A16" s="18" t="s">
        <v>26</v>
      </c>
      <c r="B16" s="22">
        <v>900</v>
      </c>
      <c r="C16" s="22">
        <v>900</v>
      </c>
      <c r="D16" s="22">
        <v>900</v>
      </c>
      <c r="E16" s="22">
        <v>900</v>
      </c>
      <c r="F16" s="22">
        <v>900</v>
      </c>
      <c r="G16" s="22">
        <v>900</v>
      </c>
      <c r="H16" s="22">
        <v>900</v>
      </c>
      <c r="I16" s="22">
        <v>1000</v>
      </c>
      <c r="J16" s="22">
        <v>900</v>
      </c>
      <c r="K16" s="22">
        <v>900</v>
      </c>
      <c r="L16" s="22">
        <v>900</v>
      </c>
      <c r="M16" s="22">
        <v>900</v>
      </c>
      <c r="N16" s="16">
        <v>900</v>
      </c>
    </row>
    <row r="17" spans="1:14" x14ac:dyDescent="0.25">
      <c r="A17" s="19" t="s">
        <v>27</v>
      </c>
      <c r="B17" s="16">
        <v>12200</v>
      </c>
      <c r="C17" s="16">
        <v>12400</v>
      </c>
      <c r="D17" s="16">
        <v>12400</v>
      </c>
      <c r="E17" s="16">
        <v>12400</v>
      </c>
      <c r="F17" s="16">
        <v>12300</v>
      </c>
      <c r="G17" s="16">
        <v>11900</v>
      </c>
      <c r="H17" s="16">
        <v>11500</v>
      </c>
      <c r="I17" s="16">
        <v>12000</v>
      </c>
      <c r="J17" s="16">
        <v>12100</v>
      </c>
      <c r="K17" s="16">
        <v>12000</v>
      </c>
      <c r="L17" s="16">
        <v>12000</v>
      </c>
      <c r="M17" s="16">
        <v>12100</v>
      </c>
      <c r="N17" s="16">
        <v>12100</v>
      </c>
    </row>
    <row r="18" spans="1:14" x14ac:dyDescent="0.25">
      <c r="A18" s="20" t="s">
        <v>28</v>
      </c>
      <c r="B18" s="22">
        <v>5700</v>
      </c>
      <c r="C18" s="22">
        <v>5600</v>
      </c>
      <c r="D18" s="22">
        <v>5600</v>
      </c>
      <c r="E18" s="22">
        <v>5600</v>
      </c>
      <c r="F18" s="22">
        <v>5600</v>
      </c>
      <c r="G18" s="22">
        <v>5600</v>
      </c>
      <c r="H18" s="22">
        <v>5600</v>
      </c>
      <c r="I18" s="22">
        <v>5500</v>
      </c>
      <c r="J18" s="22">
        <v>5400</v>
      </c>
      <c r="K18" s="22">
        <v>5400</v>
      </c>
      <c r="L18" s="22">
        <v>5400</v>
      </c>
      <c r="M18" s="22">
        <v>5400</v>
      </c>
      <c r="N18" s="22">
        <v>5500</v>
      </c>
    </row>
    <row r="19" spans="1:14" x14ac:dyDescent="0.25">
      <c r="A19" s="21" t="s">
        <v>29</v>
      </c>
      <c r="B19" s="22">
        <v>6500</v>
      </c>
      <c r="C19" s="22">
        <v>6800</v>
      </c>
      <c r="D19" s="22">
        <v>6800</v>
      </c>
      <c r="E19" s="22">
        <v>6800</v>
      </c>
      <c r="F19" s="22">
        <v>6700</v>
      </c>
      <c r="G19" s="22">
        <v>6300</v>
      </c>
      <c r="H19" s="22">
        <v>5900</v>
      </c>
      <c r="I19" s="22">
        <v>6500</v>
      </c>
      <c r="J19" s="22">
        <v>6700</v>
      </c>
      <c r="K19" s="22">
        <v>6600</v>
      </c>
      <c r="L19" s="22">
        <v>6600</v>
      </c>
      <c r="M19" s="22">
        <v>6700</v>
      </c>
      <c r="N19" s="16">
        <v>6600</v>
      </c>
    </row>
    <row r="20" spans="1:14" x14ac:dyDescent="0.25">
      <c r="B20" s="3"/>
    </row>
    <row r="21" spans="1:14" x14ac:dyDescent="0.25">
      <c r="A21" s="2" t="s">
        <v>33</v>
      </c>
    </row>
    <row r="22" spans="1:14" x14ac:dyDescent="0.25">
      <c r="A22" s="2" t="s">
        <v>50</v>
      </c>
    </row>
    <row r="23" spans="1:14" x14ac:dyDescent="0.25">
      <c r="C23" s="4"/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35481.299516311861</v>
      </c>
      <c r="C25" s="6">
        <f t="shared" ref="C25:M25" si="0">C26+C39</f>
        <v>35499.791351345753</v>
      </c>
      <c r="D25" s="6">
        <f t="shared" si="0"/>
        <v>35194.883354240446</v>
      </c>
      <c r="E25" s="6">
        <f t="shared" si="0"/>
        <v>34985.87458990181</v>
      </c>
      <c r="F25" s="6">
        <f t="shared" si="0"/>
        <v>34970.805943099709</v>
      </c>
      <c r="G25" s="6">
        <f t="shared" si="0"/>
        <v>34879.026032403337</v>
      </c>
      <c r="H25" s="6">
        <f t="shared" si="0"/>
        <v>34435.793102250558</v>
      </c>
      <c r="I25" s="6">
        <f t="shared" si="0"/>
        <v>34904.467802185332</v>
      </c>
      <c r="J25" s="6">
        <f t="shared" si="0"/>
        <v>34706.176273657962</v>
      </c>
      <c r="K25" s="6">
        <f t="shared" si="0"/>
        <v>34235.46769027655</v>
      </c>
      <c r="L25" s="6">
        <f t="shared" si="0"/>
        <v>34394.174467273668</v>
      </c>
      <c r="M25" s="6">
        <f t="shared" si="0"/>
        <v>34655.281838808573</v>
      </c>
      <c r="N25" s="6">
        <f t="shared" ref="N25:N41" si="1">N3</f>
        <v>34900</v>
      </c>
    </row>
    <row r="26" spans="1:14" hidden="1" x14ac:dyDescent="0.25">
      <c r="A26" s="5" t="s">
        <v>14</v>
      </c>
      <c r="B26" s="6">
        <f>B27+B31</f>
        <v>23138.230033073323</v>
      </c>
      <c r="C26" s="6">
        <f t="shared" ref="C26:M26" si="2">C27+C31</f>
        <v>23208.53710792815</v>
      </c>
      <c r="D26" s="6">
        <f t="shared" si="2"/>
        <v>22930.375398112468</v>
      </c>
      <c r="E26" s="6">
        <f t="shared" si="2"/>
        <v>22734.590637192126</v>
      </c>
      <c r="F26" s="6">
        <f t="shared" si="2"/>
        <v>22751.093778934759</v>
      </c>
      <c r="G26" s="6">
        <f t="shared" si="2"/>
        <v>22818.151728806479</v>
      </c>
      <c r="H26" s="6">
        <f t="shared" si="2"/>
        <v>22464.52733920125</v>
      </c>
      <c r="I26" s="6">
        <f t="shared" si="2"/>
        <v>22705.534618139587</v>
      </c>
      <c r="J26" s="6">
        <f t="shared" si="2"/>
        <v>22708.410386763666</v>
      </c>
      <c r="K26" s="6">
        <f t="shared" si="2"/>
        <v>22395.023141639853</v>
      </c>
      <c r="L26" s="6">
        <f t="shared" si="2"/>
        <v>22535.49867622551</v>
      </c>
      <c r="M26" s="6">
        <f t="shared" si="2"/>
        <v>22655.942750741553</v>
      </c>
      <c r="N26" s="6">
        <f t="shared" si="1"/>
        <v>22800</v>
      </c>
    </row>
    <row r="27" spans="1:14" hidden="1" x14ac:dyDescent="0.25">
      <c r="A27" s="5" t="s">
        <v>15</v>
      </c>
      <c r="B27" s="14">
        <f>SUM(B28:B29)</f>
        <v>1803.6417811486003</v>
      </c>
      <c r="C27" s="14">
        <f t="shared" ref="C27:M27" si="3">SUM(C28:C29)</f>
        <v>1786.2480924918609</v>
      </c>
      <c r="D27" s="14">
        <f t="shared" si="3"/>
        <v>1749.362989487845</v>
      </c>
      <c r="E27" s="14">
        <f t="shared" si="3"/>
        <v>1623.4669461437109</v>
      </c>
      <c r="F27" s="14">
        <f t="shared" si="3"/>
        <v>1693.4982803262133</v>
      </c>
      <c r="G27" s="14">
        <f t="shared" si="3"/>
        <v>1789.3416587402437</v>
      </c>
      <c r="H27" s="14">
        <f t="shared" si="3"/>
        <v>1628.7815645298956</v>
      </c>
      <c r="I27" s="14">
        <f t="shared" si="3"/>
        <v>1728.3234938757846</v>
      </c>
      <c r="J27" s="14">
        <f t="shared" si="3"/>
        <v>1743.9765915097291</v>
      </c>
      <c r="K27" s="14">
        <f t="shared" si="3"/>
        <v>1726.8598729288303</v>
      </c>
      <c r="L27" s="14">
        <f t="shared" si="3"/>
        <v>1809.5698357399406</v>
      </c>
      <c r="M27" s="14">
        <f t="shared" si="3"/>
        <v>1746.1687904824244</v>
      </c>
      <c r="N27" s="6">
        <f t="shared" si="1"/>
        <v>1700</v>
      </c>
    </row>
    <row r="28" spans="1:14" hidden="1" x14ac:dyDescent="0.25">
      <c r="A28" s="7" t="s">
        <v>16</v>
      </c>
      <c r="B28" s="14">
        <f>B6/0.96737763689828</f>
        <v>1240.4669637056952</v>
      </c>
      <c r="C28" s="14">
        <f>C6/0.973187918691423</f>
        <v>1233.0609299112089</v>
      </c>
      <c r="D28" s="14">
        <f>D6/0.99093287502864</f>
        <v>1210.9801079768572</v>
      </c>
      <c r="E28" s="14">
        <f>E6/1.01178068760816</f>
        <v>1087.1921291563585</v>
      </c>
      <c r="F28" s="14">
        <f>F6/1.01450981674723</f>
        <v>1182.8372482855784</v>
      </c>
      <c r="G28" s="14">
        <f>G6/1.03632011857348</f>
        <v>1157.9433598682126</v>
      </c>
      <c r="H28" s="14">
        <f>H6/1.01924404894783</f>
        <v>1177.3431507780351</v>
      </c>
      <c r="I28" s="14">
        <f>I6/1.00091092771934</f>
        <v>1198.9078815777357</v>
      </c>
      <c r="J28" s="14">
        <f>J6/0.989696525110909</f>
        <v>1212.492890045788</v>
      </c>
      <c r="K28" s="14">
        <f>K6/1.00220363837298</f>
        <v>1197.3614483660538</v>
      </c>
      <c r="L28" s="14">
        <f>L6/1.00917739716211</f>
        <v>1189.0872738276728</v>
      </c>
      <c r="M28" s="14">
        <f>M6/0.984659490707473</f>
        <v>1218.6954082347856</v>
      </c>
      <c r="N28" s="6">
        <f t="shared" si="1"/>
        <v>1200</v>
      </c>
    </row>
    <row r="29" spans="1:14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536.27481698735232</v>
      </c>
      <c r="F29" s="14">
        <f>F7/0.979123075050327</f>
        <v>510.66103204063489</v>
      </c>
      <c r="G29" s="14">
        <f>G7/0.950271803189646</f>
        <v>631.39829887203109</v>
      </c>
      <c r="H29" s="14">
        <f>H7/1.1075707887695</f>
        <v>451.43841375186042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529.49842456277656</v>
      </c>
      <c r="L29" s="14">
        <f>L7/0.9669893028917</f>
        <v>620.4825619122679</v>
      </c>
      <c r="M29" s="14">
        <f>M7/0.94791513055963</f>
        <v>527.47338224763871</v>
      </c>
      <c r="N29" s="6">
        <f t="shared" si="1"/>
        <v>500</v>
      </c>
    </row>
    <row r="30" spans="1:14" hidden="1" x14ac:dyDescent="0.25">
      <c r="A30" s="5" t="s">
        <v>18</v>
      </c>
      <c r="B30" s="14">
        <f>B31+B39</f>
        <v>33677.657735163259</v>
      </c>
      <c r="C30" s="14">
        <f t="shared" ref="C30:M30" si="4">C31+C39</f>
        <v>33713.54325885389</v>
      </c>
      <c r="D30" s="14">
        <f t="shared" si="4"/>
        <v>33445.5203647526</v>
      </c>
      <c r="E30" s="14">
        <f t="shared" si="4"/>
        <v>33362.407643758102</v>
      </c>
      <c r="F30" s="14">
        <f t="shared" si="4"/>
        <v>33277.307662773492</v>
      </c>
      <c r="G30" s="14">
        <f t="shared" si="4"/>
        <v>33089.684373663091</v>
      </c>
      <c r="H30" s="14">
        <f t="shared" si="4"/>
        <v>32807.011537720668</v>
      </c>
      <c r="I30" s="14">
        <f t="shared" si="4"/>
        <v>33176.144308309544</v>
      </c>
      <c r="J30" s="14">
        <f t="shared" si="4"/>
        <v>32962.199682148232</v>
      </c>
      <c r="K30" s="14">
        <f t="shared" si="4"/>
        <v>32508.607817347714</v>
      </c>
      <c r="L30" s="14">
        <f t="shared" si="4"/>
        <v>32584.604631533723</v>
      </c>
      <c r="M30" s="14">
        <f t="shared" si="4"/>
        <v>32909.113048326151</v>
      </c>
      <c r="N30" s="6">
        <f t="shared" si="1"/>
        <v>33100</v>
      </c>
    </row>
    <row r="31" spans="1:14" hidden="1" x14ac:dyDescent="0.25">
      <c r="A31" s="5" t="s">
        <v>19</v>
      </c>
      <c r="B31" s="14">
        <f>SUM(B32:B38)</f>
        <v>21334.588251924724</v>
      </c>
      <c r="C31" s="14">
        <f t="shared" ref="C31:M31" si="5">SUM(C32:C38)</f>
        <v>21422.28901543629</v>
      </c>
      <c r="D31" s="14">
        <f t="shared" si="5"/>
        <v>21181.012408624621</v>
      </c>
      <c r="E31" s="14">
        <f t="shared" si="5"/>
        <v>21111.123691048415</v>
      </c>
      <c r="F31" s="14">
        <f t="shared" si="5"/>
        <v>21057.595498608545</v>
      </c>
      <c r="G31" s="14">
        <f t="shared" si="5"/>
        <v>21028.810070066236</v>
      </c>
      <c r="H31" s="14">
        <f t="shared" si="5"/>
        <v>20835.745774671355</v>
      </c>
      <c r="I31" s="14">
        <f t="shared" si="5"/>
        <v>20977.211124263802</v>
      </c>
      <c r="J31" s="14">
        <f t="shared" si="5"/>
        <v>20964.433795253935</v>
      </c>
      <c r="K31" s="14">
        <f t="shared" si="5"/>
        <v>20668.163268711021</v>
      </c>
      <c r="L31" s="14">
        <f t="shared" si="5"/>
        <v>20725.928840485569</v>
      </c>
      <c r="M31" s="14">
        <f t="shared" si="5"/>
        <v>20909.773960259128</v>
      </c>
      <c r="N31" s="6">
        <f t="shared" si="1"/>
        <v>21000</v>
      </c>
    </row>
    <row r="32" spans="1:14" hidden="1" x14ac:dyDescent="0.25">
      <c r="A32" s="8" t="s">
        <v>20</v>
      </c>
      <c r="B32" s="14">
        <f>B10/0.991343166054145</f>
        <v>5850.6480889819504</v>
      </c>
      <c r="C32" s="14">
        <f>C10/0.987213756637999</f>
        <v>5875.1207233498872</v>
      </c>
      <c r="D32" s="14">
        <f>D10/0.98922391841548</f>
        <v>5863.1821289666441</v>
      </c>
      <c r="E32" s="14">
        <f>E10/0.997302706655157</f>
        <v>5915.9570716377057</v>
      </c>
      <c r="F32" s="14">
        <f>F10/1.0049422519234</f>
        <v>5970.4923228338303</v>
      </c>
      <c r="G32" s="14">
        <f>G10/1.0013181643973</f>
        <v>5992.1014252362438</v>
      </c>
      <c r="H32" s="14">
        <f>H10/1.00101697261555</f>
        <v>5894.005957345491</v>
      </c>
      <c r="I32" s="14">
        <f>I10/0.996560356534793</f>
        <v>6020.7090926865712</v>
      </c>
      <c r="J32" s="14">
        <f>J10/0.989130028194145</f>
        <v>6065.9365593765278</v>
      </c>
      <c r="K32" s="14">
        <f>K10/0.994608080435973</f>
        <v>6133.0690148084732</v>
      </c>
      <c r="L32" s="14">
        <f>L10/1.01707216214339</f>
        <v>6095.9293064653803</v>
      </c>
      <c r="M32" s="14">
        <f>M10/1.03026781099275</f>
        <v>6211.977052678234</v>
      </c>
      <c r="N32" s="6">
        <f t="shared" si="1"/>
        <v>6000</v>
      </c>
    </row>
    <row r="33" spans="1:14" hidden="1" x14ac:dyDescent="0.25">
      <c r="A33" s="7" t="s">
        <v>21</v>
      </c>
      <c r="B33" s="14">
        <f>B11/0.996124065631445</f>
        <v>501.94550784499825</v>
      </c>
      <c r="C33" s="14">
        <f>C11/0.997878879431952</f>
        <v>501.06281464202124</v>
      </c>
      <c r="D33" s="14">
        <f>D11/1.00493645014348</f>
        <v>497.54389934668239</v>
      </c>
      <c r="E33" s="14">
        <f>E11/1.02193486405737</f>
        <v>391.41437881068765</v>
      </c>
      <c r="F33" s="14">
        <f>F11/1.02335740306789</f>
        <v>390.87028520129229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409.29013747381157</v>
      </c>
      <c r="L33" s="14">
        <f>L11/0.98236292558415</f>
        <v>407.18149024419358</v>
      </c>
      <c r="M33" s="14">
        <f>M11/0.989440200150348</f>
        <v>505.33624965311066</v>
      </c>
      <c r="N33" s="6">
        <f t="shared" si="1"/>
        <v>400</v>
      </c>
    </row>
    <row r="34" spans="1:14" hidden="1" x14ac:dyDescent="0.25">
      <c r="A34" s="7" t="s">
        <v>22</v>
      </c>
      <c r="B34" s="14">
        <f>B12/0.996224400587151</f>
        <v>1003.7899085894942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  <c r="N34" s="6">
        <f t="shared" si="1"/>
        <v>1000</v>
      </c>
    </row>
    <row r="35" spans="1:14" hidden="1" x14ac:dyDescent="0.25">
      <c r="A35" s="8" t="s">
        <v>23</v>
      </c>
      <c r="B35" s="14">
        <f>B13/1.02275656492646</f>
        <v>4399.8739820590317</v>
      </c>
      <c r="C35" s="14">
        <f>C13/1.01037360534273</f>
        <v>4552.7713468322727</v>
      </c>
      <c r="D35" s="14">
        <f>D13/1.00952861615258</f>
        <v>4358.4698141285617</v>
      </c>
      <c r="E35" s="14">
        <f>E13/0.982033025211052</f>
        <v>4378.6714800918971</v>
      </c>
      <c r="F35" s="14">
        <f>F13/0.962113559343645</f>
        <v>4365.3890533101367</v>
      </c>
      <c r="G35" s="14">
        <f>G13/0.969349897053619</f>
        <v>4332.800790267871</v>
      </c>
      <c r="H35" s="14">
        <f>H13/0.974598270747136</f>
        <v>4309.46793777937</v>
      </c>
      <c r="I35" s="14">
        <f>I13/0.984185374728194</f>
        <v>4369.0956098464139</v>
      </c>
      <c r="J35" s="14">
        <f>J13/1.00643000832498</f>
        <v>4371.8887191400436</v>
      </c>
      <c r="K35" s="14">
        <f>K13/1.02426228885029</f>
        <v>4198.1434314316575</v>
      </c>
      <c r="L35" s="14">
        <f>L13/1.02745563188033</f>
        <v>4282.4233606541538</v>
      </c>
      <c r="M35" s="14">
        <f>M13/1.02691353438374</f>
        <v>4089.9256455125583</v>
      </c>
      <c r="N35" s="6">
        <f t="shared" si="1"/>
        <v>4300</v>
      </c>
    </row>
    <row r="36" spans="1:14" hidden="1" x14ac:dyDescent="0.25">
      <c r="A36" s="8" t="s">
        <v>24</v>
      </c>
      <c r="B36" s="14">
        <f>B14/0.984046817293299</f>
        <v>4776.1955197698144</v>
      </c>
      <c r="C36" s="14">
        <f>C14/0.989589012752516</f>
        <v>4749.446426175522</v>
      </c>
      <c r="D36" s="14">
        <f>D14/0.997389478622723</f>
        <v>4812.5632993725112</v>
      </c>
      <c r="E36" s="14">
        <f>E14/0.997852723811262</f>
        <v>4710.1139154569046</v>
      </c>
      <c r="F36" s="14">
        <f>F14/1.00311429384553</f>
        <v>4685.4082618862121</v>
      </c>
      <c r="G36" s="14">
        <f>G14/0.992362943013396</f>
        <v>4635.4008202197692</v>
      </c>
      <c r="H36" s="14">
        <f>H14/1.00216802616768</f>
        <v>4590.0486544063233</v>
      </c>
      <c r="I36" s="14">
        <f>I14/1.00443864121001</f>
        <v>4480.1143796887554</v>
      </c>
      <c r="J36" s="14">
        <f>J14/1.00618690938397</f>
        <v>4472.3300989426407</v>
      </c>
      <c r="K36" s="14">
        <f>K14/1.01025443574181</f>
        <v>4355.3384616115709</v>
      </c>
      <c r="L36" s="14">
        <f>L14/1.00928765291369</f>
        <v>4359.5103807103333</v>
      </c>
      <c r="M36" s="14">
        <f>M14/1.00330982328662</f>
        <v>4385.4848202189205</v>
      </c>
      <c r="N36" s="6">
        <f t="shared" si="1"/>
        <v>4600</v>
      </c>
    </row>
    <row r="37" spans="1:14" hidden="1" x14ac:dyDescent="0.25">
      <c r="A37" s="8" t="s">
        <v>25</v>
      </c>
      <c r="B37" s="14">
        <f>B15/0.979189972594327</f>
        <v>3880.7586947934556</v>
      </c>
      <c r="C37" s="14">
        <f>C15/0.995090984372719</f>
        <v>3818.7462851906221</v>
      </c>
      <c r="D37" s="14">
        <f>D15/1.0222259600529</f>
        <v>3717.3777114830373</v>
      </c>
      <c r="E37" s="14">
        <f>E15/1.02258922535774</f>
        <v>3813.8481252192287</v>
      </c>
      <c r="F37" s="14">
        <f>F15/1.01529365139855</f>
        <v>3742.7595403217224</v>
      </c>
      <c r="G37" s="14">
        <f>G15/1.00138373325263</f>
        <v>3794.7490795132899</v>
      </c>
      <c r="H37" s="14">
        <f>H15/0.984828123195627</f>
        <v>3757.0007525719584</v>
      </c>
      <c r="I37" s="14">
        <f>I15/0.990648165183916</f>
        <v>3734.9284337624417</v>
      </c>
      <c r="J37" s="14">
        <f>J15/0.98561247021723</f>
        <v>3754.0109442654639</v>
      </c>
      <c r="K37" s="14">
        <f>K15/1.00567607792078</f>
        <v>3679.117044973063</v>
      </c>
      <c r="L37" s="14">
        <f>L15/1.00528686944559</f>
        <v>3680.5414578234058</v>
      </c>
      <c r="M37" s="14">
        <f>M15/0.992175584529542</f>
        <v>3829.9672550416958</v>
      </c>
      <c r="N37" s="6">
        <f t="shared" si="1"/>
        <v>3800</v>
      </c>
    </row>
    <row r="38" spans="1:14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976.32320477978851</v>
      </c>
      <c r="J38" s="14">
        <f>J16/1.00394213739627</f>
        <v>896.46600782606401</v>
      </c>
      <c r="K38" s="14">
        <f>K16/1.00365343354623</f>
        <v>896.72387889912454</v>
      </c>
      <c r="L38" s="14">
        <f>L16/1.00360178598277</f>
        <v>896.7700262895421</v>
      </c>
      <c r="M38" s="14">
        <f>M16/1.00358843182201</f>
        <v>896.78195908063049</v>
      </c>
      <c r="N38" s="6">
        <f t="shared" si="1"/>
        <v>900</v>
      </c>
    </row>
    <row r="39" spans="1:14" hidden="1" x14ac:dyDescent="0.25">
      <c r="A39" s="9" t="s">
        <v>27</v>
      </c>
      <c r="B39" s="14">
        <f>SUM(B40:B41)</f>
        <v>12343.069483238534</v>
      </c>
      <c r="C39" s="14">
        <f t="shared" ref="C39:M39" si="6">SUM(C40:C41)</f>
        <v>12291.254243417601</v>
      </c>
      <c r="D39" s="14">
        <f t="shared" si="6"/>
        <v>12264.507956127976</v>
      </c>
      <c r="E39" s="14">
        <f t="shared" si="6"/>
        <v>12251.283952709686</v>
      </c>
      <c r="F39" s="14">
        <f t="shared" si="6"/>
        <v>12219.712164164948</v>
      </c>
      <c r="G39" s="14">
        <f t="shared" si="6"/>
        <v>12060.874303596856</v>
      </c>
      <c r="H39" s="14">
        <f t="shared" si="6"/>
        <v>11971.265763049309</v>
      </c>
      <c r="I39" s="14">
        <f t="shared" si="6"/>
        <v>12198.933184045742</v>
      </c>
      <c r="J39" s="14">
        <f t="shared" si="6"/>
        <v>11997.765886894294</v>
      </c>
      <c r="K39" s="14">
        <f t="shared" si="6"/>
        <v>11840.444548636695</v>
      </c>
      <c r="L39" s="14">
        <f t="shared" si="6"/>
        <v>11858.675791048154</v>
      </c>
      <c r="M39" s="14">
        <f t="shared" si="6"/>
        <v>11999.339088067019</v>
      </c>
      <c r="N39" s="6">
        <f t="shared" si="1"/>
        <v>12100</v>
      </c>
    </row>
    <row r="40" spans="1:14" hidden="1" x14ac:dyDescent="0.25">
      <c r="A40" s="10" t="s">
        <v>28</v>
      </c>
      <c r="B40" s="14">
        <f>B18/0.992899251535848</f>
        <v>5740.7637191618987</v>
      </c>
      <c r="C40" s="14">
        <f>C18/0.988527472815445</f>
        <v>5664.9917721057636</v>
      </c>
      <c r="D40" s="14">
        <f>D18/0.990996735774847</f>
        <v>5650.8763327272063</v>
      </c>
      <c r="E40" s="14">
        <f>E18/0.996042338952194</f>
        <v>5622.2509636397872</v>
      </c>
      <c r="F40" s="14">
        <f>F18/1.005826706306</f>
        <v>5567.5594661495561</v>
      </c>
      <c r="G40" s="14">
        <f>G18/1.00733448023331</f>
        <v>5559.2259670322983</v>
      </c>
      <c r="H40" s="14">
        <f>H18/1.01313399122065</f>
        <v>5527.4031357421691</v>
      </c>
      <c r="I40" s="14">
        <f>I18/1.00517812051476</f>
        <v>5471.6670486056782</v>
      </c>
      <c r="J40" s="14">
        <f>J18/0.996755713035479</f>
        <v>5417.5761717533187</v>
      </c>
      <c r="K40" s="14">
        <f>K18/1.00054694414166</f>
        <v>5397.048116150615</v>
      </c>
      <c r="L40" s="14">
        <f>L18/1.00214937917985</f>
        <v>5388.4182460097036</v>
      </c>
      <c r="M40" s="14">
        <f>M18/1.00060896166983</f>
        <v>5396.7136082695142</v>
      </c>
      <c r="N40" s="6">
        <f t="shared" si="1"/>
        <v>5500</v>
      </c>
    </row>
    <row r="41" spans="1:14" hidden="1" x14ac:dyDescent="0.25">
      <c r="A41" s="11" t="s">
        <v>29</v>
      </c>
      <c r="B41" s="14">
        <f>B19/0.984504540120925</f>
        <v>6602.3057640766347</v>
      </c>
      <c r="C41" s="14">
        <f>C19/1.02621953619259</f>
        <v>6626.2624713118375</v>
      </c>
      <c r="D41" s="14">
        <f>D19/1.02817943109196</f>
        <v>6613.63162340077</v>
      </c>
      <c r="E41" s="14">
        <f>E19/1.02579064114057</f>
        <v>6629.0329890698986</v>
      </c>
      <c r="F41" s="14">
        <f>F19/1.00719275460993</f>
        <v>6652.1526980153922</v>
      </c>
      <c r="G41" s="14">
        <f>G19/0.968985044080205</f>
        <v>6501.6483365645581</v>
      </c>
      <c r="H41" s="14">
        <f>H19/0.915599903541951</f>
        <v>6443.8626273071395</v>
      </c>
      <c r="I41" s="14">
        <f>I19/0.966217162980546</f>
        <v>6727.2661354400634</v>
      </c>
      <c r="J41" s="14">
        <f>J19/1.01820772501184</f>
        <v>6580.1897151409757</v>
      </c>
      <c r="K41" s="14">
        <f>K19/1.02430450604038</f>
        <v>6443.3964324860799</v>
      </c>
      <c r="L41" s="14">
        <f>L19/1.02005213147366</f>
        <v>6470.2575450384493</v>
      </c>
      <c r="M41" s="14">
        <f>M19/1.01474784848852</f>
        <v>6602.6254797975052</v>
      </c>
      <c r="N41" s="6">
        <f t="shared" si="1"/>
        <v>6600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36200</v>
      </c>
      <c r="C3" s="16">
        <v>36400</v>
      </c>
      <c r="D3" s="16">
        <v>36700</v>
      </c>
      <c r="E3" s="16">
        <v>36500</v>
      </c>
      <c r="F3" s="16">
        <v>36300</v>
      </c>
      <c r="G3" s="16">
        <v>36000</v>
      </c>
      <c r="H3" s="16">
        <v>35500</v>
      </c>
      <c r="I3" s="16">
        <v>36000</v>
      </c>
      <c r="J3" s="16">
        <v>36000</v>
      </c>
      <c r="K3" s="16">
        <v>36100</v>
      </c>
      <c r="L3" s="16">
        <v>36200</v>
      </c>
      <c r="M3" s="16">
        <v>36200</v>
      </c>
      <c r="N3" s="16">
        <v>36200</v>
      </c>
    </row>
    <row r="4" spans="1:14" x14ac:dyDescent="0.25">
      <c r="A4" s="15" t="s">
        <v>14</v>
      </c>
      <c r="B4" s="16">
        <v>23700</v>
      </c>
      <c r="C4" s="16">
        <v>23700</v>
      </c>
      <c r="D4" s="16">
        <v>24000</v>
      </c>
      <c r="E4" s="16">
        <v>23800</v>
      </c>
      <c r="F4" s="16">
        <v>23600</v>
      </c>
      <c r="G4" s="16">
        <v>23500</v>
      </c>
      <c r="H4" s="16">
        <v>23500</v>
      </c>
      <c r="I4" s="16">
        <v>23500</v>
      </c>
      <c r="J4" s="16">
        <v>23500</v>
      </c>
      <c r="K4" s="16">
        <v>23600</v>
      </c>
      <c r="L4" s="16">
        <v>23700</v>
      </c>
      <c r="M4" s="16">
        <v>23700</v>
      </c>
      <c r="N4" s="16">
        <v>23700</v>
      </c>
    </row>
    <row r="5" spans="1:14" x14ac:dyDescent="0.25">
      <c r="A5" s="15" t="s">
        <v>15</v>
      </c>
      <c r="B5" s="16">
        <v>1800</v>
      </c>
      <c r="C5" s="16">
        <v>1900</v>
      </c>
      <c r="D5" s="16">
        <v>2000</v>
      </c>
      <c r="E5" s="16">
        <v>2000</v>
      </c>
      <c r="F5" s="16">
        <v>2000</v>
      </c>
      <c r="G5" s="16">
        <v>1900</v>
      </c>
      <c r="H5" s="16">
        <v>2100</v>
      </c>
      <c r="I5" s="16">
        <v>2000</v>
      </c>
      <c r="J5" s="16">
        <v>2000</v>
      </c>
      <c r="K5" s="16">
        <v>2000</v>
      </c>
      <c r="L5" s="16">
        <v>1800</v>
      </c>
      <c r="M5" s="16">
        <v>1800</v>
      </c>
      <c r="N5" s="16">
        <v>1900</v>
      </c>
    </row>
    <row r="6" spans="1:14" x14ac:dyDescent="0.25">
      <c r="A6" s="17" t="s">
        <v>16</v>
      </c>
      <c r="B6" s="16">
        <v>1300</v>
      </c>
      <c r="C6" s="16">
        <v>1400</v>
      </c>
      <c r="D6" s="16">
        <v>1400</v>
      </c>
      <c r="E6" s="16">
        <v>1400</v>
      </c>
      <c r="F6" s="16">
        <v>1400</v>
      </c>
      <c r="G6" s="16">
        <v>1400</v>
      </c>
      <c r="H6" s="16">
        <v>1400</v>
      </c>
      <c r="I6" s="16">
        <v>1300</v>
      </c>
      <c r="J6" s="16">
        <v>1300</v>
      </c>
      <c r="K6" s="16">
        <v>1300</v>
      </c>
      <c r="L6" s="16">
        <v>1300</v>
      </c>
      <c r="M6" s="16">
        <v>1300</v>
      </c>
      <c r="N6" s="16">
        <v>1400</v>
      </c>
    </row>
    <row r="7" spans="1:14" x14ac:dyDescent="0.25">
      <c r="A7" s="17" t="s">
        <v>17</v>
      </c>
      <c r="B7" s="16">
        <v>500</v>
      </c>
      <c r="C7" s="16">
        <v>500</v>
      </c>
      <c r="D7" s="16">
        <v>600</v>
      </c>
      <c r="E7" s="16">
        <v>600</v>
      </c>
      <c r="F7" s="16">
        <v>600</v>
      </c>
      <c r="G7" s="16">
        <v>500</v>
      </c>
      <c r="H7" s="16">
        <v>700</v>
      </c>
      <c r="I7" s="16">
        <v>700</v>
      </c>
      <c r="J7" s="16">
        <v>700</v>
      </c>
      <c r="K7" s="16">
        <v>700</v>
      </c>
      <c r="L7" s="16">
        <v>500</v>
      </c>
      <c r="M7" s="16">
        <v>500</v>
      </c>
      <c r="N7" s="16">
        <v>600</v>
      </c>
    </row>
    <row r="8" spans="1:14" x14ac:dyDescent="0.25">
      <c r="A8" s="15" t="s">
        <v>18</v>
      </c>
      <c r="B8" s="16">
        <v>34400</v>
      </c>
      <c r="C8" s="16">
        <v>34500</v>
      </c>
      <c r="D8" s="16">
        <v>34700</v>
      </c>
      <c r="E8" s="16">
        <v>34500</v>
      </c>
      <c r="F8" s="16">
        <v>34300</v>
      </c>
      <c r="G8" s="16">
        <v>34100</v>
      </c>
      <c r="H8" s="16">
        <v>33400</v>
      </c>
      <c r="I8" s="16">
        <v>34000</v>
      </c>
      <c r="J8" s="16">
        <v>34000</v>
      </c>
      <c r="K8" s="16">
        <v>34100</v>
      </c>
      <c r="L8" s="16">
        <v>34400</v>
      </c>
      <c r="M8" s="16">
        <v>34400</v>
      </c>
      <c r="N8" s="16">
        <v>34200</v>
      </c>
    </row>
    <row r="9" spans="1:14" x14ac:dyDescent="0.25">
      <c r="A9" s="15" t="s">
        <v>19</v>
      </c>
      <c r="B9" s="16">
        <v>21900</v>
      </c>
      <c r="C9" s="16">
        <v>21800</v>
      </c>
      <c r="D9" s="16">
        <v>22000</v>
      </c>
      <c r="E9" s="16">
        <v>21800</v>
      </c>
      <c r="F9" s="16">
        <v>21600</v>
      </c>
      <c r="G9" s="16">
        <v>21600</v>
      </c>
      <c r="H9" s="16">
        <v>21400</v>
      </c>
      <c r="I9" s="16">
        <v>21500</v>
      </c>
      <c r="J9" s="16">
        <v>21500</v>
      </c>
      <c r="K9" s="16">
        <v>21600</v>
      </c>
      <c r="L9" s="16">
        <v>21900</v>
      </c>
      <c r="M9" s="16">
        <v>21900</v>
      </c>
      <c r="N9" s="16">
        <v>21700</v>
      </c>
    </row>
    <row r="10" spans="1:14" x14ac:dyDescent="0.25">
      <c r="A10" s="18" t="s">
        <v>20</v>
      </c>
      <c r="B10" s="16">
        <v>6100</v>
      </c>
      <c r="C10" s="16">
        <v>6100</v>
      </c>
      <c r="D10" s="16">
        <v>6000</v>
      </c>
      <c r="E10" s="16">
        <v>6100</v>
      </c>
      <c r="F10" s="16">
        <v>6100</v>
      </c>
      <c r="G10" s="16">
        <v>6100</v>
      </c>
      <c r="H10" s="16">
        <v>6000</v>
      </c>
      <c r="I10" s="16">
        <v>6000</v>
      </c>
      <c r="J10" s="16">
        <v>6000</v>
      </c>
      <c r="K10" s="16">
        <v>6000</v>
      </c>
      <c r="L10" s="16">
        <v>6100</v>
      </c>
      <c r="M10" s="16">
        <v>6100</v>
      </c>
      <c r="N10" s="16">
        <v>6100</v>
      </c>
    </row>
    <row r="11" spans="1:14" x14ac:dyDescent="0.25">
      <c r="A11" s="17" t="s">
        <v>21</v>
      </c>
      <c r="B11" s="16">
        <v>400</v>
      </c>
      <c r="C11" s="16">
        <v>400</v>
      </c>
      <c r="D11" s="16">
        <v>400</v>
      </c>
      <c r="E11" s="16">
        <v>400</v>
      </c>
      <c r="F11" s="16">
        <v>400</v>
      </c>
      <c r="G11" s="16">
        <v>400</v>
      </c>
      <c r="H11" s="16">
        <v>400</v>
      </c>
      <c r="I11" s="16">
        <v>400</v>
      </c>
      <c r="J11" s="16">
        <v>400</v>
      </c>
      <c r="K11" s="16">
        <v>500</v>
      </c>
      <c r="L11" s="16">
        <v>500</v>
      </c>
      <c r="M11" s="16">
        <v>500</v>
      </c>
      <c r="N11" s="16">
        <v>400</v>
      </c>
    </row>
    <row r="12" spans="1:14" x14ac:dyDescent="0.25">
      <c r="A12" s="17" t="s">
        <v>22</v>
      </c>
      <c r="B12" s="16">
        <v>1000</v>
      </c>
      <c r="C12" s="16">
        <v>1000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  <c r="I12" s="16">
        <v>1000</v>
      </c>
      <c r="J12" s="16">
        <v>1000</v>
      </c>
      <c r="K12" s="16">
        <v>1000</v>
      </c>
      <c r="L12" s="16">
        <v>1000</v>
      </c>
      <c r="M12" s="16">
        <v>1000</v>
      </c>
      <c r="N12" s="16">
        <v>1000</v>
      </c>
    </row>
    <row r="13" spans="1:14" x14ac:dyDescent="0.25">
      <c r="A13" s="18" t="s">
        <v>23</v>
      </c>
      <c r="B13" s="16">
        <v>4800</v>
      </c>
      <c r="C13" s="16">
        <v>4700</v>
      </c>
      <c r="D13" s="16">
        <v>4700</v>
      </c>
      <c r="E13" s="16">
        <v>4500</v>
      </c>
      <c r="F13" s="16">
        <v>4300</v>
      </c>
      <c r="G13" s="16">
        <v>4400</v>
      </c>
      <c r="H13" s="16">
        <v>4400</v>
      </c>
      <c r="I13" s="16">
        <v>4400</v>
      </c>
      <c r="J13" s="16">
        <v>4500</v>
      </c>
      <c r="K13" s="16">
        <v>4500</v>
      </c>
      <c r="L13" s="16">
        <v>4600</v>
      </c>
      <c r="M13" s="16">
        <v>4600</v>
      </c>
      <c r="N13" s="16">
        <v>4500</v>
      </c>
    </row>
    <row r="14" spans="1:14" x14ac:dyDescent="0.25">
      <c r="A14" s="18" t="s">
        <v>24</v>
      </c>
      <c r="B14" s="16">
        <v>4900</v>
      </c>
      <c r="C14" s="16">
        <v>4900</v>
      </c>
      <c r="D14" s="16">
        <v>5000</v>
      </c>
      <c r="E14" s="16">
        <v>5000</v>
      </c>
      <c r="F14" s="16">
        <v>5000</v>
      </c>
      <c r="G14" s="16">
        <v>4900</v>
      </c>
      <c r="H14" s="16">
        <v>5000</v>
      </c>
      <c r="I14" s="16">
        <v>4900</v>
      </c>
      <c r="J14" s="16">
        <v>5000</v>
      </c>
      <c r="K14" s="16">
        <v>4900</v>
      </c>
      <c r="L14" s="16">
        <v>4900</v>
      </c>
      <c r="M14" s="16">
        <v>4900</v>
      </c>
      <c r="N14" s="16">
        <v>4900</v>
      </c>
    </row>
    <row r="15" spans="1:14" x14ac:dyDescent="0.25">
      <c r="A15" s="18" t="s">
        <v>25</v>
      </c>
      <c r="B15" s="16">
        <v>3700</v>
      </c>
      <c r="C15" s="16">
        <v>3800</v>
      </c>
      <c r="D15" s="16">
        <v>3900</v>
      </c>
      <c r="E15" s="16">
        <v>3900</v>
      </c>
      <c r="F15" s="16">
        <v>3900</v>
      </c>
      <c r="G15" s="16">
        <v>3800</v>
      </c>
      <c r="H15" s="16">
        <v>3700</v>
      </c>
      <c r="I15" s="16">
        <v>3800</v>
      </c>
      <c r="J15" s="16">
        <v>3700</v>
      </c>
      <c r="K15" s="16">
        <v>3800</v>
      </c>
      <c r="L15" s="16">
        <v>3800</v>
      </c>
      <c r="M15" s="16">
        <v>3800</v>
      </c>
      <c r="N15" s="16">
        <v>3800</v>
      </c>
    </row>
    <row r="16" spans="1:14" x14ac:dyDescent="0.25">
      <c r="A16" s="18" t="s">
        <v>26</v>
      </c>
      <c r="B16" s="16">
        <v>1000</v>
      </c>
      <c r="C16" s="16">
        <v>900</v>
      </c>
      <c r="D16" s="16">
        <v>1000</v>
      </c>
      <c r="E16" s="16">
        <v>900</v>
      </c>
      <c r="F16" s="16">
        <v>900</v>
      </c>
      <c r="G16" s="16">
        <v>1000</v>
      </c>
      <c r="H16" s="16">
        <v>900</v>
      </c>
      <c r="I16" s="16">
        <v>1000</v>
      </c>
      <c r="J16" s="16">
        <v>900</v>
      </c>
      <c r="K16" s="16">
        <v>900</v>
      </c>
      <c r="L16" s="16">
        <v>1000</v>
      </c>
      <c r="M16" s="16">
        <v>1000</v>
      </c>
      <c r="N16" s="16">
        <v>1000</v>
      </c>
    </row>
    <row r="17" spans="1:14" x14ac:dyDescent="0.25">
      <c r="A17" s="19" t="s">
        <v>27</v>
      </c>
      <c r="B17" s="16">
        <v>12500</v>
      </c>
      <c r="C17" s="16">
        <v>12700</v>
      </c>
      <c r="D17" s="16">
        <v>12700</v>
      </c>
      <c r="E17" s="16">
        <v>12700</v>
      </c>
      <c r="F17" s="16">
        <v>12700</v>
      </c>
      <c r="G17" s="16">
        <v>12500</v>
      </c>
      <c r="H17" s="16">
        <v>12000</v>
      </c>
      <c r="I17" s="16">
        <v>12500</v>
      </c>
      <c r="J17" s="16">
        <v>12500</v>
      </c>
      <c r="K17" s="16">
        <v>12500</v>
      </c>
      <c r="L17" s="16">
        <v>12500</v>
      </c>
      <c r="M17" s="16">
        <v>12500</v>
      </c>
      <c r="N17" s="16">
        <v>12500</v>
      </c>
    </row>
    <row r="18" spans="1:14" x14ac:dyDescent="0.25">
      <c r="A18" s="20" t="s">
        <v>28</v>
      </c>
      <c r="B18" s="16">
        <v>5800</v>
      </c>
      <c r="C18" s="16">
        <v>5800</v>
      </c>
      <c r="D18" s="16">
        <v>5800</v>
      </c>
      <c r="E18" s="16">
        <v>5800</v>
      </c>
      <c r="F18" s="16">
        <v>5800</v>
      </c>
      <c r="G18" s="16">
        <v>5900</v>
      </c>
      <c r="H18" s="16">
        <v>5900</v>
      </c>
      <c r="I18" s="16">
        <v>5800</v>
      </c>
      <c r="J18" s="16">
        <v>5700</v>
      </c>
      <c r="K18" s="16">
        <v>5700</v>
      </c>
      <c r="L18" s="16">
        <v>5700</v>
      </c>
      <c r="M18" s="16">
        <v>5700</v>
      </c>
      <c r="N18" s="16">
        <v>5800</v>
      </c>
    </row>
    <row r="19" spans="1:14" x14ac:dyDescent="0.25">
      <c r="A19" s="21" t="s">
        <v>29</v>
      </c>
      <c r="B19" s="16">
        <v>6700</v>
      </c>
      <c r="C19" s="16">
        <v>6900</v>
      </c>
      <c r="D19" s="16">
        <v>6900</v>
      </c>
      <c r="E19" s="16">
        <v>6900</v>
      </c>
      <c r="F19" s="16">
        <v>6900</v>
      </c>
      <c r="G19" s="16">
        <v>6600</v>
      </c>
      <c r="H19" s="16">
        <v>6100</v>
      </c>
      <c r="I19" s="16">
        <v>6700</v>
      </c>
      <c r="J19" s="16">
        <v>6800</v>
      </c>
      <c r="K19" s="16">
        <v>6800</v>
      </c>
      <c r="L19" s="16">
        <v>6800</v>
      </c>
      <c r="M19" s="16">
        <v>6800</v>
      </c>
      <c r="N19" s="16">
        <v>6700</v>
      </c>
    </row>
    <row r="20" spans="1:14" x14ac:dyDescent="0.25">
      <c r="B20" s="3" t="s">
        <v>31</v>
      </c>
    </row>
    <row r="21" spans="1:14" x14ac:dyDescent="0.25">
      <c r="A21" s="2" t="s">
        <v>33</v>
      </c>
    </row>
    <row r="22" spans="1:14" x14ac:dyDescent="0.25">
      <c r="A22" s="2" t="s">
        <v>50</v>
      </c>
    </row>
    <row r="23" spans="1:14" x14ac:dyDescent="0.25">
      <c r="C23" s="4"/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36587.582651170291</v>
      </c>
      <c r="C25" s="6">
        <f t="shared" ref="C25:M25" si="0">C26+C39</f>
        <v>36509.818062509505</v>
      </c>
      <c r="D25" s="6">
        <f t="shared" si="0"/>
        <v>36604.013090654473</v>
      </c>
      <c r="E25" s="6">
        <f t="shared" si="0"/>
        <v>36392.762579501803</v>
      </c>
      <c r="F25" s="6">
        <f t="shared" si="0"/>
        <v>36268.499147280658</v>
      </c>
      <c r="G25" s="6">
        <f t="shared" si="0"/>
        <v>36281.988541924497</v>
      </c>
      <c r="H25" s="6">
        <f t="shared" si="0"/>
        <v>36031.385060349989</v>
      </c>
      <c r="I25" s="6">
        <f t="shared" si="0"/>
        <v>36198.843373831354</v>
      </c>
      <c r="J25" s="6">
        <f t="shared" si="0"/>
        <v>35891.27287932091</v>
      </c>
      <c r="K25" s="6">
        <f t="shared" si="0"/>
        <v>35709.991317749402</v>
      </c>
      <c r="L25" s="6">
        <f t="shared" si="0"/>
        <v>35777.919946608134</v>
      </c>
      <c r="M25" s="6">
        <f t="shared" si="0"/>
        <v>35851.527152578405</v>
      </c>
      <c r="N25" s="6">
        <f t="shared" ref="N25:N41" si="1">N3</f>
        <v>36200</v>
      </c>
    </row>
    <row r="26" spans="1:14" hidden="1" x14ac:dyDescent="0.25">
      <c r="A26" s="5" t="s">
        <v>14</v>
      </c>
      <c r="B26" s="6">
        <f>B27+B31</f>
        <v>23940.650145300107</v>
      </c>
      <c r="C26" s="6">
        <f t="shared" ref="C26:M26" si="2">C27+C31</f>
        <v>23918.797648031017</v>
      </c>
      <c r="D26" s="6">
        <f t="shared" si="2"/>
        <v>24040.428834063958</v>
      </c>
      <c r="E26" s="6">
        <f t="shared" si="2"/>
        <v>23843.198170268242</v>
      </c>
      <c r="F26" s="6">
        <f t="shared" si="2"/>
        <v>23651.373851281554</v>
      </c>
      <c r="G26" s="6">
        <f t="shared" si="2"/>
        <v>23613.696259781173</v>
      </c>
      <c r="H26" s="6">
        <f t="shared" si="2"/>
        <v>23545.572393764131</v>
      </c>
      <c r="I26" s="6">
        <f t="shared" si="2"/>
        <v>23494.462819330642</v>
      </c>
      <c r="J26" s="6">
        <f t="shared" si="2"/>
        <v>23494.31875164717</v>
      </c>
      <c r="K26" s="6">
        <f t="shared" si="2"/>
        <v>23374.456325311832</v>
      </c>
      <c r="L26" s="6">
        <f t="shared" si="2"/>
        <v>23423.819175881512</v>
      </c>
      <c r="M26" s="6">
        <f t="shared" si="2"/>
        <v>23453.82399287754</v>
      </c>
      <c r="N26" s="6">
        <f t="shared" si="1"/>
        <v>23700</v>
      </c>
    </row>
    <row r="27" spans="1:14" hidden="1" x14ac:dyDescent="0.25">
      <c r="A27" s="5" t="s">
        <v>15</v>
      </c>
      <c r="B27" s="14">
        <f>SUM(B28:B29)</f>
        <v>1907.0140281240747</v>
      </c>
      <c r="C27" s="14">
        <f t="shared" ref="C27:M27" si="3">SUM(C28:C29)</f>
        <v>1991.7582474770625</v>
      </c>
      <c r="D27" s="14">
        <f t="shared" si="3"/>
        <v>2058.8695837861851</v>
      </c>
      <c r="E27" s="14">
        <f t="shared" si="3"/>
        <v>2027.2288538565517</v>
      </c>
      <c r="F27" s="14">
        <f t="shared" si="3"/>
        <v>1992.7700281152702</v>
      </c>
      <c r="G27" s="14">
        <f t="shared" si="3"/>
        <v>1877.0991689062739</v>
      </c>
      <c r="H27" s="14">
        <f t="shared" si="3"/>
        <v>2005.5807884936457</v>
      </c>
      <c r="I27" s="14">
        <f t="shared" si="3"/>
        <v>1916.4684193902708</v>
      </c>
      <c r="J27" s="14">
        <f t="shared" si="3"/>
        <v>1933.5982825908686</v>
      </c>
      <c r="K27" s="14">
        <f t="shared" si="3"/>
        <v>1914.8897310531306</v>
      </c>
      <c r="L27" s="14">
        <f t="shared" si="3"/>
        <v>1805.2466815735352</v>
      </c>
      <c r="M27" s="14">
        <f t="shared" si="3"/>
        <v>1847.7267411686564</v>
      </c>
      <c r="N27" s="6">
        <f t="shared" si="1"/>
        <v>1900</v>
      </c>
    </row>
    <row r="28" spans="1:14" hidden="1" x14ac:dyDescent="0.25">
      <c r="A28" s="7" t="s">
        <v>16</v>
      </c>
      <c r="B28" s="14">
        <f>B6/0.96737763689828</f>
        <v>1343.8392106811698</v>
      </c>
      <c r="C28" s="14">
        <f>C6/0.973187918691423</f>
        <v>1438.5710848964104</v>
      </c>
      <c r="D28" s="14">
        <f>D6/0.99093287502864</f>
        <v>1412.8101259729999</v>
      </c>
      <c r="E28" s="14">
        <f>E6/1.01178068760816</f>
        <v>1383.699073471729</v>
      </c>
      <c r="F28" s="14">
        <f>F6/1.01450981674723</f>
        <v>1379.9767896665082</v>
      </c>
      <c r="G28" s="14">
        <f>G6/1.03632011857348</f>
        <v>1350.933919846248</v>
      </c>
      <c r="H28" s="14">
        <f>H6/1.01924404894783</f>
        <v>1373.567009241041</v>
      </c>
      <c r="I28" s="14">
        <f>I6/1.00091092771934</f>
        <v>1298.8168717092137</v>
      </c>
      <c r="J28" s="14">
        <f>J6/0.989696525110909</f>
        <v>1313.5339642162705</v>
      </c>
      <c r="K28" s="14">
        <f>K6/1.00220363837298</f>
        <v>1297.1415690632248</v>
      </c>
      <c r="L28" s="14">
        <f>L6/1.00917739716211</f>
        <v>1288.1778799799788</v>
      </c>
      <c r="M28" s="14">
        <f>M6/0.984659490707473</f>
        <v>1320.2533589210177</v>
      </c>
      <c r="N28" s="6">
        <f t="shared" si="1"/>
        <v>1400</v>
      </c>
    </row>
    <row r="29" spans="1:14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646.05945781318519</v>
      </c>
      <c r="E29" s="14">
        <f>E7/0.932357784034808</f>
        <v>643.52978038482274</v>
      </c>
      <c r="F29" s="14">
        <f>F7/0.979123075050327</f>
        <v>612.79323844876183</v>
      </c>
      <c r="G29" s="14">
        <f>G7/0.950271803189646</f>
        <v>526.16524906002587</v>
      </c>
      <c r="H29" s="14">
        <f>H7/1.1075707887695</f>
        <v>632.01377925260465</v>
      </c>
      <c r="I29" s="14">
        <f>I7/1.13332509669589</f>
        <v>617.65154768105697</v>
      </c>
      <c r="J29" s="14">
        <f>J7/1.12891514518194</f>
        <v>620.06431837459809</v>
      </c>
      <c r="K29" s="14">
        <f>K7/1.13314784740944</f>
        <v>617.74816198990595</v>
      </c>
      <c r="L29" s="14">
        <f>L7/0.9669893028917</f>
        <v>517.06880159355649</v>
      </c>
      <c r="M29" s="14">
        <f>M7/0.94791513055963</f>
        <v>527.47338224763871</v>
      </c>
      <c r="N29" s="6">
        <f t="shared" si="1"/>
        <v>600</v>
      </c>
    </row>
    <row r="30" spans="1:14" hidden="1" x14ac:dyDescent="0.25">
      <c r="A30" s="5" t="s">
        <v>18</v>
      </c>
      <c r="B30" s="14">
        <f>B31+B39</f>
        <v>34680.568623046216</v>
      </c>
      <c r="C30" s="14">
        <f t="shared" ref="C30:M30" si="4">C31+C39</f>
        <v>34518.059815032444</v>
      </c>
      <c r="D30" s="14">
        <f t="shared" si="4"/>
        <v>34545.143506868291</v>
      </c>
      <c r="E30" s="14">
        <f t="shared" si="4"/>
        <v>34365.533725645255</v>
      </c>
      <c r="F30" s="14">
        <f t="shared" si="4"/>
        <v>34275.729119165393</v>
      </c>
      <c r="G30" s="14">
        <f t="shared" si="4"/>
        <v>34404.889373018224</v>
      </c>
      <c r="H30" s="14">
        <f t="shared" si="4"/>
        <v>34025.804271856337</v>
      </c>
      <c r="I30" s="14">
        <f t="shared" si="4"/>
        <v>34282.374954441082</v>
      </c>
      <c r="J30" s="14">
        <f t="shared" si="4"/>
        <v>33957.674596730038</v>
      </c>
      <c r="K30" s="14">
        <f t="shared" si="4"/>
        <v>33795.10158669627</v>
      </c>
      <c r="L30" s="14">
        <f t="shared" si="4"/>
        <v>33972.673265034602</v>
      </c>
      <c r="M30" s="14">
        <f t="shared" si="4"/>
        <v>34003.800411409742</v>
      </c>
      <c r="N30" s="6">
        <f t="shared" si="1"/>
        <v>34200</v>
      </c>
    </row>
    <row r="31" spans="1:14" hidden="1" x14ac:dyDescent="0.25">
      <c r="A31" s="5" t="s">
        <v>19</v>
      </c>
      <c r="B31" s="14">
        <f>SUM(B32:B38)</f>
        <v>22033.636117176033</v>
      </c>
      <c r="C31" s="14">
        <f t="shared" ref="C31:M31" si="5">SUM(C32:C38)</f>
        <v>21927.039400553957</v>
      </c>
      <c r="D31" s="14">
        <f t="shared" si="5"/>
        <v>21981.559250277773</v>
      </c>
      <c r="E31" s="14">
        <f t="shared" si="5"/>
        <v>21815.969316411691</v>
      </c>
      <c r="F31" s="14">
        <f t="shared" si="5"/>
        <v>21658.603823166282</v>
      </c>
      <c r="G31" s="14">
        <f t="shared" si="5"/>
        <v>21736.597090874897</v>
      </c>
      <c r="H31" s="14">
        <f t="shared" si="5"/>
        <v>21539.991605270483</v>
      </c>
      <c r="I31" s="14">
        <f t="shared" si="5"/>
        <v>21577.994399940369</v>
      </c>
      <c r="J31" s="14">
        <f t="shared" si="5"/>
        <v>21560.720469056301</v>
      </c>
      <c r="K31" s="14">
        <f t="shared" si="5"/>
        <v>21459.5665942587</v>
      </c>
      <c r="L31" s="14">
        <f t="shared" si="5"/>
        <v>21618.572494307977</v>
      </c>
      <c r="M31" s="14">
        <f t="shared" si="5"/>
        <v>21606.097251708885</v>
      </c>
      <c r="N31" s="6">
        <f t="shared" si="1"/>
        <v>21700</v>
      </c>
    </row>
    <row r="32" spans="1:14" hidden="1" x14ac:dyDescent="0.25">
      <c r="A32" s="8" t="s">
        <v>20</v>
      </c>
      <c r="B32" s="14">
        <f>B10/0.991343166054145</f>
        <v>6153.267817722397</v>
      </c>
      <c r="C32" s="14">
        <f>C10/0.987213756637999</f>
        <v>6179.0062780059152</v>
      </c>
      <c r="D32" s="14">
        <f>D10/0.98922391841548</f>
        <v>6065.3608230689424</v>
      </c>
      <c r="E32" s="14">
        <f>E10/0.997302706655157</f>
        <v>6116.4979893203399</v>
      </c>
      <c r="F32" s="14">
        <f>F10/1.0049422519234</f>
        <v>6070.0005282143939</v>
      </c>
      <c r="G32" s="14">
        <f>G10/1.0013181643973</f>
        <v>6091.9697823235138</v>
      </c>
      <c r="H32" s="14">
        <f>H10/1.00101697261555</f>
        <v>5993.9043634021946</v>
      </c>
      <c r="I32" s="14">
        <f>I10/0.996560356534793</f>
        <v>6020.7090926865712</v>
      </c>
      <c r="J32" s="14">
        <f>J10/0.989130028194145</f>
        <v>6065.9365593765278</v>
      </c>
      <c r="K32" s="14">
        <f>K10/0.994608080435973</f>
        <v>6032.5268998116135</v>
      </c>
      <c r="L32" s="14">
        <f>L10/1.01707216214339</f>
        <v>5997.6078660385192</v>
      </c>
      <c r="M32" s="14">
        <f>M10/1.03026781099275</f>
        <v>5920.7906283339416</v>
      </c>
      <c r="N32" s="6">
        <f t="shared" si="1"/>
        <v>6100</v>
      </c>
    </row>
    <row r="33" spans="1:14" hidden="1" x14ac:dyDescent="0.25">
      <c r="A33" s="7" t="s">
        <v>21</v>
      </c>
      <c r="B33" s="14">
        <f>B11/0.996124065631445</f>
        <v>401.5564062759986</v>
      </c>
      <c r="C33" s="14">
        <f>C11/0.997878879431952</f>
        <v>400.85025171361696</v>
      </c>
      <c r="D33" s="14">
        <f>D11/1.00493645014348</f>
        <v>398.03511947734592</v>
      </c>
      <c r="E33" s="14">
        <f>E11/1.02193486405737</f>
        <v>391.41437881068765</v>
      </c>
      <c r="F33" s="14">
        <f>F11/1.02335740306789</f>
        <v>390.87028520129229</v>
      </c>
      <c r="G33" s="14">
        <f>G11/1.02496122342925</f>
        <v>390.25866623686062</v>
      </c>
      <c r="H33" s="14">
        <f>H11/0.983355570860645</f>
        <v>406.77046213295466</v>
      </c>
      <c r="I33" s="14">
        <f>I11/1.00024186448316</f>
        <v>399.90327760044914</v>
      </c>
      <c r="J33" s="14">
        <f>J11/0.998104266191743</f>
        <v>400.75973377630783</v>
      </c>
      <c r="K33" s="14">
        <f>K11/0.977301829134825</f>
        <v>511.61267184226443</v>
      </c>
      <c r="L33" s="14">
        <f>L11/0.98236292558415</f>
        <v>508.97686280524198</v>
      </c>
      <c r="M33" s="14">
        <f>M11/0.989440200150348</f>
        <v>505.33624965311066</v>
      </c>
      <c r="N33" s="6">
        <f t="shared" si="1"/>
        <v>400</v>
      </c>
    </row>
    <row r="34" spans="1:14" hidden="1" x14ac:dyDescent="0.25">
      <c r="A34" s="7" t="s">
        <v>22</v>
      </c>
      <c r="B34" s="14">
        <f>B12/0.996224400587151</f>
        <v>1003.7899085894942</v>
      </c>
      <c r="C34" s="14">
        <f>C12/0.995876675154679</f>
        <v>1004.1403970473357</v>
      </c>
      <c r="D34" s="14">
        <f>D12/0.989470473943487</f>
        <v>1010.6415768168888</v>
      </c>
      <c r="E34" s="14">
        <f>E12/0.996268092038149</f>
        <v>1003.745887268372</v>
      </c>
      <c r="F34" s="14">
        <f>F12/0.990063631661357</f>
        <v>1010.0360906318409</v>
      </c>
      <c r="G34" s="14">
        <f>G12/1.01017786340926</f>
        <v>989.92468180315234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996.48129951332305</v>
      </c>
      <c r="L34" s="14">
        <f>L12/0.996439901287266</f>
        <v>1003.5728182985596</v>
      </c>
      <c r="M34" s="14">
        <f>M12/1.00979401428532</f>
        <v>990.30097807397715</v>
      </c>
      <c r="N34" s="6">
        <f t="shared" si="1"/>
        <v>1000</v>
      </c>
    </row>
    <row r="35" spans="1:14" hidden="1" x14ac:dyDescent="0.25">
      <c r="A35" s="8" t="s">
        <v>23</v>
      </c>
      <c r="B35" s="14">
        <f>B13/1.02275656492646</f>
        <v>4693.1989141963004</v>
      </c>
      <c r="C35" s="14">
        <f>C13/1.01037360534273</f>
        <v>4651.7446369808004</v>
      </c>
      <c r="D35" s="14">
        <f>D13/1.00952861615258</f>
        <v>4655.6382105464181</v>
      </c>
      <c r="E35" s="14">
        <f>E13/0.982033025211052</f>
        <v>4582.330618700822</v>
      </c>
      <c r="F35" s="14">
        <f>F13/0.962113559343645</f>
        <v>4469.326887912759</v>
      </c>
      <c r="G35" s="14">
        <f>G13/0.969349897053619</f>
        <v>4539.1246374234843</v>
      </c>
      <c r="H35" s="14">
        <f>H13/0.974598270747136</f>
        <v>4514.6806967212442</v>
      </c>
      <c r="I35" s="14">
        <f>I13/0.984185374728194</f>
        <v>4470.7024844940051</v>
      </c>
      <c r="J35" s="14">
        <f>J13/1.00643000832498</f>
        <v>4471.2498263932266</v>
      </c>
      <c r="K35" s="14">
        <f>K13/1.02426228885029</f>
        <v>4393.4059166145253</v>
      </c>
      <c r="L35" s="14">
        <f>L13/1.02745563188033</f>
        <v>4477.0789679566151</v>
      </c>
      <c r="M35" s="14">
        <f>M13/1.02691353438374</f>
        <v>4479.4423736566114</v>
      </c>
      <c r="N35" s="6">
        <f t="shared" si="1"/>
        <v>4500</v>
      </c>
    </row>
    <row r="36" spans="1:14" hidden="1" x14ac:dyDescent="0.25">
      <c r="A36" s="8" t="s">
        <v>24</v>
      </c>
      <c r="B36" s="14">
        <f>B14/0.984046817293299</f>
        <v>4979.437882313211</v>
      </c>
      <c r="C36" s="14">
        <f>C14/0.989589012752516</f>
        <v>4951.5505294170334</v>
      </c>
      <c r="D36" s="14">
        <f>D14/0.997389478622723</f>
        <v>5013.0867701796988</v>
      </c>
      <c r="E36" s="14">
        <f>E14/0.997852723811262</f>
        <v>5010.7594845286212</v>
      </c>
      <c r="F36" s="14">
        <f>F14/1.00311429384553</f>
        <v>4984.4768743470349</v>
      </c>
      <c r="G36" s="14">
        <f>G14/0.992362943013396</f>
        <v>4937.7095693645369</v>
      </c>
      <c r="H36" s="14">
        <f>H14/1.00216802616768</f>
        <v>4989.1833200068722</v>
      </c>
      <c r="I36" s="14">
        <f>I14/1.00443864121001</f>
        <v>4878.3467689944227</v>
      </c>
      <c r="J36" s="14">
        <f>J14/1.00618690938397</f>
        <v>4969.2556654918226</v>
      </c>
      <c r="K36" s="14">
        <f>K14/1.01025443574181</f>
        <v>4850.2632867947041</v>
      </c>
      <c r="L36" s="14">
        <f>L14/1.00928765291369</f>
        <v>4854.9092876092354</v>
      </c>
      <c r="M36" s="14">
        <f>M14/1.00330982328662</f>
        <v>4883.8353679710708</v>
      </c>
      <c r="N36" s="6">
        <f t="shared" si="1"/>
        <v>4900</v>
      </c>
    </row>
    <row r="37" spans="1:14" hidden="1" x14ac:dyDescent="0.25">
      <c r="A37" s="8" t="s">
        <v>25</v>
      </c>
      <c r="B37" s="14">
        <f>B15/0.979189972594327</f>
        <v>3778.6334659831014</v>
      </c>
      <c r="C37" s="14">
        <f>C15/0.995090984372719</f>
        <v>3818.7462851906221</v>
      </c>
      <c r="D37" s="14">
        <f>D15/1.0222259600529</f>
        <v>3815.2034407325909</v>
      </c>
      <c r="E37" s="14">
        <f>E15/1.02258922535774</f>
        <v>3813.8481252192287</v>
      </c>
      <c r="F37" s="14">
        <f>F15/1.01529365139855</f>
        <v>3841.253212435452</v>
      </c>
      <c r="G37" s="14">
        <f>G15/1.00138373325263</f>
        <v>3794.7490795132899</v>
      </c>
      <c r="H37" s="14">
        <f>H15/0.984828123195627</f>
        <v>3757.0007525719584</v>
      </c>
      <c r="I37" s="14">
        <f>I15/0.990648165183916</f>
        <v>3835.8724454857511</v>
      </c>
      <c r="J37" s="14">
        <f>J15/0.98561247021723</f>
        <v>3754.0109442654639</v>
      </c>
      <c r="K37" s="14">
        <f>K15/1.00567607792078</f>
        <v>3778.5526407831458</v>
      </c>
      <c r="L37" s="14">
        <f>L15/1.00528686944559</f>
        <v>3780.0155512780925</v>
      </c>
      <c r="M37" s="14">
        <f>M15/0.992175584529542</f>
        <v>3829.9672550416958</v>
      </c>
      <c r="N37" s="6">
        <f t="shared" si="1"/>
        <v>3800</v>
      </c>
    </row>
    <row r="38" spans="1:14" hidden="1" x14ac:dyDescent="0.25">
      <c r="A38" s="8" t="s">
        <v>26</v>
      </c>
      <c r="B38" s="14">
        <f>B16/0.976799333683255</f>
        <v>1023.7517220955315</v>
      </c>
      <c r="C38" s="14">
        <f>C16/0.977197612497219</f>
        <v>921.00102219863049</v>
      </c>
      <c r="D38" s="14">
        <f>D16/0.976950504425995</f>
        <v>1023.5933094558845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992.86067421005487</v>
      </c>
      <c r="H38" s="14">
        <f>H16/1.01165249292729</f>
        <v>889.63355133518678</v>
      </c>
      <c r="I38" s="14">
        <f>I16/1.02425098072472</f>
        <v>976.32320477978851</v>
      </c>
      <c r="J38" s="14">
        <f>J16/1.00394213739627</f>
        <v>896.46600782606401</v>
      </c>
      <c r="K38" s="14">
        <f>K16/1.00365343354623</f>
        <v>896.72387889912454</v>
      </c>
      <c r="L38" s="14">
        <f>L16/1.00360178598277</f>
        <v>996.41114032171345</v>
      </c>
      <c r="M38" s="14">
        <f>M16/1.00358843182201</f>
        <v>996.42439897847839</v>
      </c>
      <c r="N38" s="6">
        <f t="shared" si="1"/>
        <v>1000</v>
      </c>
    </row>
    <row r="39" spans="1:14" hidden="1" x14ac:dyDescent="0.25">
      <c r="A39" s="9" t="s">
        <v>27</v>
      </c>
      <c r="B39" s="14">
        <f>SUM(B40:B41)</f>
        <v>12646.932505870183</v>
      </c>
      <c r="C39" s="14">
        <f t="shared" ref="C39:M39" si="6">SUM(C40:C41)</f>
        <v>12591.020414478486</v>
      </c>
      <c r="D39" s="14">
        <f t="shared" si="6"/>
        <v>12563.584256590515</v>
      </c>
      <c r="E39" s="14">
        <f t="shared" si="6"/>
        <v>12549.564409233562</v>
      </c>
      <c r="F39" s="14">
        <f t="shared" si="6"/>
        <v>12617.125295999107</v>
      </c>
      <c r="G39" s="14">
        <f t="shared" si="6"/>
        <v>12668.292282143328</v>
      </c>
      <c r="H39" s="14">
        <f t="shared" si="6"/>
        <v>12485.812666585858</v>
      </c>
      <c r="I39" s="14">
        <f t="shared" si="6"/>
        <v>12704.380554500711</v>
      </c>
      <c r="J39" s="14">
        <f t="shared" si="6"/>
        <v>12396.954127673738</v>
      </c>
      <c r="K39" s="14">
        <f t="shared" si="6"/>
        <v>12335.53499243757</v>
      </c>
      <c r="L39" s="14">
        <f t="shared" si="6"/>
        <v>12354.100770726625</v>
      </c>
      <c r="M39" s="14">
        <f t="shared" si="6"/>
        <v>12397.703159700861</v>
      </c>
      <c r="N39" s="6">
        <f t="shared" si="1"/>
        <v>12500</v>
      </c>
    </row>
    <row r="40" spans="1:14" hidden="1" x14ac:dyDescent="0.25">
      <c r="A40" s="10" t="s">
        <v>28</v>
      </c>
      <c r="B40" s="14">
        <f>B18/0.992899251535848</f>
        <v>5841.4788721296509</v>
      </c>
      <c r="C40" s="14">
        <f>C18/0.988527472815445</f>
        <v>5867.3129068238268</v>
      </c>
      <c r="D40" s="14">
        <f>D18/0.990996735774847</f>
        <v>5852.6933446103212</v>
      </c>
      <c r="E40" s="14">
        <f>E18/0.996042338952194</f>
        <v>5823.0456409126364</v>
      </c>
      <c r="F40" s="14">
        <f>F18/1.005826706306</f>
        <v>5766.4008756548974</v>
      </c>
      <c r="G40" s="14">
        <f>G18/1.00733448023331</f>
        <v>5857.0416438375996</v>
      </c>
      <c r="H40" s="14">
        <f>H18/1.01313399122065</f>
        <v>5823.5140180140706</v>
      </c>
      <c r="I40" s="14">
        <f>I18/1.00517812051476</f>
        <v>5770.1216148932608</v>
      </c>
      <c r="J40" s="14">
        <f>J18/0.996755713035479</f>
        <v>5718.5526257396141</v>
      </c>
      <c r="K40" s="14">
        <f>K18/1.00054694414166</f>
        <v>5696.8841226034265</v>
      </c>
      <c r="L40" s="14">
        <f>L18/1.00214937917985</f>
        <v>5687.7748152324648</v>
      </c>
      <c r="M40" s="14">
        <f>M18/1.00060896166983</f>
        <v>5696.5310309511542</v>
      </c>
      <c r="N40" s="6">
        <f t="shared" si="1"/>
        <v>5800</v>
      </c>
    </row>
    <row r="41" spans="1:14" hidden="1" x14ac:dyDescent="0.25">
      <c r="A41" s="11" t="s">
        <v>29</v>
      </c>
      <c r="B41" s="14">
        <f>B19/0.984504540120925</f>
        <v>6805.4536337405316</v>
      </c>
      <c r="C41" s="14">
        <f>C19/1.02621953619259</f>
        <v>6723.7075076546589</v>
      </c>
      <c r="D41" s="14">
        <f>D19/1.02817943109196</f>
        <v>6710.8909119801929</v>
      </c>
      <c r="E41" s="14">
        <f>E19/1.02579064114057</f>
        <v>6726.518768320926</v>
      </c>
      <c r="F41" s="14">
        <f>F19/1.00719275460993</f>
        <v>6850.7244203442096</v>
      </c>
      <c r="G41" s="14">
        <f>G19/0.968985044080205</f>
        <v>6811.2506383057271</v>
      </c>
      <c r="H41" s="14">
        <f>H19/0.915599903541951</f>
        <v>6662.2986485717884</v>
      </c>
      <c r="I41" s="14">
        <f>I19/0.966217162980546</f>
        <v>6934.25893960745</v>
      </c>
      <c r="J41" s="14">
        <f>J19/1.01820772501184</f>
        <v>6678.4015019341241</v>
      </c>
      <c r="K41" s="14">
        <f>K19/1.02430450604038</f>
        <v>6638.6508698341422</v>
      </c>
      <c r="L41" s="14">
        <f>L19/1.02005213147366</f>
        <v>6666.3259554941596</v>
      </c>
      <c r="M41" s="14">
        <f>M19/1.01474784848852</f>
        <v>6701.1721287497066</v>
      </c>
      <c r="N41" s="6">
        <f t="shared" si="1"/>
        <v>6700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36900</v>
      </c>
      <c r="C3" s="16">
        <v>37300</v>
      </c>
      <c r="D3" s="16">
        <v>37500</v>
      </c>
      <c r="E3" s="16">
        <v>37400</v>
      </c>
      <c r="F3" s="16">
        <v>37100</v>
      </c>
      <c r="G3" s="16">
        <v>36700</v>
      </c>
      <c r="H3" s="16">
        <v>36600</v>
      </c>
      <c r="I3" s="16">
        <v>36700</v>
      </c>
      <c r="J3" s="16">
        <v>37600</v>
      </c>
      <c r="K3" s="16">
        <v>37400</v>
      </c>
      <c r="L3" s="16">
        <v>37200</v>
      </c>
      <c r="M3" s="16">
        <v>36800</v>
      </c>
      <c r="N3" s="16">
        <v>37100</v>
      </c>
    </row>
    <row r="4" spans="1:14" x14ac:dyDescent="0.25">
      <c r="A4" s="15" t="s">
        <v>14</v>
      </c>
      <c r="B4" s="16">
        <v>24300</v>
      </c>
      <c r="C4" s="16">
        <v>24400</v>
      </c>
      <c r="D4" s="16">
        <v>24500</v>
      </c>
      <c r="E4" s="16">
        <v>24400</v>
      </c>
      <c r="F4" s="16">
        <v>24400</v>
      </c>
      <c r="G4" s="16">
        <v>24200</v>
      </c>
      <c r="H4" s="16">
        <v>24300</v>
      </c>
      <c r="I4" s="16">
        <v>24200</v>
      </c>
      <c r="J4" s="16">
        <v>24700</v>
      </c>
      <c r="K4" s="16">
        <v>24600</v>
      </c>
      <c r="L4" s="16">
        <v>24500</v>
      </c>
      <c r="M4" s="16">
        <v>24100</v>
      </c>
      <c r="N4" s="16">
        <v>24400</v>
      </c>
    </row>
    <row r="5" spans="1:14" x14ac:dyDescent="0.25">
      <c r="A5" s="15" t="s">
        <v>15</v>
      </c>
      <c r="B5" s="16">
        <v>1900</v>
      </c>
      <c r="C5" s="16">
        <v>1900</v>
      </c>
      <c r="D5" s="16">
        <v>1900</v>
      </c>
      <c r="E5" s="16">
        <v>1900</v>
      </c>
      <c r="F5" s="16">
        <v>1900</v>
      </c>
      <c r="G5" s="16">
        <v>1900</v>
      </c>
      <c r="H5" s="16">
        <v>2000</v>
      </c>
      <c r="I5" s="16">
        <v>2000</v>
      </c>
      <c r="J5" s="16">
        <v>2100</v>
      </c>
      <c r="K5" s="16">
        <v>2100</v>
      </c>
      <c r="L5" s="16">
        <v>2000</v>
      </c>
      <c r="M5" s="16">
        <v>1900</v>
      </c>
      <c r="N5" s="16">
        <v>2000</v>
      </c>
    </row>
    <row r="6" spans="1:14" x14ac:dyDescent="0.25">
      <c r="A6" s="17" t="s">
        <v>16</v>
      </c>
      <c r="B6" s="16">
        <v>1400</v>
      </c>
      <c r="C6" s="16">
        <v>1400</v>
      </c>
      <c r="D6" s="16">
        <v>1400</v>
      </c>
      <c r="E6" s="16">
        <v>1400</v>
      </c>
      <c r="F6" s="16">
        <v>1400</v>
      </c>
      <c r="G6" s="16">
        <v>1400</v>
      </c>
      <c r="H6" s="16">
        <v>1400</v>
      </c>
      <c r="I6" s="16">
        <v>1400</v>
      </c>
      <c r="J6" s="16">
        <v>1400</v>
      </c>
      <c r="K6" s="16">
        <v>1400</v>
      </c>
      <c r="L6" s="16">
        <v>1400</v>
      </c>
      <c r="M6" s="16">
        <v>1400</v>
      </c>
      <c r="N6" s="16">
        <v>1400</v>
      </c>
    </row>
    <row r="7" spans="1:14" x14ac:dyDescent="0.25">
      <c r="A7" s="17" t="s">
        <v>17</v>
      </c>
      <c r="B7" s="16">
        <v>500</v>
      </c>
      <c r="C7" s="16">
        <v>500</v>
      </c>
      <c r="D7" s="16">
        <v>500</v>
      </c>
      <c r="E7" s="16">
        <v>500</v>
      </c>
      <c r="F7" s="16">
        <v>500</v>
      </c>
      <c r="G7" s="16">
        <v>500</v>
      </c>
      <c r="H7" s="16">
        <v>600</v>
      </c>
      <c r="I7" s="16">
        <v>600</v>
      </c>
      <c r="J7" s="16">
        <v>700</v>
      </c>
      <c r="K7" s="16">
        <v>700</v>
      </c>
      <c r="L7" s="16">
        <v>600</v>
      </c>
      <c r="M7" s="16">
        <v>500</v>
      </c>
      <c r="N7" s="16">
        <v>600</v>
      </c>
    </row>
    <row r="8" spans="1:14" x14ac:dyDescent="0.25">
      <c r="A8" s="15" t="s">
        <v>18</v>
      </c>
      <c r="B8" s="16">
        <v>35000</v>
      </c>
      <c r="C8" s="16">
        <v>35400</v>
      </c>
      <c r="D8" s="16">
        <v>35600</v>
      </c>
      <c r="E8" s="16">
        <v>35500</v>
      </c>
      <c r="F8" s="16">
        <v>35200</v>
      </c>
      <c r="G8" s="16">
        <v>34800</v>
      </c>
      <c r="H8" s="16">
        <v>34600</v>
      </c>
      <c r="I8" s="16">
        <v>34700</v>
      </c>
      <c r="J8" s="16">
        <v>35500</v>
      </c>
      <c r="K8" s="16">
        <v>35300</v>
      </c>
      <c r="L8" s="16">
        <v>35200</v>
      </c>
      <c r="M8" s="16">
        <v>34900</v>
      </c>
      <c r="N8" s="16">
        <v>35100</v>
      </c>
    </row>
    <row r="9" spans="1:14" x14ac:dyDescent="0.25">
      <c r="A9" s="15" t="s">
        <v>19</v>
      </c>
      <c r="B9" s="16">
        <v>22400</v>
      </c>
      <c r="C9" s="16">
        <v>22500</v>
      </c>
      <c r="D9" s="16">
        <v>22600</v>
      </c>
      <c r="E9" s="16">
        <v>22500</v>
      </c>
      <c r="F9" s="16">
        <v>22500</v>
      </c>
      <c r="G9" s="16">
        <v>22300</v>
      </c>
      <c r="H9" s="16">
        <v>22300</v>
      </c>
      <c r="I9" s="16">
        <v>22200</v>
      </c>
      <c r="J9" s="16">
        <v>22600</v>
      </c>
      <c r="K9" s="16">
        <v>22500</v>
      </c>
      <c r="L9" s="16">
        <v>22500</v>
      </c>
      <c r="M9" s="16">
        <v>22200</v>
      </c>
      <c r="N9" s="16">
        <v>22400</v>
      </c>
    </row>
    <row r="10" spans="1:14" x14ac:dyDescent="0.25">
      <c r="A10" s="18" t="s">
        <v>20</v>
      </c>
      <c r="B10" s="16">
        <v>6200</v>
      </c>
      <c r="C10" s="16">
        <v>6200</v>
      </c>
      <c r="D10" s="16">
        <v>6200</v>
      </c>
      <c r="E10" s="16">
        <v>6200</v>
      </c>
      <c r="F10" s="16">
        <v>6300</v>
      </c>
      <c r="G10" s="16">
        <v>6200</v>
      </c>
      <c r="H10" s="16">
        <v>6200</v>
      </c>
      <c r="I10" s="16">
        <v>6100</v>
      </c>
      <c r="J10" s="16">
        <v>6100</v>
      </c>
      <c r="K10" s="16">
        <v>6100</v>
      </c>
      <c r="L10" s="16">
        <v>6300</v>
      </c>
      <c r="M10" s="16">
        <v>6300</v>
      </c>
      <c r="N10" s="16">
        <v>6200</v>
      </c>
    </row>
    <row r="11" spans="1:14" x14ac:dyDescent="0.25">
      <c r="A11" s="17" t="s">
        <v>21</v>
      </c>
      <c r="B11" s="16">
        <v>700</v>
      </c>
      <c r="C11" s="16">
        <v>700</v>
      </c>
      <c r="D11" s="16">
        <v>700</v>
      </c>
      <c r="E11" s="16">
        <v>600</v>
      </c>
      <c r="F11" s="16">
        <v>600</v>
      </c>
      <c r="G11" s="16">
        <v>600</v>
      </c>
      <c r="H11" s="16">
        <v>600</v>
      </c>
      <c r="I11" s="16">
        <v>500</v>
      </c>
      <c r="J11" s="16">
        <v>500</v>
      </c>
      <c r="K11" s="16">
        <v>500</v>
      </c>
      <c r="L11" s="16">
        <v>400</v>
      </c>
      <c r="M11" s="16">
        <v>400</v>
      </c>
      <c r="N11" s="16">
        <v>600</v>
      </c>
    </row>
    <row r="12" spans="1:14" x14ac:dyDescent="0.25">
      <c r="A12" s="17" t="s">
        <v>22</v>
      </c>
      <c r="B12" s="16">
        <v>900</v>
      </c>
      <c r="C12" s="16">
        <v>900</v>
      </c>
      <c r="D12" s="16">
        <v>900</v>
      </c>
      <c r="E12" s="16">
        <v>900</v>
      </c>
      <c r="F12" s="16">
        <v>900</v>
      </c>
      <c r="G12" s="16">
        <v>900</v>
      </c>
      <c r="H12" s="16">
        <v>1000</v>
      </c>
      <c r="I12" s="16">
        <v>1000</v>
      </c>
      <c r="J12" s="16">
        <v>1000</v>
      </c>
      <c r="K12" s="16">
        <v>900</v>
      </c>
      <c r="L12" s="16">
        <v>1000</v>
      </c>
      <c r="M12" s="16">
        <v>1000</v>
      </c>
      <c r="N12" s="16">
        <v>900</v>
      </c>
    </row>
    <row r="13" spans="1:14" x14ac:dyDescent="0.25">
      <c r="A13" s="18" t="s">
        <v>23</v>
      </c>
      <c r="B13" s="16">
        <v>5700</v>
      </c>
      <c r="C13" s="16">
        <v>5700</v>
      </c>
      <c r="D13" s="16">
        <v>5600</v>
      </c>
      <c r="E13" s="16">
        <v>5300</v>
      </c>
      <c r="F13" s="16">
        <v>5200</v>
      </c>
      <c r="G13" s="16">
        <v>5100</v>
      </c>
      <c r="H13" s="16">
        <v>5100</v>
      </c>
      <c r="I13" s="16">
        <v>5100</v>
      </c>
      <c r="J13" s="16">
        <v>5300</v>
      </c>
      <c r="K13" s="16">
        <v>5300</v>
      </c>
      <c r="L13" s="16">
        <v>5100</v>
      </c>
      <c r="M13" s="16">
        <v>4900</v>
      </c>
      <c r="N13" s="16">
        <v>5300</v>
      </c>
    </row>
    <row r="14" spans="1:14" x14ac:dyDescent="0.25">
      <c r="A14" s="18" t="s">
        <v>24</v>
      </c>
      <c r="B14" s="16">
        <v>4200</v>
      </c>
      <c r="C14" s="16">
        <v>4200</v>
      </c>
      <c r="D14" s="16">
        <v>4200</v>
      </c>
      <c r="E14" s="16">
        <v>4400</v>
      </c>
      <c r="F14" s="16">
        <v>4500</v>
      </c>
      <c r="G14" s="16">
        <v>4500</v>
      </c>
      <c r="H14" s="16">
        <v>4500</v>
      </c>
      <c r="I14" s="16">
        <v>4600</v>
      </c>
      <c r="J14" s="16">
        <v>4700</v>
      </c>
      <c r="K14" s="16">
        <v>4700</v>
      </c>
      <c r="L14" s="16">
        <v>4800</v>
      </c>
      <c r="M14" s="16">
        <v>4800</v>
      </c>
      <c r="N14" s="16">
        <v>4500</v>
      </c>
    </row>
    <row r="15" spans="1:14" x14ac:dyDescent="0.25">
      <c r="A15" s="18" t="s">
        <v>25</v>
      </c>
      <c r="B15" s="16">
        <v>3800</v>
      </c>
      <c r="C15" s="16">
        <v>3900</v>
      </c>
      <c r="D15" s="16">
        <v>4100</v>
      </c>
      <c r="E15" s="16">
        <v>4100</v>
      </c>
      <c r="F15" s="16">
        <v>4000</v>
      </c>
      <c r="G15" s="16">
        <v>4000</v>
      </c>
      <c r="H15" s="16">
        <v>3900</v>
      </c>
      <c r="I15" s="16">
        <v>3900</v>
      </c>
      <c r="J15" s="16">
        <v>4000</v>
      </c>
      <c r="K15" s="16">
        <v>4000</v>
      </c>
      <c r="L15" s="16">
        <v>3900</v>
      </c>
      <c r="M15" s="16">
        <v>3800</v>
      </c>
      <c r="N15" s="16">
        <v>4000</v>
      </c>
    </row>
    <row r="16" spans="1:14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1000</v>
      </c>
      <c r="F16" s="16">
        <v>1000</v>
      </c>
      <c r="G16" s="16">
        <v>1000</v>
      </c>
      <c r="H16" s="16">
        <v>1000</v>
      </c>
      <c r="I16" s="16">
        <v>1000</v>
      </c>
      <c r="J16" s="16">
        <v>1000</v>
      </c>
      <c r="K16" s="16">
        <v>1000</v>
      </c>
      <c r="L16" s="16">
        <v>1000</v>
      </c>
      <c r="M16" s="16">
        <v>1000</v>
      </c>
      <c r="N16" s="16">
        <v>1000</v>
      </c>
    </row>
    <row r="17" spans="1:14" x14ac:dyDescent="0.25">
      <c r="A17" s="19" t="s">
        <v>27</v>
      </c>
      <c r="B17" s="16">
        <v>12600</v>
      </c>
      <c r="C17" s="16">
        <v>12900</v>
      </c>
      <c r="D17" s="16">
        <v>13000</v>
      </c>
      <c r="E17" s="16">
        <v>13000</v>
      </c>
      <c r="F17" s="16">
        <v>12700</v>
      </c>
      <c r="G17" s="16">
        <v>12500</v>
      </c>
      <c r="H17" s="16">
        <v>12300</v>
      </c>
      <c r="I17" s="16">
        <v>12500</v>
      </c>
      <c r="J17" s="16">
        <v>12900</v>
      </c>
      <c r="K17" s="16">
        <v>12800</v>
      </c>
      <c r="L17" s="16">
        <v>12700</v>
      </c>
      <c r="M17" s="16">
        <v>12700</v>
      </c>
      <c r="N17" s="16">
        <v>12700</v>
      </c>
    </row>
    <row r="18" spans="1:14" x14ac:dyDescent="0.25">
      <c r="A18" s="20" t="s">
        <v>28</v>
      </c>
      <c r="B18" s="16">
        <v>5800</v>
      </c>
      <c r="C18" s="16">
        <v>5800</v>
      </c>
      <c r="D18" s="16">
        <v>5900</v>
      </c>
      <c r="E18" s="16">
        <v>5900</v>
      </c>
      <c r="F18" s="16">
        <v>5900</v>
      </c>
      <c r="G18" s="16">
        <v>5900</v>
      </c>
      <c r="H18" s="16">
        <v>6000</v>
      </c>
      <c r="I18" s="16">
        <v>6000</v>
      </c>
      <c r="J18" s="16">
        <v>5900</v>
      </c>
      <c r="K18" s="16">
        <v>5900</v>
      </c>
      <c r="L18" s="16">
        <v>5800</v>
      </c>
      <c r="M18" s="16">
        <v>5800</v>
      </c>
      <c r="N18" s="16">
        <v>5900</v>
      </c>
    </row>
    <row r="19" spans="1:14" x14ac:dyDescent="0.25">
      <c r="A19" s="21" t="s">
        <v>29</v>
      </c>
      <c r="B19" s="16">
        <v>6800</v>
      </c>
      <c r="C19" s="16">
        <v>7100</v>
      </c>
      <c r="D19" s="16">
        <v>7100</v>
      </c>
      <c r="E19" s="16">
        <v>7100</v>
      </c>
      <c r="F19" s="16">
        <v>6800</v>
      </c>
      <c r="G19" s="16">
        <v>6600</v>
      </c>
      <c r="H19" s="16">
        <v>6300</v>
      </c>
      <c r="I19" s="16">
        <v>6500</v>
      </c>
      <c r="J19" s="16">
        <v>7000</v>
      </c>
      <c r="K19" s="16">
        <v>6900</v>
      </c>
      <c r="L19" s="16">
        <v>6900</v>
      </c>
      <c r="M19" s="16">
        <v>6900</v>
      </c>
      <c r="N19" s="16">
        <v>6800</v>
      </c>
    </row>
    <row r="21" spans="1:14" x14ac:dyDescent="0.25">
      <c r="A21" s="2" t="s">
        <v>33</v>
      </c>
    </row>
    <row r="22" spans="1:14" x14ac:dyDescent="0.25">
      <c r="A22" s="2" t="s">
        <v>50</v>
      </c>
    </row>
    <row r="23" spans="1:14" x14ac:dyDescent="0.25">
      <c r="C23" s="4"/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37262.566973849971</v>
      </c>
      <c r="C25" s="6">
        <f t="shared" ref="C25:M25" si="0">C26+C39</f>
        <v>37389.088832595444</v>
      </c>
      <c r="D25" s="6">
        <f t="shared" si="0"/>
        <v>37374.107907059632</v>
      </c>
      <c r="E25" s="6">
        <f t="shared" si="0"/>
        <v>37285.11503670142</v>
      </c>
      <c r="F25" s="6">
        <f t="shared" si="0"/>
        <v>37094.618440909071</v>
      </c>
      <c r="G25" s="6">
        <f t="shared" si="0"/>
        <v>36996.772532565359</v>
      </c>
      <c r="H25" s="6">
        <f t="shared" si="0"/>
        <v>37182.674687895204</v>
      </c>
      <c r="I25" s="6">
        <f t="shared" si="0"/>
        <v>36916.332148492911</v>
      </c>
      <c r="J25" s="6">
        <f t="shared" si="0"/>
        <v>37491.39749055235</v>
      </c>
      <c r="K25" s="6">
        <f t="shared" si="0"/>
        <v>36989.770501957406</v>
      </c>
      <c r="L25" s="6">
        <f t="shared" si="0"/>
        <v>36760.124880004994</v>
      </c>
      <c r="M25" s="6">
        <f t="shared" si="0"/>
        <v>36437.095362633896</v>
      </c>
      <c r="N25" s="6">
        <f t="shared" ref="N25:N41" si="1">N3</f>
        <v>37100</v>
      </c>
    </row>
    <row r="26" spans="1:14" hidden="1" x14ac:dyDescent="0.25">
      <c r="A26" s="5" t="s">
        <v>14</v>
      </c>
      <c r="B26" s="6">
        <f>B27+B31</f>
        <v>24514.060533147836</v>
      </c>
      <c r="C26" s="6">
        <f t="shared" ref="C26:M26" si="2">C27+C31</f>
        <v>24603.178345431312</v>
      </c>
      <c r="D26" s="6">
        <f t="shared" si="2"/>
        <v>24515.096567368713</v>
      </c>
      <c r="E26" s="6">
        <f t="shared" si="2"/>
        <v>24440.181730329379</v>
      </c>
      <c r="F26" s="6">
        <f t="shared" si="2"/>
        <v>24477.358301321703</v>
      </c>
      <c r="G26" s="6">
        <f t="shared" si="2"/>
        <v>24328.480250422035</v>
      </c>
      <c r="H26" s="6">
        <f t="shared" si="2"/>
        <v>24379.72237262073</v>
      </c>
      <c r="I26" s="6">
        <f t="shared" si="2"/>
        <v>24219.974687301197</v>
      </c>
      <c r="J26" s="6">
        <f t="shared" si="2"/>
        <v>24697.368819968113</v>
      </c>
      <c r="K26" s="6">
        <f t="shared" si="2"/>
        <v>24356.717619877261</v>
      </c>
      <c r="L26" s="6">
        <f t="shared" si="2"/>
        <v>24208.204380976262</v>
      </c>
      <c r="M26" s="6">
        <f t="shared" si="2"/>
        <v>23840.906413086956</v>
      </c>
      <c r="N26" s="6">
        <f t="shared" si="1"/>
        <v>24400</v>
      </c>
    </row>
    <row r="27" spans="1:14" hidden="1" x14ac:dyDescent="0.25">
      <c r="A27" s="5" t="s">
        <v>15</v>
      </c>
      <c r="B27" s="14">
        <f>SUM(B28:B29)</f>
        <v>2010.3862750995495</v>
      </c>
      <c r="C27" s="14">
        <f t="shared" ref="C27:M27" si="3">SUM(C28:C29)</f>
        <v>1991.7582474770625</v>
      </c>
      <c r="D27" s="14">
        <f t="shared" si="3"/>
        <v>1951.1930074839875</v>
      </c>
      <c r="E27" s="14">
        <f t="shared" si="3"/>
        <v>1919.9738904590813</v>
      </c>
      <c r="F27" s="14">
        <f t="shared" si="3"/>
        <v>1890.6378217071431</v>
      </c>
      <c r="G27" s="14">
        <f t="shared" si="3"/>
        <v>1877.0991689062739</v>
      </c>
      <c r="H27" s="14">
        <f t="shared" si="3"/>
        <v>1915.2931057432734</v>
      </c>
      <c r="I27" s="14">
        <f t="shared" si="3"/>
        <v>1928.1414741387403</v>
      </c>
      <c r="J27" s="14">
        <f t="shared" si="3"/>
        <v>2034.6393567613509</v>
      </c>
      <c r="K27" s="14">
        <f t="shared" si="3"/>
        <v>2014.6698517503019</v>
      </c>
      <c r="L27" s="14">
        <f t="shared" si="3"/>
        <v>2007.7510480445526</v>
      </c>
      <c r="M27" s="14">
        <f t="shared" si="3"/>
        <v>1949.2846918548887</v>
      </c>
      <c r="N27" s="6">
        <f t="shared" si="1"/>
        <v>2000</v>
      </c>
    </row>
    <row r="28" spans="1:14" hidden="1" x14ac:dyDescent="0.25">
      <c r="A28" s="7" t="s">
        <v>16</v>
      </c>
      <c r="B28" s="14">
        <f>B6/0.96737763689828</f>
        <v>1447.2114576566444</v>
      </c>
      <c r="C28" s="14">
        <f>C6/0.973187918691423</f>
        <v>1438.5710848964104</v>
      </c>
      <c r="D28" s="14">
        <f>D6/0.99093287502864</f>
        <v>1412.8101259729999</v>
      </c>
      <c r="E28" s="14">
        <f>E6/1.01178068760816</f>
        <v>1383.699073471729</v>
      </c>
      <c r="F28" s="14">
        <f>F6/1.01450981674723</f>
        <v>1379.9767896665082</v>
      </c>
      <c r="G28" s="14">
        <f>G6/1.03632011857348</f>
        <v>1350.933919846248</v>
      </c>
      <c r="H28" s="14">
        <f>H6/1.01924404894783</f>
        <v>1373.567009241041</v>
      </c>
      <c r="I28" s="14">
        <f>I6/1.00091092771934</f>
        <v>1398.7258618406916</v>
      </c>
      <c r="J28" s="14">
        <f>J6/0.989696525110909</f>
        <v>1414.5750383867528</v>
      </c>
      <c r="K28" s="14">
        <f>K6/1.00220363837298</f>
        <v>1396.921689760396</v>
      </c>
      <c r="L28" s="14">
        <f>L6/1.00917739716211</f>
        <v>1387.2684861322848</v>
      </c>
      <c r="M28" s="14">
        <f>M6/0.984659490707473</f>
        <v>1421.81130960725</v>
      </c>
      <c r="N28" s="6">
        <f t="shared" si="1"/>
        <v>1400</v>
      </c>
    </row>
    <row r="29" spans="1:14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536.27481698735232</v>
      </c>
      <c r="F29" s="14">
        <f>F7/0.979123075050327</f>
        <v>510.66103204063489</v>
      </c>
      <c r="G29" s="14">
        <f>G7/0.950271803189646</f>
        <v>526.16524906002587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620.06431837459809</v>
      </c>
      <c r="K29" s="14">
        <f>K7/1.13314784740944</f>
        <v>617.74816198990595</v>
      </c>
      <c r="L29" s="14">
        <f>L7/0.9669893028917</f>
        <v>620.4825619122679</v>
      </c>
      <c r="M29" s="14">
        <f>M7/0.94791513055963</f>
        <v>527.47338224763871</v>
      </c>
      <c r="N29" s="6">
        <f t="shared" si="1"/>
        <v>600</v>
      </c>
    </row>
    <row r="30" spans="1:14" hidden="1" x14ac:dyDescent="0.25">
      <c r="A30" s="5" t="s">
        <v>18</v>
      </c>
      <c r="B30" s="14">
        <f>B31+B39</f>
        <v>35252.180698750417</v>
      </c>
      <c r="C30" s="14">
        <f t="shared" ref="C30:M30" si="4">C31+C39</f>
        <v>35397.330585118383</v>
      </c>
      <c r="D30" s="14">
        <f t="shared" si="4"/>
        <v>35422.91489957564</v>
      </c>
      <c r="E30" s="14">
        <f t="shared" si="4"/>
        <v>35365.141146242342</v>
      </c>
      <c r="F30" s="14">
        <f t="shared" si="4"/>
        <v>35203.980619201931</v>
      </c>
      <c r="G30" s="14">
        <f t="shared" si="4"/>
        <v>35119.673363659087</v>
      </c>
      <c r="H30" s="14">
        <f t="shared" si="4"/>
        <v>35267.381582151931</v>
      </c>
      <c r="I30" s="14">
        <f t="shared" si="4"/>
        <v>34988.190674354169</v>
      </c>
      <c r="J30" s="14">
        <f t="shared" si="4"/>
        <v>35456.758133790994</v>
      </c>
      <c r="K30" s="14">
        <f t="shared" si="4"/>
        <v>34975.100650207096</v>
      </c>
      <c r="L30" s="14">
        <f t="shared" si="4"/>
        <v>34752.373831960445</v>
      </c>
      <c r="M30" s="14">
        <f t="shared" si="4"/>
        <v>34487.810670779007</v>
      </c>
      <c r="N30" s="6">
        <f t="shared" si="1"/>
        <v>35100</v>
      </c>
    </row>
    <row r="31" spans="1:14" hidden="1" x14ac:dyDescent="0.25">
      <c r="A31" s="5" t="s">
        <v>19</v>
      </c>
      <c r="B31" s="14">
        <f>SUM(B32:B38)</f>
        <v>22503.674258048286</v>
      </c>
      <c r="C31" s="14">
        <f t="shared" ref="C31:M31" si="5">SUM(C32:C38)</f>
        <v>22611.420097954251</v>
      </c>
      <c r="D31" s="14">
        <f t="shared" si="5"/>
        <v>22563.903559884726</v>
      </c>
      <c r="E31" s="14">
        <f t="shared" si="5"/>
        <v>22520.207839870298</v>
      </c>
      <c r="F31" s="14">
        <f t="shared" si="5"/>
        <v>22586.72047961456</v>
      </c>
      <c r="G31" s="14">
        <f t="shared" si="5"/>
        <v>22451.381081515759</v>
      </c>
      <c r="H31" s="14">
        <f t="shared" si="5"/>
        <v>22464.429266877458</v>
      </c>
      <c r="I31" s="14">
        <f t="shared" si="5"/>
        <v>22291.833213162456</v>
      </c>
      <c r="J31" s="14">
        <f t="shared" si="5"/>
        <v>22662.729463206761</v>
      </c>
      <c r="K31" s="14">
        <f t="shared" si="5"/>
        <v>22342.047768126959</v>
      </c>
      <c r="L31" s="14">
        <f t="shared" si="5"/>
        <v>22200.453332931709</v>
      </c>
      <c r="M31" s="14">
        <f t="shared" si="5"/>
        <v>21891.621721232066</v>
      </c>
      <c r="N31" s="6">
        <f t="shared" si="1"/>
        <v>22400</v>
      </c>
    </row>
    <row r="32" spans="1:14" hidden="1" x14ac:dyDescent="0.25">
      <c r="A32" s="8" t="s">
        <v>20</v>
      </c>
      <c r="B32" s="14">
        <f>B10/0.991343166054145</f>
        <v>6254.1410606358786</v>
      </c>
      <c r="C32" s="14">
        <f>C10/0.987213756637999</f>
        <v>6280.3014628912579</v>
      </c>
      <c r="D32" s="14">
        <f>D10/0.98922391841548</f>
        <v>6267.5395171712407</v>
      </c>
      <c r="E32" s="14">
        <f>E10/0.997302706655157</f>
        <v>6216.768448161657</v>
      </c>
      <c r="F32" s="14">
        <f>F10/1.0049422519234</f>
        <v>6269.016938975522</v>
      </c>
      <c r="G32" s="14">
        <f>G10/1.0013181643973</f>
        <v>6191.8381394107846</v>
      </c>
      <c r="H32" s="14">
        <f>H10/1.00101697261555</f>
        <v>6193.7011755156009</v>
      </c>
      <c r="I32" s="14">
        <f>I10/0.996560356534793</f>
        <v>6121.0542442313481</v>
      </c>
      <c r="J32" s="14">
        <f>J10/0.989130028194145</f>
        <v>6167.0355020328034</v>
      </c>
      <c r="K32" s="14">
        <f>K10/0.994608080435973</f>
        <v>6133.0690148084732</v>
      </c>
      <c r="L32" s="14">
        <f>L10/1.01707216214339</f>
        <v>6194.2507468922413</v>
      </c>
      <c r="M32" s="14">
        <f>M10/1.03026781099275</f>
        <v>6114.9149112301366</v>
      </c>
      <c r="N32" s="6">
        <f t="shared" si="1"/>
        <v>6200</v>
      </c>
    </row>
    <row r="33" spans="1:14" hidden="1" x14ac:dyDescent="0.25">
      <c r="A33" s="7" t="s">
        <v>21</v>
      </c>
      <c r="B33" s="14">
        <f>B11/0.996124065631445</f>
        <v>702.72371098299755</v>
      </c>
      <c r="C33" s="14">
        <f>C11/0.997878879431952</f>
        <v>701.48794049882974</v>
      </c>
      <c r="D33" s="14">
        <f>D11/1.00493645014348</f>
        <v>696.56145908535541</v>
      </c>
      <c r="E33" s="14">
        <f>E11/1.02193486405737</f>
        <v>587.12156821603151</v>
      </c>
      <c r="F33" s="14">
        <f>F11/1.02335740306789</f>
        <v>586.30542780193844</v>
      </c>
      <c r="G33" s="14">
        <f>G11/1.02496122342925</f>
        <v>585.38799935529096</v>
      </c>
      <c r="H33" s="14">
        <f>H11/0.983355570860645</f>
        <v>610.15569319943199</v>
      </c>
      <c r="I33" s="14">
        <f>I11/1.00024186448316</f>
        <v>499.87909700056144</v>
      </c>
      <c r="J33" s="14">
        <f>J11/0.998104266191743</f>
        <v>500.94966722038481</v>
      </c>
      <c r="K33" s="14">
        <f>K11/0.977301829134825</f>
        <v>511.61267184226443</v>
      </c>
      <c r="L33" s="14">
        <f>L11/0.98236292558415</f>
        <v>407.18149024419358</v>
      </c>
      <c r="M33" s="14">
        <f>M11/0.989440200150348</f>
        <v>404.2689997224885</v>
      </c>
      <c r="N33" s="6">
        <f t="shared" si="1"/>
        <v>600</v>
      </c>
    </row>
    <row r="34" spans="1:14" hidden="1" x14ac:dyDescent="0.25">
      <c r="A34" s="7" t="s">
        <v>22</v>
      </c>
      <c r="B34" s="14">
        <f>B12/0.996224400587151</f>
        <v>903.41091773054484</v>
      </c>
      <c r="C34" s="14">
        <f>C12/0.995876675154679</f>
        <v>903.72635734260211</v>
      </c>
      <c r="D34" s="14">
        <f>D12/0.989470473943487</f>
        <v>909.57741913519999</v>
      </c>
      <c r="E34" s="14">
        <f>E12/0.996268092038149</f>
        <v>903.37129854153477</v>
      </c>
      <c r="F34" s="14">
        <f>F12/0.990063631661357</f>
        <v>909.03248156865686</v>
      </c>
      <c r="G34" s="14">
        <f>G12/1.01017786340926</f>
        <v>890.93221362283714</v>
      </c>
      <c r="H34" s="14">
        <f>H12/1.01130798155822</f>
        <v>988.81845910006894</v>
      </c>
      <c r="I34" s="14">
        <f>I12/1.00387785376148</f>
        <v>996.13712589938109</v>
      </c>
      <c r="J34" s="14">
        <f>J12/0.996967492149061</f>
        <v>1003.0417319268878</v>
      </c>
      <c r="K34" s="14">
        <f>K12/1.00353112545955</f>
        <v>896.83316956199076</v>
      </c>
      <c r="L34" s="14">
        <f>L12/0.996439901287266</f>
        <v>1003.5728182985596</v>
      </c>
      <c r="M34" s="14">
        <f>M12/1.00979401428532</f>
        <v>990.30097807397715</v>
      </c>
      <c r="N34" s="6">
        <f t="shared" si="1"/>
        <v>900</v>
      </c>
    </row>
    <row r="35" spans="1:14" hidden="1" x14ac:dyDescent="0.25">
      <c r="A35" s="8" t="s">
        <v>23</v>
      </c>
      <c r="B35" s="14">
        <f>B13/1.02275656492646</f>
        <v>5573.1737106081064</v>
      </c>
      <c r="C35" s="14">
        <f>C13/1.01037360534273</f>
        <v>5641.4775384660779</v>
      </c>
      <c r="D35" s="14">
        <f>D13/1.00952861615258</f>
        <v>5547.1433997999884</v>
      </c>
      <c r="E35" s="14">
        <f>E13/0.982033025211052</f>
        <v>5396.9671731365243</v>
      </c>
      <c r="F35" s="14">
        <f>F13/0.962113559343645</f>
        <v>5404.7673993363596</v>
      </c>
      <c r="G35" s="14">
        <f>G13/0.969349897053619</f>
        <v>5261.2581024681294</v>
      </c>
      <c r="H35" s="14">
        <f>H13/0.974598270747136</f>
        <v>5232.9253530178057</v>
      </c>
      <c r="I35" s="14">
        <f>I13/0.984185374728194</f>
        <v>5181.9506070271418</v>
      </c>
      <c r="J35" s="14">
        <f>J13/1.00643000832498</f>
        <v>5266.1386844186891</v>
      </c>
      <c r="K35" s="14">
        <f>K13/1.02426228885029</f>
        <v>5174.4558573459972</v>
      </c>
      <c r="L35" s="14">
        <f>L13/1.02745563188033</f>
        <v>4963.7179862127687</v>
      </c>
      <c r="M35" s="14">
        <f>M13/1.02691353438374</f>
        <v>4771.5799197646511</v>
      </c>
      <c r="N35" s="6">
        <f t="shared" si="1"/>
        <v>5300</v>
      </c>
    </row>
    <row r="36" spans="1:14" hidden="1" x14ac:dyDescent="0.25">
      <c r="A36" s="8" t="s">
        <v>24</v>
      </c>
      <c r="B36" s="14">
        <f>B14/0.984046817293299</f>
        <v>4268.0896134113236</v>
      </c>
      <c r="C36" s="14">
        <f>C14/0.989589012752516</f>
        <v>4244.1861680717429</v>
      </c>
      <c r="D36" s="14">
        <f>D14/0.997389478622723</f>
        <v>4210.9928869509467</v>
      </c>
      <c r="E36" s="14">
        <f>E14/0.997852723811262</f>
        <v>4409.468346385187</v>
      </c>
      <c r="F36" s="14">
        <f>F14/1.00311429384553</f>
        <v>4486.0291869123312</v>
      </c>
      <c r="G36" s="14">
        <f>G14/0.992362943013396</f>
        <v>4534.631237171513</v>
      </c>
      <c r="H36" s="14">
        <f>H14/1.00216802616768</f>
        <v>4490.2649880061854</v>
      </c>
      <c r="I36" s="14">
        <f>I14/1.00443864121001</f>
        <v>4579.6724770151723</v>
      </c>
      <c r="J36" s="14">
        <f>J14/1.00618690938397</f>
        <v>4671.1003255623136</v>
      </c>
      <c r="K36" s="14">
        <f>K14/1.01025443574181</f>
        <v>4652.2933567214504</v>
      </c>
      <c r="L36" s="14">
        <f>L14/1.00928765291369</f>
        <v>4755.8295062294546</v>
      </c>
      <c r="M36" s="14">
        <f>M14/1.00330982328662</f>
        <v>4784.1652584206413</v>
      </c>
      <c r="N36" s="6">
        <f t="shared" si="1"/>
        <v>4500</v>
      </c>
    </row>
    <row r="37" spans="1:14" hidden="1" x14ac:dyDescent="0.25">
      <c r="A37" s="8" t="s">
        <v>25</v>
      </c>
      <c r="B37" s="14">
        <f>B15/0.979189972594327</f>
        <v>3880.7586947934556</v>
      </c>
      <c r="C37" s="14">
        <f>C15/0.995090984372719</f>
        <v>3919.2396084851121</v>
      </c>
      <c r="D37" s="14">
        <f>D15/1.0222259600529</f>
        <v>4010.8548992316978</v>
      </c>
      <c r="E37" s="14">
        <f>E15/1.02258922535774</f>
        <v>4009.4300803586762</v>
      </c>
      <c r="F37" s="14">
        <f>F15/1.01529365139855</f>
        <v>3939.7468845491812</v>
      </c>
      <c r="G37" s="14">
        <f>G15/1.00138373325263</f>
        <v>3994.4727152771475</v>
      </c>
      <c r="H37" s="14">
        <f>H15/0.984828123195627</f>
        <v>3960.0818743326049</v>
      </c>
      <c r="I37" s="14">
        <f>I15/0.990648165183916</f>
        <v>3936.8164572090604</v>
      </c>
      <c r="J37" s="14">
        <f>J15/0.98561247021723</f>
        <v>4058.3902100167179</v>
      </c>
      <c r="K37" s="14">
        <f>K15/1.00567607792078</f>
        <v>3977.4238324033113</v>
      </c>
      <c r="L37" s="14">
        <f>L15/1.00528686944559</f>
        <v>3879.4896447327792</v>
      </c>
      <c r="M37" s="14">
        <f>M15/0.992175584529542</f>
        <v>3829.9672550416958</v>
      </c>
      <c r="N37" s="6">
        <f t="shared" si="1"/>
        <v>4000</v>
      </c>
    </row>
    <row r="38" spans="1:14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997.08092507068579</v>
      </c>
      <c r="F38" s="14">
        <f>F16/1.00824526800808</f>
        <v>991.82216047056727</v>
      </c>
      <c r="G38" s="14">
        <f>G16/1.00719066227054</f>
        <v>992.86067421005487</v>
      </c>
      <c r="H38" s="14">
        <f>H16/1.01165249292729</f>
        <v>988.4817237057631</v>
      </c>
      <c r="I38" s="14">
        <f>I16/1.02425098072472</f>
        <v>976.32320477978851</v>
      </c>
      <c r="J38" s="14">
        <f>J16/1.00394213739627</f>
        <v>996.07334202895993</v>
      </c>
      <c r="K38" s="14">
        <f>K16/1.00365343354623</f>
        <v>996.35986544347168</v>
      </c>
      <c r="L38" s="14">
        <f>L16/1.00360178598277</f>
        <v>996.41114032171345</v>
      </c>
      <c r="M38" s="14">
        <f>M16/1.00358843182201</f>
        <v>996.42439897847839</v>
      </c>
      <c r="N38" s="6">
        <f t="shared" si="1"/>
        <v>1000</v>
      </c>
    </row>
    <row r="39" spans="1:14" hidden="1" x14ac:dyDescent="0.25">
      <c r="A39" s="9" t="s">
        <v>27</v>
      </c>
      <c r="B39" s="14">
        <f>SUM(B40:B41)</f>
        <v>12748.506440702131</v>
      </c>
      <c r="C39" s="14">
        <f t="shared" ref="C39:M39" si="6">SUM(C40:C41)</f>
        <v>12785.910487164128</v>
      </c>
      <c r="D39" s="14">
        <f t="shared" si="6"/>
        <v>12859.011339690918</v>
      </c>
      <c r="E39" s="14">
        <f t="shared" si="6"/>
        <v>12844.933306372044</v>
      </c>
      <c r="F39" s="14">
        <f t="shared" si="6"/>
        <v>12617.260139587368</v>
      </c>
      <c r="G39" s="14">
        <f t="shared" si="6"/>
        <v>12668.292282143328</v>
      </c>
      <c r="H39" s="14">
        <f t="shared" si="6"/>
        <v>12802.952315274475</v>
      </c>
      <c r="I39" s="14">
        <f t="shared" si="6"/>
        <v>12696.357461191712</v>
      </c>
      <c r="J39" s="14">
        <f t="shared" si="6"/>
        <v>12794.028670584234</v>
      </c>
      <c r="K39" s="14">
        <f t="shared" si="6"/>
        <v>12633.052882080141</v>
      </c>
      <c r="L39" s="14">
        <f t="shared" si="6"/>
        <v>12551.920499028733</v>
      </c>
      <c r="M39" s="14">
        <f t="shared" si="6"/>
        <v>12596.188949546942</v>
      </c>
      <c r="N39" s="6">
        <f t="shared" si="1"/>
        <v>12700</v>
      </c>
    </row>
    <row r="40" spans="1:14" hidden="1" x14ac:dyDescent="0.25">
      <c r="A40" s="10" t="s">
        <v>28</v>
      </c>
      <c r="B40" s="14">
        <f>B18/0.992899251535848</f>
        <v>5841.4788721296509</v>
      </c>
      <c r="C40" s="14">
        <f>C18/0.988527472815445</f>
        <v>5867.3129068238268</v>
      </c>
      <c r="D40" s="14">
        <f>D18/0.990996735774847</f>
        <v>5953.6018505518778</v>
      </c>
      <c r="E40" s="14">
        <f>E18/0.996042338952194</f>
        <v>5923.4429795490614</v>
      </c>
      <c r="F40" s="14">
        <f>F18/1.005826706306</f>
        <v>5865.821580407568</v>
      </c>
      <c r="G40" s="14">
        <f>G18/1.00733448023331</f>
        <v>5857.0416438375996</v>
      </c>
      <c r="H40" s="14">
        <f>H18/1.01313399122065</f>
        <v>5922.2176454380378</v>
      </c>
      <c r="I40" s="14">
        <f>I18/1.00517812051476</f>
        <v>5969.0913257516486</v>
      </c>
      <c r="J40" s="14">
        <f>J18/0.996755713035479</f>
        <v>5919.203595063811</v>
      </c>
      <c r="K40" s="14">
        <f>K18/1.00054694414166</f>
        <v>5896.7747935719681</v>
      </c>
      <c r="L40" s="14">
        <f>L18/1.00214937917985</f>
        <v>5787.5603383067182</v>
      </c>
      <c r="M40" s="14">
        <f>M18/1.00060896166983</f>
        <v>5796.4701718450342</v>
      </c>
      <c r="N40" s="6">
        <f t="shared" si="1"/>
        <v>5900</v>
      </c>
    </row>
    <row r="41" spans="1:14" hidden="1" x14ac:dyDescent="0.25">
      <c r="A41" s="11" t="s">
        <v>29</v>
      </c>
      <c r="B41" s="14">
        <f>B19/0.984504540120925</f>
        <v>6907.0275685724791</v>
      </c>
      <c r="C41" s="14">
        <f>C19/1.02621953619259</f>
        <v>6918.5975803403016</v>
      </c>
      <c r="D41" s="14">
        <f>D19/1.02817943109196</f>
        <v>6905.4094891390396</v>
      </c>
      <c r="E41" s="14">
        <f>E19/1.02579064114057</f>
        <v>6921.4903268229818</v>
      </c>
      <c r="F41" s="14">
        <f>F19/1.00719275460993</f>
        <v>6751.4385591798009</v>
      </c>
      <c r="G41" s="14">
        <f>G19/0.968985044080205</f>
        <v>6811.2506383057271</v>
      </c>
      <c r="H41" s="14">
        <f>H19/0.915599903541951</f>
        <v>6880.7346698364372</v>
      </c>
      <c r="I41" s="14">
        <f>I19/0.966217162980546</f>
        <v>6727.2661354400634</v>
      </c>
      <c r="J41" s="14">
        <f>J19/1.01820772501184</f>
        <v>6874.8250755204217</v>
      </c>
      <c r="K41" s="14">
        <f>K19/1.02430450604038</f>
        <v>6736.2780885081738</v>
      </c>
      <c r="L41" s="14">
        <f>L19/1.02005213147366</f>
        <v>6764.3601607220153</v>
      </c>
      <c r="M41" s="14">
        <f>M19/1.01474784848852</f>
        <v>6799.718777701908</v>
      </c>
      <c r="N41" s="6">
        <f t="shared" si="1"/>
        <v>6800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1"/>
  <sheetViews>
    <sheetView zoomScaleNormal="100" workbookViewId="0">
      <selection sqref="A1:N1"/>
    </sheetView>
  </sheetViews>
  <sheetFormatPr defaultColWidth="9.140625" defaultRowHeight="15" x14ac:dyDescent="0.25"/>
  <cols>
    <col min="1" max="1" width="36.85546875" style="2" customWidth="1"/>
    <col min="2" max="13" width="6.5703125" style="2" bestFit="1" customWidth="1"/>
    <col min="14" max="14" width="8.28515625" style="2" bestFit="1" customWidth="1"/>
    <col min="15" max="16384" width="9.140625" style="2"/>
  </cols>
  <sheetData>
    <row r="1" spans="1:14" ht="21" x14ac:dyDescent="0.3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x14ac:dyDescent="0.25">
      <c r="A3" s="15" t="s">
        <v>13</v>
      </c>
      <c r="B3" s="16">
        <v>37600</v>
      </c>
      <c r="C3" s="16">
        <v>37500</v>
      </c>
      <c r="D3" s="16">
        <v>37800</v>
      </c>
      <c r="E3" s="16">
        <v>37500</v>
      </c>
      <c r="F3" s="16">
        <v>37600</v>
      </c>
      <c r="G3" s="16">
        <v>37400</v>
      </c>
      <c r="H3" s="16">
        <v>36500</v>
      </c>
      <c r="I3" s="16">
        <v>36700</v>
      </c>
      <c r="J3" s="16">
        <v>37300</v>
      </c>
      <c r="K3" s="16">
        <v>37700</v>
      </c>
      <c r="L3" s="16">
        <v>37700</v>
      </c>
      <c r="M3" s="16">
        <v>37500</v>
      </c>
      <c r="N3" s="16">
        <v>37400</v>
      </c>
    </row>
    <row r="4" spans="1:14" x14ac:dyDescent="0.25">
      <c r="A4" s="15" t="s">
        <v>14</v>
      </c>
      <c r="B4" s="16">
        <v>25300</v>
      </c>
      <c r="C4" s="16">
        <v>25000</v>
      </c>
      <c r="D4" s="16">
        <v>25200</v>
      </c>
      <c r="E4" s="16">
        <v>24800</v>
      </c>
      <c r="F4" s="16">
        <v>25000</v>
      </c>
      <c r="G4" s="16">
        <v>24900</v>
      </c>
      <c r="H4" s="16">
        <v>24600</v>
      </c>
      <c r="I4" s="16">
        <v>24700</v>
      </c>
      <c r="J4" s="16">
        <v>24500</v>
      </c>
      <c r="K4" s="16">
        <v>24800</v>
      </c>
      <c r="L4" s="16">
        <v>24800</v>
      </c>
      <c r="M4" s="16">
        <v>24600</v>
      </c>
      <c r="N4" s="16">
        <v>24900</v>
      </c>
    </row>
    <row r="5" spans="1:14" x14ac:dyDescent="0.25">
      <c r="A5" s="15" t="s">
        <v>15</v>
      </c>
      <c r="B5" s="16">
        <v>2100</v>
      </c>
      <c r="C5" s="16">
        <v>2100</v>
      </c>
      <c r="D5" s="16">
        <v>2100</v>
      </c>
      <c r="E5" s="16">
        <v>2200</v>
      </c>
      <c r="F5" s="16">
        <v>2400</v>
      </c>
      <c r="G5" s="16">
        <v>2300</v>
      </c>
      <c r="H5" s="16">
        <v>2200</v>
      </c>
      <c r="I5" s="16">
        <v>2100</v>
      </c>
      <c r="J5" s="16">
        <v>2100</v>
      </c>
      <c r="K5" s="16">
        <v>2100</v>
      </c>
      <c r="L5" s="16">
        <v>2000</v>
      </c>
      <c r="M5" s="16">
        <v>1900</v>
      </c>
      <c r="N5" s="16">
        <v>2100</v>
      </c>
    </row>
    <row r="6" spans="1:14" x14ac:dyDescent="0.25">
      <c r="A6" s="17" t="s">
        <v>16</v>
      </c>
      <c r="B6" s="16">
        <v>1600</v>
      </c>
      <c r="C6" s="16">
        <v>1600</v>
      </c>
      <c r="D6" s="16">
        <v>1600</v>
      </c>
      <c r="E6" s="16">
        <v>1700</v>
      </c>
      <c r="F6" s="16">
        <v>1800</v>
      </c>
      <c r="G6" s="16">
        <v>1700</v>
      </c>
      <c r="H6" s="16">
        <v>1600</v>
      </c>
      <c r="I6" s="16">
        <v>1500</v>
      </c>
      <c r="J6" s="16">
        <v>1500</v>
      </c>
      <c r="K6" s="16">
        <v>1500</v>
      </c>
      <c r="L6" s="16">
        <v>1500</v>
      </c>
      <c r="M6" s="16">
        <v>1400</v>
      </c>
      <c r="N6" s="16">
        <v>1600</v>
      </c>
    </row>
    <row r="7" spans="1:14" x14ac:dyDescent="0.25">
      <c r="A7" s="17" t="s">
        <v>17</v>
      </c>
      <c r="B7" s="16">
        <v>500</v>
      </c>
      <c r="C7" s="16">
        <v>500</v>
      </c>
      <c r="D7" s="16">
        <v>500</v>
      </c>
      <c r="E7" s="16">
        <v>500</v>
      </c>
      <c r="F7" s="16">
        <v>600</v>
      </c>
      <c r="G7" s="16">
        <v>600</v>
      </c>
      <c r="H7" s="16">
        <v>600</v>
      </c>
      <c r="I7" s="16">
        <v>600</v>
      </c>
      <c r="J7" s="16">
        <v>600</v>
      </c>
      <c r="K7" s="16">
        <v>600</v>
      </c>
      <c r="L7" s="16">
        <v>500</v>
      </c>
      <c r="M7" s="16">
        <v>500</v>
      </c>
      <c r="N7" s="16">
        <v>600</v>
      </c>
    </row>
    <row r="8" spans="1:14" x14ac:dyDescent="0.25">
      <c r="A8" s="15" t="s">
        <v>18</v>
      </c>
      <c r="B8" s="16">
        <v>35500</v>
      </c>
      <c r="C8" s="16">
        <v>35400</v>
      </c>
      <c r="D8" s="16">
        <v>35700</v>
      </c>
      <c r="E8" s="16">
        <v>35300</v>
      </c>
      <c r="F8" s="16">
        <v>35200</v>
      </c>
      <c r="G8" s="16">
        <v>35100</v>
      </c>
      <c r="H8" s="16">
        <v>34300</v>
      </c>
      <c r="I8" s="16">
        <v>34600</v>
      </c>
      <c r="J8" s="16">
        <v>35200</v>
      </c>
      <c r="K8" s="16">
        <v>35600</v>
      </c>
      <c r="L8" s="16">
        <v>35700</v>
      </c>
      <c r="M8" s="16">
        <v>35600</v>
      </c>
      <c r="N8" s="16">
        <v>35300</v>
      </c>
    </row>
    <row r="9" spans="1:14" x14ac:dyDescent="0.25">
      <c r="A9" s="15" t="s">
        <v>19</v>
      </c>
      <c r="B9" s="16">
        <v>23200</v>
      </c>
      <c r="C9" s="16">
        <v>22900</v>
      </c>
      <c r="D9" s="16">
        <v>23100</v>
      </c>
      <c r="E9" s="16">
        <v>22600</v>
      </c>
      <c r="F9" s="16">
        <v>22600</v>
      </c>
      <c r="G9" s="16">
        <v>22600</v>
      </c>
      <c r="H9" s="16">
        <v>22400</v>
      </c>
      <c r="I9" s="16">
        <v>22600</v>
      </c>
      <c r="J9" s="16">
        <v>22400</v>
      </c>
      <c r="K9" s="16">
        <v>22700</v>
      </c>
      <c r="L9" s="16">
        <v>22800</v>
      </c>
      <c r="M9" s="16">
        <v>22700</v>
      </c>
      <c r="N9" s="16">
        <v>22700</v>
      </c>
    </row>
    <row r="10" spans="1:14" x14ac:dyDescent="0.25">
      <c r="A10" s="18" t="s">
        <v>20</v>
      </c>
      <c r="B10" s="16">
        <v>6100</v>
      </c>
      <c r="C10" s="16">
        <v>6100</v>
      </c>
      <c r="D10" s="16">
        <v>6100</v>
      </c>
      <c r="E10" s="16">
        <v>6000</v>
      </c>
      <c r="F10" s="16">
        <v>6100</v>
      </c>
      <c r="G10" s="16">
        <v>6100</v>
      </c>
      <c r="H10" s="16">
        <v>6100</v>
      </c>
      <c r="I10" s="16">
        <v>6100</v>
      </c>
      <c r="J10" s="16">
        <v>6100</v>
      </c>
      <c r="K10" s="16">
        <v>6200</v>
      </c>
      <c r="L10" s="16">
        <v>6300</v>
      </c>
      <c r="M10" s="16">
        <v>6400</v>
      </c>
      <c r="N10" s="16">
        <v>6100</v>
      </c>
    </row>
    <row r="11" spans="1:14" x14ac:dyDescent="0.25">
      <c r="A11" s="17" t="s">
        <v>21</v>
      </c>
      <c r="B11" s="16">
        <v>600</v>
      </c>
      <c r="C11" s="16">
        <v>700</v>
      </c>
      <c r="D11" s="16">
        <v>700</v>
      </c>
      <c r="E11" s="16">
        <v>600</v>
      </c>
      <c r="F11" s="16">
        <v>600</v>
      </c>
      <c r="G11" s="16">
        <v>700</v>
      </c>
      <c r="H11" s="16">
        <v>600</v>
      </c>
      <c r="I11" s="16">
        <v>600</v>
      </c>
      <c r="J11" s="16">
        <v>600</v>
      </c>
      <c r="K11" s="16">
        <v>600</v>
      </c>
      <c r="L11" s="16">
        <v>600</v>
      </c>
      <c r="M11" s="16">
        <v>700</v>
      </c>
      <c r="N11" s="16">
        <v>600</v>
      </c>
    </row>
    <row r="12" spans="1:14" x14ac:dyDescent="0.25">
      <c r="A12" s="17" t="s">
        <v>22</v>
      </c>
      <c r="B12" s="16">
        <v>1000</v>
      </c>
      <c r="C12" s="16">
        <v>900</v>
      </c>
      <c r="D12" s="16">
        <v>1000</v>
      </c>
      <c r="E12" s="16">
        <v>900</v>
      </c>
      <c r="F12" s="16">
        <v>900</v>
      </c>
      <c r="G12" s="16">
        <v>900</v>
      </c>
      <c r="H12" s="16">
        <v>900</v>
      </c>
      <c r="I12" s="16">
        <v>900</v>
      </c>
      <c r="J12" s="16">
        <v>900</v>
      </c>
      <c r="K12" s="16">
        <v>900</v>
      </c>
      <c r="L12" s="16">
        <v>900</v>
      </c>
      <c r="M12" s="16">
        <v>900</v>
      </c>
      <c r="N12" s="16">
        <v>900</v>
      </c>
    </row>
    <row r="13" spans="1:14" x14ac:dyDescent="0.25">
      <c r="A13" s="18" t="s">
        <v>23</v>
      </c>
      <c r="B13" s="16">
        <v>6200</v>
      </c>
      <c r="C13" s="16">
        <v>5800</v>
      </c>
      <c r="D13" s="16">
        <v>5800</v>
      </c>
      <c r="E13" s="16">
        <v>5700</v>
      </c>
      <c r="F13" s="16">
        <v>5700</v>
      </c>
      <c r="G13" s="16">
        <v>5700</v>
      </c>
      <c r="H13" s="16">
        <v>5700</v>
      </c>
      <c r="I13" s="16">
        <v>5700</v>
      </c>
      <c r="J13" s="16">
        <v>5700</v>
      </c>
      <c r="K13" s="16">
        <v>5700</v>
      </c>
      <c r="L13" s="16">
        <v>5700</v>
      </c>
      <c r="M13" s="16">
        <v>5600</v>
      </c>
      <c r="N13" s="16">
        <v>5800</v>
      </c>
    </row>
    <row r="14" spans="1:14" x14ac:dyDescent="0.25">
      <c r="A14" s="18" t="s">
        <v>24</v>
      </c>
      <c r="B14" s="16">
        <v>4300</v>
      </c>
      <c r="C14" s="16">
        <v>4400</v>
      </c>
      <c r="D14" s="16">
        <v>4400</v>
      </c>
      <c r="E14" s="16">
        <v>4300</v>
      </c>
      <c r="F14" s="16">
        <v>4300</v>
      </c>
      <c r="G14" s="16">
        <v>4300</v>
      </c>
      <c r="H14" s="16">
        <v>4300</v>
      </c>
      <c r="I14" s="16">
        <v>4400</v>
      </c>
      <c r="J14" s="16">
        <v>4300</v>
      </c>
      <c r="K14" s="16">
        <v>4400</v>
      </c>
      <c r="L14" s="16">
        <v>4400</v>
      </c>
      <c r="M14" s="16">
        <v>4300</v>
      </c>
      <c r="N14" s="16">
        <v>4300</v>
      </c>
    </row>
    <row r="15" spans="1:14" x14ac:dyDescent="0.25">
      <c r="A15" s="18" t="s">
        <v>25</v>
      </c>
      <c r="B15" s="16">
        <v>4100</v>
      </c>
      <c r="C15" s="16">
        <v>4100</v>
      </c>
      <c r="D15" s="16">
        <v>4200</v>
      </c>
      <c r="E15" s="16">
        <v>4200</v>
      </c>
      <c r="F15" s="16">
        <v>4100</v>
      </c>
      <c r="G15" s="16">
        <v>4000</v>
      </c>
      <c r="H15" s="16">
        <v>3900</v>
      </c>
      <c r="I15" s="16">
        <v>4000</v>
      </c>
      <c r="J15" s="16">
        <v>3900</v>
      </c>
      <c r="K15" s="16">
        <v>3900</v>
      </c>
      <c r="L15" s="16">
        <v>3900</v>
      </c>
      <c r="M15" s="16">
        <v>3900</v>
      </c>
      <c r="N15" s="16">
        <v>4000</v>
      </c>
    </row>
    <row r="16" spans="1:14" x14ac:dyDescent="0.25">
      <c r="A16" s="18" t="s">
        <v>26</v>
      </c>
      <c r="B16" s="16">
        <v>900</v>
      </c>
      <c r="C16" s="16">
        <v>900</v>
      </c>
      <c r="D16" s="16">
        <v>900</v>
      </c>
      <c r="E16" s="16">
        <v>900</v>
      </c>
      <c r="F16" s="16">
        <v>900</v>
      </c>
      <c r="G16" s="16">
        <v>900</v>
      </c>
      <c r="H16" s="16">
        <v>900</v>
      </c>
      <c r="I16" s="16">
        <v>900</v>
      </c>
      <c r="J16" s="16">
        <v>900</v>
      </c>
      <c r="K16" s="16">
        <v>1000</v>
      </c>
      <c r="L16" s="16">
        <v>1000</v>
      </c>
      <c r="M16" s="16">
        <v>900</v>
      </c>
      <c r="N16" s="16">
        <v>900</v>
      </c>
    </row>
    <row r="17" spans="1:14" x14ac:dyDescent="0.25">
      <c r="A17" s="19" t="s">
        <v>27</v>
      </c>
      <c r="B17" s="16">
        <v>12300</v>
      </c>
      <c r="C17" s="16">
        <v>12500</v>
      </c>
      <c r="D17" s="16">
        <v>12600</v>
      </c>
      <c r="E17" s="16">
        <v>12700</v>
      </c>
      <c r="F17" s="16">
        <v>12600</v>
      </c>
      <c r="G17" s="16">
        <v>12500</v>
      </c>
      <c r="H17" s="16">
        <v>11900</v>
      </c>
      <c r="I17" s="16">
        <v>12000</v>
      </c>
      <c r="J17" s="16">
        <v>12800</v>
      </c>
      <c r="K17" s="16">
        <v>12900</v>
      </c>
      <c r="L17" s="16">
        <v>12900</v>
      </c>
      <c r="M17" s="16">
        <v>12900</v>
      </c>
      <c r="N17" s="16">
        <v>12600</v>
      </c>
    </row>
    <row r="18" spans="1:14" x14ac:dyDescent="0.25">
      <c r="A18" s="20" t="s">
        <v>28</v>
      </c>
      <c r="B18" s="16">
        <v>5200</v>
      </c>
      <c r="C18" s="16">
        <v>5200</v>
      </c>
      <c r="D18" s="16">
        <v>5300</v>
      </c>
      <c r="E18" s="16">
        <v>5400</v>
      </c>
      <c r="F18" s="16">
        <v>5600</v>
      </c>
      <c r="G18" s="16">
        <v>5600</v>
      </c>
      <c r="H18" s="16">
        <v>5600</v>
      </c>
      <c r="I18" s="16">
        <v>5600</v>
      </c>
      <c r="J18" s="16">
        <v>5700</v>
      </c>
      <c r="K18" s="16">
        <v>5800</v>
      </c>
      <c r="L18" s="16">
        <v>5800</v>
      </c>
      <c r="M18" s="16">
        <v>5900</v>
      </c>
      <c r="N18" s="16">
        <v>5600</v>
      </c>
    </row>
    <row r="19" spans="1:14" x14ac:dyDescent="0.25">
      <c r="A19" s="21" t="s">
        <v>29</v>
      </c>
      <c r="B19" s="16">
        <v>7100</v>
      </c>
      <c r="C19" s="16">
        <v>7300</v>
      </c>
      <c r="D19" s="16">
        <v>7300</v>
      </c>
      <c r="E19" s="16">
        <v>7300</v>
      </c>
      <c r="F19" s="16">
        <v>7000</v>
      </c>
      <c r="G19" s="16">
        <v>6900</v>
      </c>
      <c r="H19" s="16">
        <v>6300</v>
      </c>
      <c r="I19" s="16">
        <v>6400</v>
      </c>
      <c r="J19" s="16">
        <v>7100</v>
      </c>
      <c r="K19" s="16">
        <v>7100</v>
      </c>
      <c r="L19" s="16">
        <v>7100</v>
      </c>
      <c r="M19" s="16">
        <v>7000</v>
      </c>
      <c r="N19" s="16">
        <v>7000</v>
      </c>
    </row>
    <row r="21" spans="1:14" x14ac:dyDescent="0.25">
      <c r="A21" s="2" t="s">
        <v>33</v>
      </c>
    </row>
    <row r="22" spans="1:14" x14ac:dyDescent="0.25">
      <c r="A22" s="2" t="s">
        <v>50</v>
      </c>
    </row>
    <row r="23" spans="1:14" x14ac:dyDescent="0.25">
      <c r="C23" s="4"/>
    </row>
    <row r="24" spans="1:14" hidden="1" x14ac:dyDescent="0.25">
      <c r="A24" s="12" t="s">
        <v>30</v>
      </c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I24" s="13" t="s">
        <v>7</v>
      </c>
      <c r="J24" s="13" t="s">
        <v>8</v>
      </c>
      <c r="K24" s="13" t="s">
        <v>9</v>
      </c>
      <c r="L24" s="13" t="s">
        <v>10</v>
      </c>
      <c r="M24" s="13" t="s">
        <v>11</v>
      </c>
      <c r="N24" s="13" t="s">
        <v>12</v>
      </c>
    </row>
    <row r="25" spans="1:14" hidden="1" x14ac:dyDescent="0.25">
      <c r="A25" s="5" t="s">
        <v>13</v>
      </c>
      <c r="B25" s="6">
        <f>B26+B39</f>
        <v>37965.730755464923</v>
      </c>
      <c r="C25" s="6">
        <f t="shared" ref="C25:M25" si="0">C26+C39</f>
        <v>37583.294511205779</v>
      </c>
      <c r="D25" s="6">
        <f t="shared" si="0"/>
        <v>37661.441741531133</v>
      </c>
      <c r="E25" s="6">
        <f t="shared" si="0"/>
        <v>37379.251901244024</v>
      </c>
      <c r="F25" s="6">
        <f t="shared" si="0"/>
        <v>37611.944481494633</v>
      </c>
      <c r="G25" s="6">
        <f t="shared" si="0"/>
        <v>37719.12066470155</v>
      </c>
      <c r="H25" s="6">
        <f t="shared" si="0"/>
        <v>37102.526556350407</v>
      </c>
      <c r="I25" s="6">
        <f t="shared" si="0"/>
        <v>36929.004166112136</v>
      </c>
      <c r="J25" s="6">
        <f t="shared" si="0"/>
        <v>37200.141411852579</v>
      </c>
      <c r="K25" s="6">
        <f t="shared" si="0"/>
        <v>37293.60911590232</v>
      </c>
      <c r="L25" s="6">
        <f t="shared" si="0"/>
        <v>37242.751295974798</v>
      </c>
      <c r="M25" s="6">
        <f t="shared" si="0"/>
        <v>37121.264844489429</v>
      </c>
      <c r="N25" s="6">
        <f t="shared" ref="N25:N41" si="1">N3</f>
        <v>37400</v>
      </c>
    </row>
    <row r="26" spans="1:14" hidden="1" x14ac:dyDescent="0.25">
      <c r="A26" s="5" t="s">
        <v>14</v>
      </c>
      <c r="B26" s="6">
        <f>B27+B31</f>
        <v>25516.793428073463</v>
      </c>
      <c r="C26" s="6">
        <f t="shared" ref="C26:M26" si="2">C27+C31</f>
        <v>25209.457355510192</v>
      </c>
      <c r="D26" s="6">
        <f t="shared" si="2"/>
        <v>25213.362860330708</v>
      </c>
      <c r="E26" s="6">
        <f t="shared" si="2"/>
        <v>24841.33372955205</v>
      </c>
      <c r="F26" s="6">
        <f t="shared" si="2"/>
        <v>25094.374733836459</v>
      </c>
      <c r="G26" s="6">
        <f t="shared" si="2"/>
        <v>25039.041757622355</v>
      </c>
      <c r="H26" s="6">
        <f t="shared" si="2"/>
        <v>24694.388750771803</v>
      </c>
      <c r="I26" s="6">
        <f t="shared" si="2"/>
        <v>24734.08252872089</v>
      </c>
      <c r="J26" s="6">
        <f t="shared" si="2"/>
        <v>24508.551923799394</v>
      </c>
      <c r="K26" s="6">
        <f t="shared" si="2"/>
        <v>24565.247131958389</v>
      </c>
      <c r="L26" s="6">
        <f t="shared" si="2"/>
        <v>24494.762386490358</v>
      </c>
      <c r="M26" s="6">
        <f t="shared" si="2"/>
        <v>24326.590105096402</v>
      </c>
      <c r="N26" s="6">
        <f t="shared" si="1"/>
        <v>24900</v>
      </c>
    </row>
    <row r="27" spans="1:14" hidden="1" x14ac:dyDescent="0.25">
      <c r="A27" s="5" t="s">
        <v>15</v>
      </c>
      <c r="B27" s="14">
        <f>SUM(B28:B29)</f>
        <v>2217.1307690504987</v>
      </c>
      <c r="C27" s="14">
        <f t="shared" ref="C27:M27" si="3">SUM(C28:C29)</f>
        <v>2197.268402462264</v>
      </c>
      <c r="D27" s="14">
        <f t="shared" si="3"/>
        <v>2153.0230254801304</v>
      </c>
      <c r="E27" s="14">
        <f t="shared" si="3"/>
        <v>2216.480834774452</v>
      </c>
      <c r="F27" s="14">
        <f t="shared" si="3"/>
        <v>2387.0491108771298</v>
      </c>
      <c r="G27" s="14">
        <f t="shared" si="3"/>
        <v>2271.8180586853323</v>
      </c>
      <c r="H27" s="14">
        <f t="shared" si="3"/>
        <v>2111.5169642062792</v>
      </c>
      <c r="I27" s="14">
        <f t="shared" si="3"/>
        <v>2028.0504642702185</v>
      </c>
      <c r="J27" s="14">
        <f t="shared" si="3"/>
        <v>2047.0998140211764</v>
      </c>
      <c r="K27" s="14">
        <f t="shared" si="3"/>
        <v>2026.2002350203436</v>
      </c>
      <c r="L27" s="14">
        <f t="shared" si="3"/>
        <v>2003.4278938781472</v>
      </c>
      <c r="M27" s="14">
        <f t="shared" si="3"/>
        <v>1949.2846918548887</v>
      </c>
      <c r="N27" s="6">
        <f t="shared" si="1"/>
        <v>2100</v>
      </c>
    </row>
    <row r="28" spans="1:14" hidden="1" x14ac:dyDescent="0.25">
      <c r="A28" s="7" t="s">
        <v>16</v>
      </c>
      <c r="B28" s="14">
        <f>B6/0.96737763689828</f>
        <v>1653.9559516075938</v>
      </c>
      <c r="C28" s="14">
        <f>C6/0.973187918691423</f>
        <v>1644.081239881612</v>
      </c>
      <c r="D28" s="14">
        <f>D6/0.99093287502864</f>
        <v>1614.6401439691429</v>
      </c>
      <c r="E28" s="14">
        <f>E6/1.01178068760816</f>
        <v>1680.2060177870994</v>
      </c>
      <c r="F28" s="14">
        <f>F6/1.01450981674723</f>
        <v>1774.2558724283679</v>
      </c>
      <c r="G28" s="14">
        <f>G6/1.03632011857348</f>
        <v>1640.4197598133012</v>
      </c>
      <c r="H28" s="14">
        <f>H6/1.01924404894783</f>
        <v>1569.7908677040466</v>
      </c>
      <c r="I28" s="14">
        <f>I6/1.00091092771934</f>
        <v>1498.6348519721696</v>
      </c>
      <c r="J28" s="14">
        <f>J6/0.989696525110909</f>
        <v>1515.6161125572353</v>
      </c>
      <c r="K28" s="14">
        <f>K6/1.00220363837298</f>
        <v>1496.701810457567</v>
      </c>
      <c r="L28" s="14">
        <f>L6/1.00917739716211</f>
        <v>1486.3590922845908</v>
      </c>
      <c r="M28" s="14">
        <f>M6/0.984659490707473</f>
        <v>1421.81130960725</v>
      </c>
      <c r="N28" s="6">
        <f t="shared" si="1"/>
        <v>1600</v>
      </c>
    </row>
    <row r="29" spans="1:14" hidden="1" x14ac:dyDescent="0.25">
      <c r="A29" s="7" t="s">
        <v>17</v>
      </c>
      <c r="B29" s="14">
        <f>B7/0.887823788482322</f>
        <v>563.17481744290501</v>
      </c>
      <c r="C29" s="14">
        <f>C7/0.903853223324036</f>
        <v>553.18716258065217</v>
      </c>
      <c r="D29" s="14">
        <f>D7/0.928707091497291</f>
        <v>538.38288151098766</v>
      </c>
      <c r="E29" s="14">
        <f>E7/0.932357784034808</f>
        <v>536.27481698735232</v>
      </c>
      <c r="F29" s="14">
        <f>F7/0.979123075050327</f>
        <v>612.79323844876183</v>
      </c>
      <c r="G29" s="14">
        <f>G7/0.950271803189646</f>
        <v>631.39829887203109</v>
      </c>
      <c r="H29" s="14">
        <f>H7/1.1075707887695</f>
        <v>541.72609650223251</v>
      </c>
      <c r="I29" s="14">
        <f>I7/1.13332509669589</f>
        <v>529.41561229804881</v>
      </c>
      <c r="J29" s="14">
        <f>J7/1.12891514518194</f>
        <v>531.4837014639412</v>
      </c>
      <c r="K29" s="14">
        <f>K7/1.13314784740944</f>
        <v>529.49842456277656</v>
      </c>
      <c r="L29" s="14">
        <f>L7/0.9669893028917</f>
        <v>517.06880159355649</v>
      </c>
      <c r="M29" s="14">
        <f>M7/0.94791513055963</f>
        <v>527.47338224763871</v>
      </c>
      <c r="N29" s="6">
        <f t="shared" si="1"/>
        <v>600</v>
      </c>
    </row>
    <row r="30" spans="1:14" hidden="1" x14ac:dyDescent="0.25">
      <c r="A30" s="5" t="s">
        <v>18</v>
      </c>
      <c r="B30" s="14">
        <f>B31+B39</f>
        <v>35748.599986414425</v>
      </c>
      <c r="C30" s="14">
        <f t="shared" ref="C30:M30" si="4">C31+C39</f>
        <v>35386.026108743506</v>
      </c>
      <c r="D30" s="14">
        <f t="shared" si="4"/>
        <v>35508.418716050997</v>
      </c>
      <c r="E30" s="14">
        <f t="shared" si="4"/>
        <v>35162.771066469577</v>
      </c>
      <c r="F30" s="14">
        <f t="shared" si="4"/>
        <v>35224.895370617502</v>
      </c>
      <c r="G30" s="14">
        <f t="shared" si="4"/>
        <v>35447.302606016223</v>
      </c>
      <c r="H30" s="14">
        <f t="shared" si="4"/>
        <v>34991.009592144132</v>
      </c>
      <c r="I30" s="14">
        <f t="shared" si="4"/>
        <v>34900.953701841914</v>
      </c>
      <c r="J30" s="14">
        <f t="shared" si="4"/>
        <v>35153.041597831398</v>
      </c>
      <c r="K30" s="14">
        <f t="shared" si="4"/>
        <v>35267.40888088198</v>
      </c>
      <c r="L30" s="14">
        <f t="shared" si="4"/>
        <v>35239.323402096656</v>
      </c>
      <c r="M30" s="14">
        <f t="shared" si="4"/>
        <v>35171.98015263454</v>
      </c>
      <c r="N30" s="6">
        <f t="shared" si="1"/>
        <v>35300</v>
      </c>
    </row>
    <row r="31" spans="1:14" hidden="1" x14ac:dyDescent="0.25">
      <c r="A31" s="5" t="s">
        <v>19</v>
      </c>
      <c r="B31" s="14">
        <f>SUM(B32:B38)</f>
        <v>23299.662659022964</v>
      </c>
      <c r="C31" s="14">
        <f t="shared" ref="C31:M31" si="5">SUM(C32:C38)</f>
        <v>23012.188953047927</v>
      </c>
      <c r="D31" s="14">
        <f t="shared" si="5"/>
        <v>23060.339834850576</v>
      </c>
      <c r="E31" s="14">
        <f t="shared" si="5"/>
        <v>22624.852894777599</v>
      </c>
      <c r="F31" s="14">
        <f t="shared" si="5"/>
        <v>22707.325622959328</v>
      </c>
      <c r="G31" s="14">
        <f t="shared" si="5"/>
        <v>22767.223698937025</v>
      </c>
      <c r="H31" s="14">
        <f t="shared" si="5"/>
        <v>22582.871786565524</v>
      </c>
      <c r="I31" s="14">
        <f t="shared" si="5"/>
        <v>22706.032064450672</v>
      </c>
      <c r="J31" s="14">
        <f t="shared" si="5"/>
        <v>22461.452109778216</v>
      </c>
      <c r="K31" s="14">
        <f t="shared" si="5"/>
        <v>22539.046896938045</v>
      </c>
      <c r="L31" s="14">
        <f t="shared" si="5"/>
        <v>22491.334492612212</v>
      </c>
      <c r="M31" s="14">
        <f t="shared" si="5"/>
        <v>22377.305413241513</v>
      </c>
      <c r="N31" s="6">
        <f t="shared" si="1"/>
        <v>22700</v>
      </c>
    </row>
    <row r="32" spans="1:14" hidden="1" x14ac:dyDescent="0.25">
      <c r="A32" s="8" t="s">
        <v>20</v>
      </c>
      <c r="B32" s="14">
        <f>B10/0.991343166054145</f>
        <v>6153.267817722397</v>
      </c>
      <c r="C32" s="14">
        <f>C10/0.987213756637999</f>
        <v>6179.0062780059152</v>
      </c>
      <c r="D32" s="14">
        <f>D10/0.98922391841548</f>
        <v>6166.4501701200916</v>
      </c>
      <c r="E32" s="14">
        <f>E10/0.997302706655157</f>
        <v>6016.2275304790228</v>
      </c>
      <c r="F32" s="14">
        <f>F10/1.0049422519234</f>
        <v>6070.0005282143939</v>
      </c>
      <c r="G32" s="14">
        <f>G10/1.0013181643973</f>
        <v>6091.9697823235138</v>
      </c>
      <c r="H32" s="14">
        <f>H10/1.00101697261555</f>
        <v>6093.8027694588973</v>
      </c>
      <c r="I32" s="14">
        <f>I10/0.996560356534793</f>
        <v>6121.0542442313481</v>
      </c>
      <c r="J32" s="14">
        <f>J10/0.989130028194145</f>
        <v>6167.0355020328034</v>
      </c>
      <c r="K32" s="14">
        <f>K10/0.994608080435973</f>
        <v>6233.6111298053338</v>
      </c>
      <c r="L32" s="14">
        <f>L10/1.01707216214339</f>
        <v>6194.2507468922413</v>
      </c>
      <c r="M32" s="14">
        <f>M10/1.03026781099275</f>
        <v>6211.977052678234</v>
      </c>
      <c r="N32" s="6">
        <f t="shared" si="1"/>
        <v>6100</v>
      </c>
    </row>
    <row r="33" spans="1:14" hidden="1" x14ac:dyDescent="0.25">
      <c r="A33" s="7" t="s">
        <v>21</v>
      </c>
      <c r="B33" s="14">
        <f>B11/0.996124065631445</f>
        <v>602.3346094139979</v>
      </c>
      <c r="C33" s="14">
        <f>C11/0.997878879431952</f>
        <v>701.48794049882974</v>
      </c>
      <c r="D33" s="14">
        <f>D11/1.00493645014348</f>
        <v>696.56145908535541</v>
      </c>
      <c r="E33" s="14">
        <f>E11/1.02193486405737</f>
        <v>587.12156821603151</v>
      </c>
      <c r="F33" s="14">
        <f>F11/1.02335740306789</f>
        <v>586.30542780193844</v>
      </c>
      <c r="G33" s="14">
        <f>G11/1.02496122342925</f>
        <v>682.95266591450604</v>
      </c>
      <c r="H33" s="14">
        <f>H11/0.983355570860645</f>
        <v>610.15569319943199</v>
      </c>
      <c r="I33" s="14">
        <f>I11/1.00024186448316</f>
        <v>599.85491640067369</v>
      </c>
      <c r="J33" s="14">
        <f>J11/0.998104266191743</f>
        <v>601.1396006644618</v>
      </c>
      <c r="K33" s="14">
        <f>K11/0.977301829134825</f>
        <v>613.9352062107173</v>
      </c>
      <c r="L33" s="14">
        <f>L11/0.98236292558415</f>
        <v>610.77223536629037</v>
      </c>
      <c r="M33" s="14">
        <f>M11/0.989440200150348</f>
        <v>707.47074951435491</v>
      </c>
      <c r="N33" s="6">
        <f t="shared" si="1"/>
        <v>600</v>
      </c>
    </row>
    <row r="34" spans="1:14" hidden="1" x14ac:dyDescent="0.25">
      <c r="A34" s="7" t="s">
        <v>22</v>
      </c>
      <c r="B34" s="14">
        <f>B12/0.996224400587151</f>
        <v>1003.7899085894942</v>
      </c>
      <c r="C34" s="14">
        <f>C12/0.995876675154679</f>
        <v>903.72635734260211</v>
      </c>
      <c r="D34" s="14">
        <f>D12/0.989470473943487</f>
        <v>1010.6415768168888</v>
      </c>
      <c r="E34" s="14">
        <f>E12/0.996268092038149</f>
        <v>903.37129854153477</v>
      </c>
      <c r="F34" s="14">
        <f>F12/0.990063631661357</f>
        <v>909.03248156865686</v>
      </c>
      <c r="G34" s="14">
        <f>G12/1.01017786340926</f>
        <v>890.93221362283714</v>
      </c>
      <c r="H34" s="14">
        <f>H12/1.01130798155822</f>
        <v>889.93661319006208</v>
      </c>
      <c r="I34" s="14">
        <f>I12/1.00387785376148</f>
        <v>896.52341330944296</v>
      </c>
      <c r="J34" s="14">
        <f>J12/0.996967492149061</f>
        <v>902.73755873419896</v>
      </c>
      <c r="K34" s="14">
        <f>K12/1.00353112545955</f>
        <v>896.83316956199076</v>
      </c>
      <c r="L34" s="14">
        <f>L12/0.996439901287266</f>
        <v>903.21553646870359</v>
      </c>
      <c r="M34" s="14">
        <f>M12/1.00979401428532</f>
        <v>891.27088026657952</v>
      </c>
      <c r="N34" s="6">
        <f t="shared" si="1"/>
        <v>900</v>
      </c>
    </row>
    <row r="35" spans="1:14" hidden="1" x14ac:dyDescent="0.25">
      <c r="A35" s="8" t="s">
        <v>23</v>
      </c>
      <c r="B35" s="14">
        <f>B13/1.02275656492646</f>
        <v>6062.0485975035544</v>
      </c>
      <c r="C35" s="14">
        <f>C13/1.01037360534273</f>
        <v>5740.4508286146056</v>
      </c>
      <c r="D35" s="14">
        <f>D13/1.00952861615258</f>
        <v>5745.2556640785588</v>
      </c>
      <c r="E35" s="14">
        <f>E13/0.982033025211052</f>
        <v>5804.2854503543749</v>
      </c>
      <c r="F35" s="14">
        <f>F13/0.962113559343645</f>
        <v>5924.4565723494707</v>
      </c>
      <c r="G35" s="14">
        <f>G13/0.969349897053619</f>
        <v>5880.2296439349684</v>
      </c>
      <c r="H35" s="14">
        <f>H13/0.974598270747136</f>
        <v>5848.5636298434301</v>
      </c>
      <c r="I35" s="14">
        <f>I13/0.984185374728194</f>
        <v>5791.5918549126882</v>
      </c>
      <c r="J35" s="14">
        <f>J13/1.00643000832498</f>
        <v>5663.5831134314203</v>
      </c>
      <c r="K35" s="14">
        <f>K13/1.02426228885029</f>
        <v>5564.9808277117327</v>
      </c>
      <c r="L35" s="14">
        <f>L13/1.02745563188033</f>
        <v>5547.6848081201533</v>
      </c>
      <c r="M35" s="14">
        <f>M13/1.02691353438374</f>
        <v>5453.2341940167444</v>
      </c>
      <c r="N35" s="6">
        <f t="shared" si="1"/>
        <v>5800</v>
      </c>
    </row>
    <row r="36" spans="1:14" hidden="1" x14ac:dyDescent="0.25">
      <c r="A36" s="8" t="s">
        <v>24</v>
      </c>
      <c r="B36" s="14">
        <f>B14/0.984046817293299</f>
        <v>4369.710794683022</v>
      </c>
      <c r="C36" s="14">
        <f>C14/0.989589012752516</f>
        <v>4446.2902713132544</v>
      </c>
      <c r="D36" s="14">
        <f>D14/0.997389478622723</f>
        <v>4411.5163577581352</v>
      </c>
      <c r="E36" s="14">
        <f>E14/0.997852723811262</f>
        <v>4309.2531566946145</v>
      </c>
      <c r="F36" s="14">
        <f>F14/1.00311429384553</f>
        <v>4286.6501119384493</v>
      </c>
      <c r="G36" s="14">
        <f>G14/0.992362943013396</f>
        <v>4333.0920710750015</v>
      </c>
      <c r="H36" s="14">
        <f>H14/1.00216802616768</f>
        <v>4290.6976552059105</v>
      </c>
      <c r="I36" s="14">
        <f>I14/1.00443864121001</f>
        <v>4380.5562823623386</v>
      </c>
      <c r="J36" s="14">
        <f>J14/1.00618690938397</f>
        <v>4273.5598723229677</v>
      </c>
      <c r="K36" s="14">
        <f>K14/1.01025443574181</f>
        <v>4355.3384616115709</v>
      </c>
      <c r="L36" s="14">
        <f>L14/1.00928765291369</f>
        <v>4359.5103807103333</v>
      </c>
      <c r="M36" s="14">
        <f>M14/1.00330982328662</f>
        <v>4285.814710668491</v>
      </c>
      <c r="N36" s="6">
        <f t="shared" si="1"/>
        <v>4300</v>
      </c>
    </row>
    <row r="37" spans="1:14" hidden="1" x14ac:dyDescent="0.25">
      <c r="A37" s="8" t="s">
        <v>25</v>
      </c>
      <c r="B37" s="14">
        <f>B15/0.979189972594327</f>
        <v>4187.1343812245177</v>
      </c>
      <c r="C37" s="14">
        <f>C15/0.995090984372719</f>
        <v>4120.2262550740925</v>
      </c>
      <c r="D37" s="14">
        <f>D15/1.0222259600529</f>
        <v>4108.6806284812519</v>
      </c>
      <c r="E37" s="14">
        <f>E15/1.02258922535774</f>
        <v>4107.2210579284001</v>
      </c>
      <c r="F37" s="14">
        <f>F15/1.01529365139855</f>
        <v>4038.2405566629109</v>
      </c>
      <c r="G37" s="14">
        <f>G15/1.00138373325263</f>
        <v>3994.4727152771475</v>
      </c>
      <c r="H37" s="14">
        <f>H15/0.984828123195627</f>
        <v>3960.0818743326049</v>
      </c>
      <c r="I37" s="14">
        <f>I15/0.990648165183916</f>
        <v>4037.7604689323693</v>
      </c>
      <c r="J37" s="14">
        <f>J15/0.98561247021723</f>
        <v>3956.9304547663</v>
      </c>
      <c r="K37" s="14">
        <f>K15/1.00567607792078</f>
        <v>3877.9882365932285</v>
      </c>
      <c r="L37" s="14">
        <f>L15/1.00528686944559</f>
        <v>3879.4896447327792</v>
      </c>
      <c r="M37" s="14">
        <f>M15/0.992175584529542</f>
        <v>3930.7558670164772</v>
      </c>
      <c r="N37" s="6">
        <f t="shared" si="1"/>
        <v>4000</v>
      </c>
    </row>
    <row r="38" spans="1:14" hidden="1" x14ac:dyDescent="0.25">
      <c r="A38" s="8" t="s">
        <v>26</v>
      </c>
      <c r="B38" s="14">
        <f>B16/0.976799333683255</f>
        <v>921.37654988597831</v>
      </c>
      <c r="C38" s="14">
        <f>C16/0.977197612497219</f>
        <v>921.00102219863049</v>
      </c>
      <c r="D38" s="14">
        <f>D16/0.976950504425995</f>
        <v>921.23397851029608</v>
      </c>
      <c r="E38" s="14">
        <f>E16/1.00292762087401</f>
        <v>897.37283256361718</v>
      </c>
      <c r="F38" s="14">
        <f>F16/1.00824526800808</f>
        <v>892.63994442351054</v>
      </c>
      <c r="G38" s="14">
        <f>G16/1.00719066227054</f>
        <v>893.57460678904943</v>
      </c>
      <c r="H38" s="14">
        <f>H16/1.01165249292729</f>
        <v>889.63355133518678</v>
      </c>
      <c r="I38" s="14">
        <f>I16/1.02425098072472</f>
        <v>878.69088430180966</v>
      </c>
      <c r="J38" s="14">
        <f>J16/1.00394213739627</f>
        <v>896.46600782606401</v>
      </c>
      <c r="K38" s="14">
        <f>K16/1.00365343354623</f>
        <v>996.35986544347168</v>
      </c>
      <c r="L38" s="14">
        <f>L16/1.00360178598277</f>
        <v>996.41114032171345</v>
      </c>
      <c r="M38" s="14">
        <f>M16/1.00358843182201</f>
        <v>896.78195908063049</v>
      </c>
      <c r="N38" s="6">
        <f t="shared" si="1"/>
        <v>900</v>
      </c>
    </row>
    <row r="39" spans="1:14" hidden="1" x14ac:dyDescent="0.25">
      <c r="A39" s="9" t="s">
        <v>27</v>
      </c>
      <c r="B39" s="14">
        <f>SUM(B40:B41)</f>
        <v>12448.937327391461</v>
      </c>
      <c r="C39" s="14">
        <f t="shared" ref="C39:M39" si="6">SUM(C40:C41)</f>
        <v>12373.837155695583</v>
      </c>
      <c r="D39" s="14">
        <f t="shared" si="6"/>
        <v>12448.078881200421</v>
      </c>
      <c r="E39" s="14">
        <f t="shared" si="6"/>
        <v>12537.918171691976</v>
      </c>
      <c r="F39" s="14">
        <f t="shared" si="6"/>
        <v>12517.569747658174</v>
      </c>
      <c r="G39" s="14">
        <f t="shared" si="6"/>
        <v>12680.078907079194</v>
      </c>
      <c r="H39" s="14">
        <f t="shared" si="6"/>
        <v>12408.137805578606</v>
      </c>
      <c r="I39" s="14">
        <f t="shared" si="6"/>
        <v>12194.921637391242</v>
      </c>
      <c r="J39" s="14">
        <f t="shared" si="6"/>
        <v>12691.589488053185</v>
      </c>
      <c r="K39" s="14">
        <f t="shared" si="6"/>
        <v>12728.361983943934</v>
      </c>
      <c r="L39" s="14">
        <f t="shared" si="6"/>
        <v>12747.988909484444</v>
      </c>
      <c r="M39" s="14">
        <f t="shared" si="6"/>
        <v>12794.674739393024</v>
      </c>
      <c r="N39" s="6">
        <f t="shared" si="1"/>
        <v>12600</v>
      </c>
    </row>
    <row r="40" spans="1:14" hidden="1" x14ac:dyDescent="0.25">
      <c r="A40" s="10" t="s">
        <v>28</v>
      </c>
      <c r="B40" s="14">
        <f>B18/0.992899251535848</f>
        <v>5237.1879543231353</v>
      </c>
      <c r="C40" s="14">
        <f>C18/0.988527472815445</f>
        <v>5260.3495026696382</v>
      </c>
      <c r="D40" s="14">
        <f>D18/0.990996735774847</f>
        <v>5348.1508149025349</v>
      </c>
      <c r="E40" s="14">
        <f>E18/0.996042338952194</f>
        <v>5421.456286366938</v>
      </c>
      <c r="F40" s="14">
        <f>F18/1.005826706306</f>
        <v>5567.5594661495561</v>
      </c>
      <c r="G40" s="14">
        <f>G18/1.00733448023331</f>
        <v>5559.2259670322983</v>
      </c>
      <c r="H40" s="14">
        <f>H18/1.01313399122065</f>
        <v>5527.4031357421691</v>
      </c>
      <c r="I40" s="14">
        <f>I18/1.00517812051476</f>
        <v>5571.1519040348721</v>
      </c>
      <c r="J40" s="14">
        <f>J18/0.996755713035479</f>
        <v>5718.5526257396141</v>
      </c>
      <c r="K40" s="14">
        <f>K18/1.00054694414166</f>
        <v>5796.8294580876973</v>
      </c>
      <c r="L40" s="14">
        <f>L18/1.00214937917985</f>
        <v>5787.5603383067182</v>
      </c>
      <c r="M40" s="14">
        <f>M18/1.00060896166983</f>
        <v>5896.4093127389142</v>
      </c>
      <c r="N40" s="6">
        <f t="shared" si="1"/>
        <v>5600</v>
      </c>
    </row>
    <row r="41" spans="1:14" hidden="1" x14ac:dyDescent="0.25">
      <c r="A41" s="11" t="s">
        <v>29</v>
      </c>
      <c r="B41" s="14">
        <f>B19/0.984504540120925</f>
        <v>7211.7493730683245</v>
      </c>
      <c r="C41" s="14">
        <f>C19/1.02621953619259</f>
        <v>7113.4876530259435</v>
      </c>
      <c r="D41" s="14">
        <f>D19/1.02817943109196</f>
        <v>7099.9280662978854</v>
      </c>
      <c r="E41" s="14">
        <f>E19/1.02579064114057</f>
        <v>7116.4618853250377</v>
      </c>
      <c r="F41" s="14">
        <f>F19/1.00719275460993</f>
        <v>6950.0102815086184</v>
      </c>
      <c r="G41" s="14">
        <f>G19/0.968985044080205</f>
        <v>7120.8529400468969</v>
      </c>
      <c r="H41" s="14">
        <f>H19/0.915599903541951</f>
        <v>6880.7346698364372</v>
      </c>
      <c r="I41" s="14">
        <f>I19/0.966217162980546</f>
        <v>6623.7697333563701</v>
      </c>
      <c r="J41" s="14">
        <f>J19/1.01820772501184</f>
        <v>6973.036862313571</v>
      </c>
      <c r="K41" s="14">
        <f>K19/1.02430450604038</f>
        <v>6931.532525856237</v>
      </c>
      <c r="L41" s="14">
        <f>L19/1.02005213147366</f>
        <v>6960.4285711777256</v>
      </c>
      <c r="M41" s="14">
        <f>M19/1.01474784848852</f>
        <v>6898.2654266541094</v>
      </c>
      <c r="N41" s="6">
        <f t="shared" si="1"/>
        <v>7000</v>
      </c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'2016'!Print_Area</vt:lpstr>
      <vt:lpstr>'2017'!Print_Area</vt:lpstr>
      <vt:lpstr>'2018'!Print_Area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 Carreira</cp:lastModifiedBy>
  <cp:lastPrinted>2018-09-05T20:10:44Z</cp:lastPrinted>
  <dcterms:created xsi:type="dcterms:W3CDTF">2015-03-25T18:11:55Z</dcterms:created>
  <dcterms:modified xsi:type="dcterms:W3CDTF">2018-11-09T17:57:30Z</dcterms:modified>
</cp:coreProperties>
</file>