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exla\AppData\Local\Microsoft\Windows\INetCache\Content.Outlook\062RZSD3\"/>
    </mc:Choice>
  </mc:AlternateContent>
  <xr:revisionPtr revIDLastSave="0" documentId="13_ncr:1_{D96D1C27-C8DE-45AE-B0AC-C8733D38E272}" xr6:coauthVersionLast="47" xr6:coauthVersionMax="47" xr10:uidLastSave="{00000000-0000-0000-0000-000000000000}"/>
  <bookViews>
    <workbookView xWindow="-108" yWindow="-108" windowWidth="16608" windowHeight="8712" xr2:uid="{B27AEA85-87C3-41C6-BD7D-0C10B5731155}"/>
  </bookViews>
  <sheets>
    <sheet name="2025" sheetId="1" r:id="rId1"/>
    <sheet name="RECIBIDAS" sheetId="2" r:id="rId2"/>
    <sheet name="PAYMENTS" sheetId="4" r:id="rId3"/>
    <sheet name="PAYROLL" sheetId="3" r:id="rId4"/>
    <sheet name="INVOICED FEES" sheetId="5" r:id="rId5"/>
    <sheet name="CONCEPTS" sheetId="6" state="hidden" r:id="rId6"/>
  </sheets>
  <definedNames>
    <definedName name="_xlnm.Print_Area" localSheetId="0">'2025'!$B$1:$O$96</definedName>
    <definedName name="_xlnm.Print_Titles" localSheetId="0">'2025'!$3:$4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2" i="2" l="1"/>
  <c r="AE392" i="2"/>
  <c r="K79" i="1"/>
  <c r="K27" i="1"/>
  <c r="K35" i="1"/>
  <c r="K63" i="1"/>
  <c r="K83" i="1"/>
  <c r="K47" i="1"/>
  <c r="K95" i="1"/>
  <c r="K89" i="1"/>
  <c r="K82" i="1"/>
  <c r="K81" i="1"/>
  <c r="K80" i="1"/>
  <c r="K77" i="1"/>
  <c r="K73" i="1"/>
  <c r="K72" i="1"/>
  <c r="K70" i="1"/>
  <c r="K69" i="1"/>
  <c r="K62" i="1"/>
  <c r="K41" i="1"/>
  <c r="K25" i="1"/>
  <c r="K57" i="1"/>
  <c r="I45" i="1"/>
  <c r="K39" i="1"/>
  <c r="L39" i="1"/>
  <c r="K24" i="1"/>
  <c r="K18" i="1"/>
  <c r="K20" i="1"/>
  <c r="I24" i="1"/>
  <c r="I18" i="1"/>
  <c r="I20" i="1"/>
  <c r="L20" i="1"/>
  <c r="J20" i="1"/>
  <c r="L18" i="1"/>
  <c r="L17" i="1"/>
  <c r="N14" i="1"/>
  <c r="M14" i="1"/>
  <c r="L14" i="1"/>
  <c r="L13" i="1"/>
  <c r="L12" i="1"/>
  <c r="L7" i="1"/>
  <c r="L6" i="1"/>
  <c r="K14" i="1"/>
  <c r="K6" i="1"/>
  <c r="V422" i="3"/>
  <c r="U422" i="3"/>
  <c r="U417" i="3"/>
  <c r="R422" i="3"/>
  <c r="R417" i="3"/>
  <c r="G337" i="4"/>
  <c r="H348" i="4"/>
  <c r="V417" i="3"/>
  <c r="S422" i="3"/>
  <c r="S417" i="3"/>
  <c r="J25" i="1"/>
  <c r="P375" i="3"/>
  <c r="P374" i="3"/>
  <c r="P373" i="3"/>
  <c r="P372" i="3"/>
  <c r="P371" i="3"/>
  <c r="V377" i="3"/>
  <c r="V372" i="3"/>
  <c r="S377" i="3"/>
  <c r="S372" i="3"/>
  <c r="R372" i="3"/>
  <c r="V378" i="3"/>
  <c r="V373" i="3"/>
  <c r="S378" i="3"/>
  <c r="S373" i="3"/>
  <c r="U377" i="3"/>
  <c r="U372" i="3"/>
  <c r="R377" i="3"/>
  <c r="R331" i="3"/>
  <c r="S332" i="3"/>
  <c r="P330" i="3"/>
  <c r="V423" i="3"/>
  <c r="S423" i="3"/>
  <c r="S418" i="3"/>
  <c r="P416" i="3"/>
  <c r="P417" i="3"/>
  <c r="V418" i="3"/>
  <c r="P418" i="3"/>
  <c r="P419" i="3"/>
  <c r="P420" i="3"/>
  <c r="BJ399" i="2"/>
  <c r="H93" i="1"/>
  <c r="L93" i="1"/>
  <c r="G92" i="1"/>
  <c r="C92" i="1"/>
  <c r="H92" i="1"/>
  <c r="I92" i="1"/>
  <c r="L92" i="1"/>
  <c r="G91" i="1"/>
  <c r="L91" i="1"/>
  <c r="G90" i="1"/>
  <c r="L90" i="1"/>
  <c r="G89" i="1"/>
  <c r="D89" i="1"/>
  <c r="F89" i="1"/>
  <c r="L89" i="1"/>
  <c r="G88" i="1"/>
  <c r="L88" i="1"/>
  <c r="G87" i="1"/>
  <c r="D87" i="1"/>
  <c r="L87" i="1"/>
  <c r="G86" i="1"/>
  <c r="L86" i="1"/>
  <c r="AB67" i="2"/>
  <c r="D85" i="1"/>
  <c r="G85" i="1"/>
  <c r="L85" i="1"/>
  <c r="G84" i="1"/>
  <c r="C84" i="1"/>
  <c r="D84" i="1"/>
  <c r="L84" i="1"/>
  <c r="C83" i="1"/>
  <c r="D83" i="1"/>
  <c r="E83" i="1"/>
  <c r="F83" i="1"/>
  <c r="G83" i="1"/>
  <c r="H83" i="1"/>
  <c r="I83" i="1"/>
  <c r="J83" i="1"/>
  <c r="L83" i="1"/>
  <c r="G82" i="1"/>
  <c r="C82" i="1"/>
  <c r="D82" i="1"/>
  <c r="E82" i="1"/>
  <c r="F82" i="1"/>
  <c r="H82" i="1"/>
  <c r="I82" i="1"/>
  <c r="J82" i="1"/>
  <c r="L82" i="1"/>
  <c r="E81" i="1"/>
  <c r="G81" i="1"/>
  <c r="J81" i="1"/>
  <c r="L81" i="1"/>
  <c r="G94" i="1"/>
  <c r="G95" i="1"/>
  <c r="G96" i="1"/>
  <c r="G80" i="1"/>
  <c r="C80" i="1"/>
  <c r="D95" i="1"/>
  <c r="D80" i="1"/>
  <c r="AB97" i="2"/>
  <c r="E95" i="1"/>
  <c r="E80" i="1"/>
  <c r="F95" i="1"/>
  <c r="F80" i="1"/>
  <c r="H95" i="1"/>
  <c r="H80" i="1"/>
  <c r="I97" i="1"/>
  <c r="I80" i="1"/>
  <c r="J95" i="1"/>
  <c r="J80" i="1"/>
  <c r="L80" i="1"/>
  <c r="C79" i="1"/>
  <c r="D79" i="1"/>
  <c r="F79" i="1"/>
  <c r="G79" i="1"/>
  <c r="H79" i="1"/>
  <c r="I79" i="1"/>
  <c r="J79" i="1"/>
  <c r="L79" i="1"/>
  <c r="U23" i="2"/>
  <c r="C78" i="1"/>
  <c r="D78" i="1"/>
  <c r="F78" i="1"/>
  <c r="AI195" i="2"/>
  <c r="G78" i="1"/>
  <c r="H78" i="1"/>
  <c r="I78" i="1"/>
  <c r="L78" i="1"/>
  <c r="G77" i="1"/>
  <c r="C77" i="1"/>
  <c r="D77" i="1"/>
  <c r="E77" i="1"/>
  <c r="F77" i="1"/>
  <c r="H77" i="1"/>
  <c r="I77" i="1"/>
  <c r="J77" i="1"/>
  <c r="L77" i="1"/>
  <c r="G76" i="1"/>
  <c r="H76" i="1"/>
  <c r="L76" i="1"/>
  <c r="G75" i="1"/>
  <c r="L75" i="1"/>
  <c r="D74" i="1"/>
  <c r="E74" i="1"/>
  <c r="F74" i="1"/>
  <c r="L74" i="1"/>
  <c r="C73" i="1"/>
  <c r="AB53" i="2"/>
  <c r="AB66" i="2"/>
  <c r="D73" i="1"/>
  <c r="AB99" i="2"/>
  <c r="E73" i="1"/>
  <c r="G73" i="1"/>
  <c r="I73" i="1"/>
  <c r="J73" i="1"/>
  <c r="L73" i="1"/>
  <c r="G72" i="1"/>
  <c r="C72" i="1"/>
  <c r="D72" i="1"/>
  <c r="E72" i="1"/>
  <c r="F72" i="1"/>
  <c r="H72" i="1"/>
  <c r="I72" i="1"/>
  <c r="J72" i="1"/>
  <c r="L72" i="1"/>
  <c r="C70" i="1"/>
  <c r="D70" i="1"/>
  <c r="AB98" i="2"/>
  <c r="E70" i="1"/>
  <c r="G70" i="1"/>
  <c r="I70" i="1"/>
  <c r="J70" i="1"/>
  <c r="L70" i="1"/>
  <c r="C69" i="1"/>
  <c r="D69" i="1"/>
  <c r="E69" i="1"/>
  <c r="F69" i="1"/>
  <c r="J69" i="1"/>
  <c r="L69" i="1"/>
  <c r="C68" i="1"/>
  <c r="D68" i="1"/>
  <c r="E68" i="1"/>
  <c r="F68" i="1"/>
  <c r="G68" i="1"/>
  <c r="I68" i="1"/>
  <c r="J68" i="1"/>
  <c r="H68" i="1"/>
  <c r="L68" i="1"/>
  <c r="L67" i="1"/>
  <c r="L66" i="1"/>
  <c r="L65" i="1"/>
  <c r="G64" i="1"/>
  <c r="L64" i="1"/>
  <c r="I63" i="1"/>
  <c r="J63" i="1"/>
  <c r="L63" i="1"/>
  <c r="AB134" i="2"/>
  <c r="AB135" i="2"/>
  <c r="AB136" i="2"/>
  <c r="AB138" i="2"/>
  <c r="F62" i="1"/>
  <c r="G62" i="1"/>
  <c r="H62" i="1"/>
  <c r="I62" i="1"/>
  <c r="J62" i="1"/>
  <c r="L62" i="1"/>
  <c r="L58" i="1"/>
  <c r="G59" i="1"/>
  <c r="G60" i="1"/>
  <c r="G61" i="1"/>
  <c r="G57" i="1"/>
  <c r="F57" i="1"/>
  <c r="H57" i="1"/>
  <c r="I57" i="1"/>
  <c r="J57" i="1"/>
  <c r="L57" i="1"/>
  <c r="G56" i="1"/>
  <c r="C56" i="1"/>
  <c r="D56" i="1"/>
  <c r="E56" i="1"/>
  <c r="F56" i="1"/>
  <c r="H56" i="1"/>
  <c r="I56" i="1"/>
  <c r="J56" i="1"/>
  <c r="L56" i="1"/>
  <c r="G54" i="1"/>
  <c r="L54" i="1"/>
  <c r="G53" i="1"/>
  <c r="H53" i="1"/>
  <c r="L53" i="1"/>
  <c r="G52" i="1"/>
  <c r="L52" i="1"/>
  <c r="G51" i="1"/>
  <c r="L51" i="1"/>
  <c r="G50" i="1"/>
  <c r="C50" i="1"/>
  <c r="H50" i="1"/>
  <c r="I50" i="1"/>
  <c r="J50" i="1"/>
  <c r="L50" i="1"/>
  <c r="G49" i="1"/>
  <c r="L49" i="1"/>
  <c r="G48" i="1"/>
  <c r="L48" i="1"/>
  <c r="G47" i="1"/>
  <c r="D47" i="1"/>
  <c r="I47" i="1"/>
  <c r="L47" i="1"/>
  <c r="G46" i="1"/>
  <c r="L46" i="1"/>
  <c r="G45" i="1"/>
  <c r="C45" i="1"/>
  <c r="D45" i="1"/>
  <c r="F45" i="1"/>
  <c r="H45" i="1"/>
  <c r="J45" i="1"/>
  <c r="L45" i="1"/>
  <c r="G43" i="1"/>
  <c r="L43" i="1"/>
  <c r="G42" i="1"/>
  <c r="L42" i="1"/>
  <c r="G41" i="1"/>
  <c r="C41" i="1"/>
  <c r="D41" i="1"/>
  <c r="E41" i="1"/>
  <c r="F41" i="1"/>
  <c r="H41" i="1"/>
  <c r="I41" i="1"/>
  <c r="J41" i="1"/>
  <c r="L41" i="1"/>
  <c r="G40" i="1"/>
  <c r="L40" i="1"/>
  <c r="G39" i="1"/>
  <c r="C39" i="1"/>
  <c r="D39" i="1"/>
  <c r="E39" i="1"/>
  <c r="F39" i="1"/>
  <c r="H39" i="1"/>
  <c r="I39" i="1"/>
  <c r="J39" i="1"/>
  <c r="L38" i="1"/>
  <c r="C37" i="1"/>
  <c r="D37" i="1"/>
  <c r="F37" i="1"/>
  <c r="H37" i="1"/>
  <c r="L37" i="1"/>
  <c r="L36" i="1"/>
  <c r="C35" i="1"/>
  <c r="D35" i="1"/>
  <c r="E35" i="1"/>
  <c r="F35" i="1"/>
  <c r="AD188" i="2"/>
  <c r="G35" i="1"/>
  <c r="H35" i="1"/>
  <c r="I35" i="1"/>
  <c r="J35" i="1"/>
  <c r="L35" i="1"/>
  <c r="G34" i="1"/>
  <c r="C34" i="1"/>
  <c r="D34" i="1"/>
  <c r="I34" i="1"/>
  <c r="L34" i="1"/>
  <c r="V32" i="2"/>
  <c r="C33" i="1"/>
  <c r="F33" i="1"/>
  <c r="L33" i="1"/>
  <c r="G28" i="1"/>
  <c r="L28" i="1"/>
  <c r="L27" i="1"/>
  <c r="L26" i="1"/>
  <c r="C25" i="1"/>
  <c r="T94" i="3"/>
  <c r="Q92" i="3"/>
  <c r="T99" i="3"/>
  <c r="Q93" i="3"/>
  <c r="T104" i="3"/>
  <c r="Q94" i="3"/>
  <c r="W94" i="3"/>
  <c r="Q95" i="3"/>
  <c r="Q96" i="3"/>
  <c r="D25" i="1"/>
  <c r="T140" i="3"/>
  <c r="Q138" i="3"/>
  <c r="T145" i="3"/>
  <c r="Q139" i="3"/>
  <c r="T150" i="3"/>
  <c r="Q140" i="3"/>
  <c r="W140" i="3"/>
  <c r="Q141" i="3"/>
  <c r="Q142" i="3"/>
  <c r="E25" i="1"/>
  <c r="T185" i="3"/>
  <c r="Q183" i="3"/>
  <c r="T190" i="3"/>
  <c r="Q184" i="3"/>
  <c r="T195" i="3"/>
  <c r="Q185" i="3"/>
  <c r="W185" i="3"/>
  <c r="Q186" i="3"/>
  <c r="Q187" i="3"/>
  <c r="F25" i="1"/>
  <c r="T239" i="3"/>
  <c r="Q237" i="3"/>
  <c r="T243" i="3"/>
  <c r="Q238" i="3"/>
  <c r="W239" i="3"/>
  <c r="Q239" i="3"/>
  <c r="W244" i="3"/>
  <c r="Q240" i="3"/>
  <c r="W248" i="3"/>
  <c r="Q241" i="3"/>
  <c r="Q242" i="3"/>
  <c r="Q244" i="3"/>
  <c r="G25" i="1"/>
  <c r="R287" i="3"/>
  <c r="S287" i="3"/>
  <c r="S288" i="3"/>
  <c r="P286" i="3"/>
  <c r="R292" i="3"/>
  <c r="S292" i="3"/>
  <c r="S293" i="3"/>
  <c r="P287" i="3"/>
  <c r="U287" i="3"/>
  <c r="V287" i="3"/>
  <c r="V288" i="3"/>
  <c r="P288" i="3"/>
  <c r="U292" i="3"/>
  <c r="V292" i="3"/>
  <c r="V293" i="3"/>
  <c r="P289" i="3"/>
  <c r="P290" i="3"/>
  <c r="H25" i="1"/>
  <c r="S331" i="3"/>
  <c r="R336" i="3"/>
  <c r="S336" i="3"/>
  <c r="S337" i="3"/>
  <c r="P331" i="3"/>
  <c r="U331" i="3"/>
  <c r="V331" i="3"/>
  <c r="V332" i="3"/>
  <c r="P332" i="3"/>
  <c r="U336" i="3"/>
  <c r="V336" i="3"/>
  <c r="V337" i="3"/>
  <c r="P333" i="3"/>
  <c r="P334" i="3"/>
  <c r="I25" i="1"/>
  <c r="L25" i="1"/>
  <c r="G24" i="1"/>
  <c r="C24" i="1"/>
  <c r="D24" i="1"/>
  <c r="E24" i="1"/>
  <c r="F24" i="1"/>
  <c r="H24" i="1"/>
  <c r="J24" i="1"/>
  <c r="L24" i="1"/>
  <c r="J18" i="1"/>
  <c r="G18" i="1"/>
  <c r="H250" i="4"/>
  <c r="G6" i="1"/>
  <c r="G14" i="1"/>
  <c r="G17" i="1"/>
  <c r="G20" i="1"/>
  <c r="C18" i="1"/>
  <c r="H130" i="4"/>
  <c r="C6" i="1"/>
  <c r="C14" i="1"/>
  <c r="C20" i="1"/>
  <c r="D18" i="1"/>
  <c r="G149" i="4"/>
  <c r="D6" i="1"/>
  <c r="D14" i="1"/>
  <c r="D20" i="1"/>
  <c r="E18" i="1"/>
  <c r="H180" i="4"/>
  <c r="E6" i="1"/>
  <c r="E14" i="1"/>
  <c r="E20" i="1"/>
  <c r="F18" i="1"/>
  <c r="H220" i="4"/>
  <c r="F6" i="1"/>
  <c r="F8" i="1"/>
  <c r="F9" i="1"/>
  <c r="F10" i="1"/>
  <c r="F11" i="1"/>
  <c r="F14" i="1"/>
  <c r="F20" i="1"/>
  <c r="H18" i="1"/>
  <c r="H279" i="4"/>
  <c r="H6" i="1"/>
  <c r="H14" i="1"/>
  <c r="H20" i="1"/>
  <c r="J6" i="1"/>
  <c r="J14" i="1"/>
  <c r="AB288" i="2"/>
  <c r="C13" i="1"/>
  <c r="I65" i="1"/>
  <c r="I66" i="1"/>
  <c r="L8" i="4"/>
  <c r="L29" i="1"/>
  <c r="L30" i="1"/>
  <c r="L31" i="1"/>
  <c r="L32" i="1"/>
  <c r="I14" i="1"/>
  <c r="L97" i="1"/>
  <c r="D50" i="1"/>
  <c r="E50" i="1"/>
  <c r="F50" i="1"/>
  <c r="H66" i="1"/>
  <c r="H65" i="1"/>
  <c r="S238" i="3"/>
  <c r="AK183" i="2"/>
  <c r="H63" i="1"/>
  <c r="AI187" i="2"/>
  <c r="AI183" i="2"/>
  <c r="AI184" i="2"/>
  <c r="Q228" i="4"/>
  <c r="Q230" i="4"/>
  <c r="AI193" i="2"/>
  <c r="G66" i="1"/>
  <c r="G65" i="1"/>
  <c r="V247" i="3"/>
  <c r="W247" i="3"/>
  <c r="V243" i="3"/>
  <c r="W243" i="3"/>
  <c r="W238" i="3"/>
  <c r="V238" i="3"/>
  <c r="S242" i="3"/>
  <c r="T242" i="3"/>
  <c r="T238" i="3"/>
  <c r="S184" i="3"/>
  <c r="AN186" i="2"/>
  <c r="AN187" i="2"/>
  <c r="AN181" i="2"/>
  <c r="AN182" i="2"/>
  <c r="M72" i="1"/>
  <c r="AN184" i="2"/>
  <c r="AJ178" i="2"/>
  <c r="AJ179" i="2"/>
  <c r="T180" i="2"/>
  <c r="L94" i="1"/>
  <c r="L96" i="1"/>
  <c r="L61" i="1"/>
  <c r="L60" i="1"/>
  <c r="L59" i="1"/>
  <c r="G63" i="1"/>
  <c r="AI197" i="2"/>
  <c r="Y27" i="2"/>
  <c r="AB62" i="2"/>
  <c r="M80" i="1"/>
  <c r="C62" i="1"/>
  <c r="C66" i="1"/>
  <c r="C65" i="1"/>
  <c r="F66" i="1"/>
  <c r="F65" i="1"/>
  <c r="V184" i="3"/>
  <c r="T194" i="3"/>
  <c r="S194" i="3"/>
  <c r="T189" i="3"/>
  <c r="S189" i="3"/>
  <c r="W184" i="3"/>
  <c r="T184" i="3"/>
  <c r="M57" i="1"/>
  <c r="E66" i="1"/>
  <c r="E65" i="1"/>
  <c r="U53" i="2"/>
  <c r="AB63" i="2"/>
  <c r="D66" i="1"/>
  <c r="D65" i="1"/>
  <c r="S103" i="3"/>
  <c r="S98" i="3"/>
  <c r="T98" i="3"/>
  <c r="V138" i="2"/>
  <c r="W138" i="2"/>
  <c r="Y138" i="2"/>
  <c r="Z138" i="2"/>
  <c r="AA138" i="2"/>
  <c r="U138" i="2"/>
  <c r="AB137" i="2"/>
  <c r="V131" i="2"/>
  <c r="W131" i="2"/>
  <c r="Y131" i="2"/>
  <c r="Z131" i="2"/>
  <c r="AA131" i="2"/>
  <c r="AB131" i="2"/>
  <c r="U131" i="2"/>
  <c r="X126" i="2"/>
  <c r="X124" i="2"/>
  <c r="X123" i="2"/>
  <c r="X130" i="2"/>
  <c r="X121" i="2"/>
  <c r="X119" i="2"/>
  <c r="X118" i="2"/>
  <c r="X117" i="2"/>
  <c r="X115" i="2"/>
  <c r="X114" i="2"/>
  <c r="X113" i="2"/>
  <c r="X138" i="2"/>
  <c r="X120" i="2"/>
  <c r="V130" i="2"/>
  <c r="W130" i="2"/>
  <c r="Y130" i="2"/>
  <c r="Z130" i="2"/>
  <c r="AA130" i="2"/>
  <c r="AB130" i="2"/>
  <c r="U130" i="2"/>
  <c r="U95" i="2"/>
  <c r="AB92" i="2"/>
  <c r="E45" i="1"/>
  <c r="M170" i="4"/>
  <c r="V8" i="5"/>
  <c r="W8" i="5"/>
  <c r="X8" i="5"/>
  <c r="Y8" i="5"/>
  <c r="Z8" i="5"/>
  <c r="AA8" i="5"/>
  <c r="AB8" i="5"/>
  <c r="U8" i="5"/>
  <c r="W139" i="3"/>
  <c r="V139" i="3"/>
  <c r="T149" i="3"/>
  <c r="S149" i="3"/>
  <c r="T144" i="3"/>
  <c r="S144" i="3"/>
  <c r="T139" i="3"/>
  <c r="S139" i="3"/>
  <c r="W93" i="3"/>
  <c r="V93" i="3"/>
  <c r="T103" i="3"/>
  <c r="T93" i="3"/>
  <c r="S93" i="3"/>
  <c r="AA140" i="2"/>
  <c r="C63" i="1"/>
  <c r="X53" i="2"/>
  <c r="Z140" i="2"/>
  <c r="U140" i="2"/>
  <c r="V140" i="2"/>
  <c r="AB140" i="2"/>
  <c r="X131" i="2"/>
  <c r="X140" i="2"/>
  <c r="W140" i="2"/>
  <c r="Y140" i="2"/>
  <c r="F63" i="1"/>
  <c r="E63" i="1"/>
  <c r="E57" i="1"/>
  <c r="AB59" i="2"/>
  <c r="D63" i="1"/>
  <c r="D57" i="1"/>
  <c r="N39" i="1"/>
  <c r="C57" i="1"/>
  <c r="AK65" i="2"/>
  <c r="AD103" i="2"/>
  <c r="L95" i="1"/>
  <c r="AB95" i="2"/>
  <c r="V92" i="2"/>
  <c r="W92" i="2"/>
  <c r="Y92" i="2"/>
  <c r="Z92" i="2"/>
  <c r="AA92" i="2"/>
  <c r="U92" i="2"/>
  <c r="U59" i="2"/>
  <c r="V95" i="2"/>
  <c r="W95" i="2"/>
  <c r="Y95" i="2"/>
  <c r="Z95" i="2"/>
  <c r="AA95" i="2"/>
  <c r="X91" i="2"/>
  <c r="X90" i="2"/>
  <c r="X89" i="2"/>
  <c r="X88" i="2"/>
  <c r="X84" i="2"/>
  <c r="X85" i="2"/>
  <c r="X86" i="2"/>
  <c r="X87" i="2"/>
  <c r="X83" i="2"/>
  <c r="X94" i="2"/>
  <c r="X82" i="2"/>
  <c r="X81" i="2"/>
  <c r="X80" i="2"/>
  <c r="X79" i="2"/>
  <c r="X58" i="2"/>
  <c r="X57" i="2"/>
  <c r="X55" i="2"/>
  <c r="X54" i="2"/>
  <c r="X51" i="2"/>
  <c r="X50" i="2"/>
  <c r="X49" i="2"/>
  <c r="X48" i="2"/>
  <c r="X47" i="2"/>
  <c r="X46" i="2"/>
  <c r="X45" i="2"/>
  <c r="X44" i="2"/>
  <c r="X43" i="2"/>
  <c r="X52" i="2"/>
  <c r="X42" i="2"/>
  <c r="X41" i="2"/>
  <c r="V94" i="2"/>
  <c r="W94" i="2"/>
  <c r="Y94" i="2"/>
  <c r="Z94" i="2"/>
  <c r="AA94" i="2"/>
  <c r="AB94" i="2"/>
  <c r="U94" i="2"/>
  <c r="V63" i="2"/>
  <c r="W63" i="2"/>
  <c r="Y63" i="2"/>
  <c r="Z63" i="2"/>
  <c r="AA63" i="2"/>
  <c r="U63" i="2"/>
  <c r="V59" i="2"/>
  <c r="W59" i="2"/>
  <c r="Y59" i="2"/>
  <c r="Z59" i="2"/>
  <c r="AA59" i="2"/>
  <c r="V62" i="2"/>
  <c r="W62" i="2"/>
  <c r="Y62" i="2"/>
  <c r="Z62" i="2"/>
  <c r="AA62" i="2"/>
  <c r="U62" i="2"/>
  <c r="N25" i="1"/>
  <c r="O25" i="1"/>
  <c r="N85" i="1"/>
  <c r="Z68" i="2"/>
  <c r="U101" i="2"/>
  <c r="AA68" i="2"/>
  <c r="Y68" i="2"/>
  <c r="Z101" i="2"/>
  <c r="W68" i="2"/>
  <c r="Y101" i="2"/>
  <c r="W101" i="2"/>
  <c r="X92" i="2"/>
  <c r="V68" i="2"/>
  <c r="AA101" i="2"/>
  <c r="V101" i="2"/>
  <c r="U68" i="2"/>
  <c r="O85" i="1"/>
  <c r="X95" i="2"/>
  <c r="X101" i="2"/>
  <c r="AK63" i="2"/>
  <c r="AK64" i="2"/>
  <c r="AK66" i="2"/>
  <c r="AB68" i="2"/>
  <c r="AB101" i="2"/>
  <c r="AD102" i="2"/>
  <c r="AD104" i="2"/>
  <c r="X62" i="2"/>
  <c r="X59" i="2"/>
  <c r="X63" i="2"/>
  <c r="N8" i="1"/>
  <c r="O8" i="1"/>
  <c r="O39" i="1"/>
  <c r="M68" i="1"/>
  <c r="M56" i="1"/>
  <c r="M50" i="1"/>
  <c r="M45" i="1"/>
  <c r="M24" i="1"/>
  <c r="N45" i="1"/>
  <c r="L7" i="4"/>
  <c r="AC23" i="2"/>
  <c r="AC24" i="2"/>
  <c r="N50" i="1"/>
  <c r="O50" i="1"/>
  <c r="N24" i="1"/>
  <c r="O24" i="1"/>
  <c r="N80" i="1"/>
  <c r="O80" i="1"/>
  <c r="O14" i="1"/>
  <c r="O45" i="1"/>
  <c r="X68" i="2"/>
  <c r="N56" i="1"/>
  <c r="O56" i="1"/>
  <c r="N72" i="1"/>
  <c r="O72" i="1"/>
  <c r="M18" i="1"/>
  <c r="M20" i="1"/>
  <c r="N18" i="1"/>
  <c r="N20" i="1"/>
  <c r="O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Sosa</author>
  </authors>
  <commentList>
    <comment ref="C69" authorId="0" shapeId="0" xr:uid="{077D079B-42B8-45BB-855F-56FB35281F0E}">
      <text>
        <r>
          <rPr>
            <b/>
            <sz val="9"/>
            <color indexed="81"/>
            <rFont val="Tahoma"/>
            <family val="2"/>
          </rPr>
          <t>FIJO</t>
        </r>
      </text>
    </comment>
    <comment ref="C74" authorId="0" shapeId="0" xr:uid="{D203117D-4E05-4E94-A6DA-1F43A6BB3CCA}">
      <text>
        <r>
          <rPr>
            <b/>
            <sz val="9"/>
            <color indexed="81"/>
            <rFont val="Tahoma"/>
            <family val="2"/>
          </rPr>
          <t>FIJO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Sosa</author>
  </authors>
  <commentList>
    <comment ref="AB12" authorId="0" shapeId="0" xr:uid="{CF706D23-8187-4B3A-BC46-1AC95775AB04}">
      <text>
        <r>
          <rPr>
            <b/>
            <sz val="9"/>
            <color indexed="81"/>
            <rFont val="Tahoma"/>
            <family val="2"/>
          </rPr>
          <t>FEB 2025_REP CAJA CHICA</t>
        </r>
      </text>
    </comment>
    <comment ref="AB42" authorId="0" shapeId="0" xr:uid="{B06D7D32-B4AB-4FD0-94FD-3BCCD807AD5B}">
      <text>
        <r>
          <rPr>
            <b/>
            <sz val="9"/>
            <color indexed="81"/>
            <rFont val="Tahoma"/>
            <family val="2"/>
          </rPr>
          <t>PAGADO EN ABRIL 2025</t>
        </r>
      </text>
    </comment>
    <comment ref="AB47" authorId="0" shapeId="0" xr:uid="{CD5C0BB2-09B7-43F1-A99C-88BC90CA98DA}">
      <text>
        <r>
          <rPr>
            <b/>
            <sz val="9"/>
            <color indexed="81"/>
            <rFont val="Tahoma"/>
            <family val="2"/>
          </rPr>
          <t>Caja chica</t>
        </r>
      </text>
    </comment>
    <comment ref="AB48" authorId="0" shapeId="0" xr:uid="{CF112D07-4414-4E90-B26A-E6ABB4B475A3}">
      <text>
        <r>
          <rPr>
            <b/>
            <sz val="9"/>
            <color indexed="81"/>
            <rFont val="Tahoma"/>
            <family val="2"/>
          </rPr>
          <t>Pagado con caja chica</t>
        </r>
      </text>
    </comment>
    <comment ref="AB53" authorId="0" shapeId="0" xr:uid="{A3F630E6-4362-4C12-9C39-0AD9450C97F8}">
      <text>
        <r>
          <rPr>
            <b/>
            <sz val="9"/>
            <color indexed="81"/>
            <rFont val="Tahoma"/>
            <family val="2"/>
          </rPr>
          <t>842 DLLS_BBVA DLLS</t>
        </r>
      </text>
    </comment>
    <comment ref="AB80" authorId="0" shapeId="0" xr:uid="{B9A5CDB5-9B71-43CC-8205-FC630EF8961A}">
      <text>
        <r>
          <rPr>
            <b/>
            <sz val="9"/>
            <color indexed="81"/>
            <rFont val="Tahoma"/>
            <family val="2"/>
          </rPr>
          <t>PAGADO EN ABRIL 2025</t>
        </r>
      </text>
    </comment>
    <comment ref="AB88" authorId="0" shapeId="0" xr:uid="{AD42BC1D-ED63-482F-9D21-5CB1345215B1}">
      <text>
        <r>
          <rPr>
            <b/>
            <sz val="9"/>
            <color indexed="81"/>
            <rFont val="Tahoma"/>
            <family val="2"/>
          </rPr>
          <t>PAGADO EN ABRIL 2025</t>
        </r>
      </text>
    </comment>
    <comment ref="AB113" authorId="0" shapeId="0" xr:uid="{99CA6A9B-602B-490E-B7D6-D720DE3688BC}">
      <text>
        <r>
          <rPr>
            <b/>
            <sz val="9"/>
            <color indexed="81"/>
            <rFont val="Tahoma"/>
            <family val="2"/>
          </rPr>
          <t>PAGADO EN ABRIL 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34" authorId="0" shapeId="0" xr:uid="{598A699F-2152-4D7B-96BA-2AF57F35598F}">
      <text>
        <r>
          <rPr>
            <b/>
            <sz val="9"/>
            <color indexed="81"/>
            <rFont val="Tahoma"/>
            <family val="2"/>
          </rPr>
          <t>NO LOCALIZADO</t>
        </r>
      </text>
    </comment>
    <comment ref="AB156" authorId="0" shapeId="0" xr:uid="{56B09804-9A4A-44BC-9A75-5727B69201EC}">
      <text>
        <r>
          <rPr>
            <b/>
            <sz val="9"/>
            <color indexed="81"/>
            <rFont val="Tahoma"/>
            <family val="2"/>
          </rPr>
          <t>PPD PAGADO</t>
        </r>
      </text>
    </comment>
    <comment ref="AB166" authorId="0" shapeId="0" xr:uid="{A90BEE1E-0D64-4D7E-88C5-234AC2D4BD1D}">
      <text>
        <r>
          <rPr>
            <b/>
            <sz val="9"/>
            <color indexed="81"/>
            <rFont val="Tahoma"/>
            <family val="2"/>
          </rPr>
          <t>PPD PAGADO</t>
        </r>
      </text>
    </comment>
    <comment ref="AB167" authorId="0" shapeId="0" xr:uid="{3BB52E4B-6ECC-4313-A803-6F78D3FCA0F3}">
      <text>
        <r>
          <rPr>
            <b/>
            <sz val="9"/>
            <color indexed="81"/>
            <rFont val="Tahoma"/>
            <family val="2"/>
          </rPr>
          <t>PPD PAGADO</t>
        </r>
      </text>
    </comment>
    <comment ref="AB223" authorId="0" shapeId="0" xr:uid="{300B5212-1ECD-4297-91EB-4D1699019FE6}">
      <text>
        <r>
          <rPr>
            <b/>
            <sz val="9"/>
            <color indexed="81"/>
            <rFont val="Tahoma"/>
            <family val="2"/>
          </rPr>
          <t>PAGADO EN JULIO 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<sst xmlns="http://schemas.openxmlformats.org/spreadsheetml/2006/main" count="21129" uniqueCount="2741">
  <si>
    <t>TC</t>
  </si>
  <si>
    <t>ASOCIACIÓN DE VECINOS FRACCIONAMIENTO PLAYA DE ORO</t>
  </si>
  <si>
    <t>CONCEPT</t>
  </si>
  <si>
    <t xml:space="preserve">BUDGET </t>
  </si>
  <si>
    <t>BALANCE</t>
  </si>
  <si>
    <t>%</t>
  </si>
  <si>
    <t>Total Hoa Fees Collected</t>
  </si>
  <si>
    <t>Current Hoa Fees</t>
  </si>
  <si>
    <t>Past Due Hoa Fees</t>
  </si>
  <si>
    <t>Projected Arrears Collected</t>
  </si>
  <si>
    <t>Actual Arrears Collected</t>
  </si>
  <si>
    <t>2024 Special Assessment</t>
  </si>
  <si>
    <t>Other Income</t>
  </si>
  <si>
    <t>Special Assessment</t>
  </si>
  <si>
    <t>Total Income</t>
  </si>
  <si>
    <t>Spec. Assess. for budget</t>
  </si>
  <si>
    <t>(Loss)/Surplus</t>
  </si>
  <si>
    <t>SECURITY DEPARMENT EXPENSES</t>
  </si>
  <si>
    <t>BUDGET</t>
  </si>
  <si>
    <t>CFDI_BANCOS</t>
  </si>
  <si>
    <t>Salaries Expenses</t>
  </si>
  <si>
    <t>Vacations</t>
  </si>
  <si>
    <t>Vacations Bonus</t>
  </si>
  <si>
    <t>Christmas Bonus</t>
  </si>
  <si>
    <t>Overtime</t>
  </si>
  <si>
    <t>Sunday Bonus</t>
  </si>
  <si>
    <t>Holidays</t>
  </si>
  <si>
    <t>Extra Payment</t>
  </si>
  <si>
    <t>Payroll Tax</t>
  </si>
  <si>
    <t>CFDI</t>
  </si>
  <si>
    <t>Social Security</t>
  </si>
  <si>
    <t>Housing</t>
  </si>
  <si>
    <t>DECLARACIÓN SAT</t>
  </si>
  <si>
    <t>Payroll Tax (ISR RET)</t>
  </si>
  <si>
    <t>Fuel Expenses</t>
  </si>
  <si>
    <t>Fuel Security Cars</t>
  </si>
  <si>
    <t>Fuel Transportation Stipends</t>
  </si>
  <si>
    <t>Fuel Maintenance</t>
  </si>
  <si>
    <t>Purchase Pick</t>
  </si>
  <si>
    <t>Cars Maintenance</t>
  </si>
  <si>
    <t>Neon</t>
  </si>
  <si>
    <t>Car maintenance/tires / Registration/insurance</t>
  </si>
  <si>
    <t>$ -</t>
  </si>
  <si>
    <t>GEM</t>
  </si>
  <si>
    <t>Security Maintenance</t>
  </si>
  <si>
    <t>Security Improvements</t>
  </si>
  <si>
    <t>Radios Repairs</t>
  </si>
  <si>
    <t>Uniforms</t>
  </si>
  <si>
    <t>Misc.</t>
  </si>
  <si>
    <t>POOL MAINTENANCE</t>
  </si>
  <si>
    <t xml:space="preserve">Utilities </t>
  </si>
  <si>
    <t>WATER UTILITIES</t>
  </si>
  <si>
    <t>CON CFDI</t>
  </si>
  <si>
    <t>CESPM WATER JANUARY 2025</t>
  </si>
  <si>
    <t>CESPM WATER DECEMBER 2024</t>
  </si>
  <si>
    <t>107 C OVERDUE SURCHARGES</t>
  </si>
  <si>
    <t>CESPM WATER</t>
  </si>
  <si>
    <t>BANCOS &lt;SIN CFDI&gt;</t>
  </si>
  <si>
    <t>CFE Electricity</t>
  </si>
  <si>
    <t>Meter 44E5A8</t>
  </si>
  <si>
    <t>Meter 44E5A8 Meter 896 M8X</t>
  </si>
  <si>
    <t>Meter SP2L63 Meter M19, L1</t>
  </si>
  <si>
    <t>Pool</t>
  </si>
  <si>
    <t>Pool Maintenance Monthly Service</t>
  </si>
  <si>
    <t>Pool Repairs And Supplies</t>
  </si>
  <si>
    <t>GENERAL &amp; ADMINISTRATIVE</t>
  </si>
  <si>
    <t>Operational Expenses</t>
  </si>
  <si>
    <t>Telnor/Telcel Expenses</t>
  </si>
  <si>
    <t>Management Fee</t>
  </si>
  <si>
    <t>Road Maintenance</t>
  </si>
  <si>
    <t>Supplies Expense</t>
  </si>
  <si>
    <t>Trash Collection</t>
  </si>
  <si>
    <t xml:space="preserve">ISR Tax Paid </t>
  </si>
  <si>
    <t xml:space="preserve">Vat Tax Paid </t>
  </si>
  <si>
    <t>Administration Expenses HOA</t>
  </si>
  <si>
    <t>Legal Fees</t>
  </si>
  <si>
    <t>SOLO CFDI</t>
  </si>
  <si>
    <t>Accounting Fees</t>
  </si>
  <si>
    <t>Bank Fees</t>
  </si>
  <si>
    <t>Consulting Fees</t>
  </si>
  <si>
    <t>Travel Expenses</t>
  </si>
  <si>
    <t>Property Taxes</t>
  </si>
  <si>
    <t>Building Improvements</t>
  </si>
  <si>
    <t>Office Supplies</t>
  </si>
  <si>
    <t>Library/office rent</t>
  </si>
  <si>
    <t>Post Office Expense Yearly Fee</t>
  </si>
  <si>
    <t>Expenses Without Invoice</t>
  </si>
  <si>
    <t>Capital Improvements</t>
  </si>
  <si>
    <t>Infrastructure Expenses</t>
  </si>
  <si>
    <t>Security Building Maintenance</t>
  </si>
  <si>
    <t>MANAGEMENT FEE</t>
  </si>
  <si>
    <t>DOLL</t>
  </si>
  <si>
    <t>JANUARY 2025</t>
  </si>
  <si>
    <t>Verificado ó Asoc.</t>
  </si>
  <si>
    <t>Estado SAT</t>
  </si>
  <si>
    <t>Version</t>
  </si>
  <si>
    <t>Tipo</t>
  </si>
  <si>
    <t>Fecha Emision</t>
  </si>
  <si>
    <t>Fecha Timbrado</t>
  </si>
  <si>
    <t>EstadoPago</t>
  </si>
  <si>
    <t>FechaPago</t>
  </si>
  <si>
    <t>Serie</t>
  </si>
  <si>
    <t>Folio</t>
  </si>
  <si>
    <t>UUID</t>
  </si>
  <si>
    <t>UUID Relacion</t>
  </si>
  <si>
    <t>RFC Emisor</t>
  </si>
  <si>
    <t>Nombre Emisor</t>
  </si>
  <si>
    <t>LugarDeExpedicion</t>
  </si>
  <si>
    <t>RFC Receptor</t>
  </si>
  <si>
    <t>Nombre Receptor</t>
  </si>
  <si>
    <t>ResidenciaFiscal</t>
  </si>
  <si>
    <t>NumRegIdTrib</t>
  </si>
  <si>
    <t>UsoCFDI</t>
  </si>
  <si>
    <t>SubTotal</t>
  </si>
  <si>
    <t>Descuento</t>
  </si>
  <si>
    <t>Total IEPS</t>
  </si>
  <si>
    <t>IVA 16%</t>
  </si>
  <si>
    <t>Retenido IVA</t>
  </si>
  <si>
    <t>Retenido ISR</t>
  </si>
  <si>
    <t>ISH</t>
  </si>
  <si>
    <t>Total</t>
  </si>
  <si>
    <t>TotalOriginal</t>
  </si>
  <si>
    <t>Total Trasladados</t>
  </si>
  <si>
    <t>Total Retenidos</t>
  </si>
  <si>
    <t>Total LocalTrasladado</t>
  </si>
  <si>
    <t>Total LocalRetenido</t>
  </si>
  <si>
    <t>Complemento</t>
  </si>
  <si>
    <t>Moneda</t>
  </si>
  <si>
    <t>Tipo De Cambio</t>
  </si>
  <si>
    <t>FormaDePago</t>
  </si>
  <si>
    <t>Metodo de Pago</t>
  </si>
  <si>
    <t>NumCtaPago</t>
  </si>
  <si>
    <t>Condicion de Pago</t>
  </si>
  <si>
    <t>Conceptos</t>
  </si>
  <si>
    <t>Combustible</t>
  </si>
  <si>
    <t>IEPS 3%</t>
  </si>
  <si>
    <t>IEPS 6%</t>
  </si>
  <si>
    <t>IEPS 7%</t>
  </si>
  <si>
    <t>IEPS 8%</t>
  </si>
  <si>
    <t>IEPS 9%</t>
  </si>
  <si>
    <t>IEPS 26.5%</t>
  </si>
  <si>
    <t>IEPS 30%</t>
  </si>
  <si>
    <t>IEPS 53%</t>
  </si>
  <si>
    <t>IEPS 160%</t>
  </si>
  <si>
    <t>Archivo XML</t>
  </si>
  <si>
    <t>Direccion Emisor</t>
  </si>
  <si>
    <t>Localidad Emisor</t>
  </si>
  <si>
    <t>Direccion Receptor</t>
  </si>
  <si>
    <t>Localidad Receptor</t>
  </si>
  <si>
    <t>IVA 8%</t>
  </si>
  <si>
    <t>IEPS 30.4%</t>
  </si>
  <si>
    <t>IVA Ret 6%</t>
  </si>
  <si>
    <t>RegimenFiscalReceptor</t>
  </si>
  <si>
    <t>DomicilioFiscalReceptor</t>
  </si>
  <si>
    <t/>
  </si>
  <si>
    <t>4.0</t>
  </si>
  <si>
    <t>Factura</t>
  </si>
  <si>
    <t>02/01/2025</t>
  </si>
  <si>
    <t>2025-01-02T17:35:06</t>
  </si>
  <si>
    <t>A</t>
  </si>
  <si>
    <t>15763191</t>
  </si>
  <si>
    <t>467BFDCE-2F56-4C86-BE21-73324F365AE6</t>
  </si>
  <si>
    <t>CES671208JE5</t>
  </si>
  <si>
    <t>COMISION ESTATAL DE SERVICIOS PUBLICOS DE MEXICALI</t>
  </si>
  <si>
    <t>21270</t>
  </si>
  <si>
    <t>AVF090417RB4</t>
  </si>
  <si>
    <t>ASOCIACION DE VECINOS FRACCIONAMIENTO PLAYA DE ORO</t>
  </si>
  <si>
    <t>G03 - Gastos en general</t>
  </si>
  <si>
    <t>MXN</t>
  </si>
  <si>
    <t>99 - Por definir</t>
  </si>
  <si>
    <t>PPD - Pago en parcialidades o diferido</t>
  </si>
  <si>
    <t xml:space="preserve">101 C FACTURACION DEL MES CTA * </t>
  </si>
  <si>
    <t>No</t>
  </si>
  <si>
    <t>0</t>
  </si>
  <si>
    <t>467BFDCE-2F56-4C86-BE21-73324F365AE6@0000000000XX0.xml</t>
  </si>
  <si>
    <t xml:space="preserve">    </t>
  </si>
  <si>
    <t xml:space="preserve"> </t>
  </si>
  <si>
    <t>603 - Personas Morales con Fines no Lucrativos</t>
  </si>
  <si>
    <t>21850</t>
  </si>
  <si>
    <t>2025-01-02T14:00:18</t>
  </si>
  <si>
    <t>5699EC4B-E6E8-4A93-8C78-6B3772A4AF19</t>
  </si>
  <si>
    <t>MECO831126S1A</t>
  </si>
  <si>
    <t>OMAR FRANCISCO MEDINA CORDERO</t>
  </si>
  <si>
    <t>03 - Transferencia electrónica de fondos</t>
  </si>
  <si>
    <t>PUE - Pago en una sola exhibición</t>
  </si>
  <si>
    <t xml:space="preserve">PRESTACION DE SERVICIOS ADMINISTRATIVOS * </t>
  </si>
  <si>
    <t>5699EC4B-E6E8-4A93-8C78-6B3772A4AF19@0000000000XX0.xml</t>
  </si>
  <si>
    <t>06/01/2025</t>
  </si>
  <si>
    <t>2025-01-06T15:27:41</t>
  </si>
  <si>
    <t>C</t>
  </si>
  <si>
    <t>2474</t>
  </si>
  <si>
    <t>D1ADBF95-DA0B-4372-B150-A72213DDEB29</t>
  </si>
  <si>
    <t>SFD050617FL0</t>
  </si>
  <si>
    <t>SAN FELIPE DISPOSAL</t>
  </si>
  <si>
    <t>CREDITO</t>
  </si>
  <si>
    <t xml:space="preserve">SERVICIO DE DISPOSICION FINAL DE CONTENEDOR 4 YRD MES DICIEMBRE 2024 * SERVICIO DISPOSICION FINAL DE SANITARIO MES DICIEMBRE 2024 * </t>
  </si>
  <si>
    <t>D1ADBF95-DA0B-4372-B150-A72213DDEB29@0000000000XX0.xml</t>
  </si>
  <si>
    <t>11/01/2025</t>
  </si>
  <si>
    <t>2025-01-11T07:17:17</t>
  </si>
  <si>
    <t>3341527</t>
  </si>
  <si>
    <t>F802BFF9-1359-4430-B60F-57E5942C36F0</t>
  </si>
  <si>
    <t>31 - Intermediario pagos</t>
  </si>
  <si>
    <t xml:space="preserve">107 C RECARGOS ADEUDO VENCIDO * </t>
  </si>
  <si>
    <t>F802BFF9-1359-4430-B60F-57E5942C36F0@0000000000XX0.xml</t>
  </si>
  <si>
    <t>21/01/2025</t>
  </si>
  <si>
    <t>2025-01-22T13:42:55</t>
  </si>
  <si>
    <t>FT377</t>
  </si>
  <si>
    <t>6cbb887f-5d6d-46ea-8bf8-7f146f29d245</t>
  </si>
  <si>
    <t>FMA170728348</t>
  </si>
  <si>
    <t>FIRST MEXTAX ACCOUNTING SERVICES</t>
  </si>
  <si>
    <t>77710</t>
  </si>
  <si>
    <t>1</t>
  </si>
  <si>
    <t>Pagadero a la recepción</t>
  </si>
  <si>
    <t xml:space="preserve">Servicios contables - Servicios Contables Standard Enero - Diciembre 2025 * </t>
  </si>
  <si>
    <t>6CBB887F-5D6D-46EA-8BF8-7F146F29D245@0000000000XX0.xml</t>
  </si>
  <si>
    <t>22/01/2025</t>
  </si>
  <si>
    <t>2025-01-23T12:03:58</t>
  </si>
  <si>
    <t>AC</t>
  </si>
  <si>
    <t>0052770758</t>
  </si>
  <si>
    <t>446BCDED-033D-449A-B407-4A028BBADF20</t>
  </si>
  <si>
    <t>RDI841003QJ4</t>
  </si>
  <si>
    <t>RADIOMOVIL DIPSA</t>
  </si>
  <si>
    <t>22010</t>
  </si>
  <si>
    <t xml:space="preserve">Servicios de Telecomunicaciones * Cargo de equipo 13 de 24 * </t>
  </si>
  <si>
    <t>446BCDED-033D-449A-B407-4A028BBADF20@0000000000XX0.xml</t>
  </si>
  <si>
    <t>24/01/2025</t>
  </si>
  <si>
    <t>2025-01-24T14:51:54</t>
  </si>
  <si>
    <t>202412-Z3234845108-20012025-339276</t>
  </si>
  <si>
    <t>9DF5B61D-AD1C-4B25-BD63-EDFB569A8923</t>
  </si>
  <si>
    <t>IMS421231I45</t>
  </si>
  <si>
    <t>INSTITUTO MEXICANO DEL SEGURO SOCIAL</t>
  </si>
  <si>
    <t>06600</t>
  </si>
  <si>
    <t xml:space="preserve">Cuotas IMSS  * Cuotas RCV  * </t>
  </si>
  <si>
    <t>9DF5B61D-AD1C-4B25-BD63-EDFB569A8923@0000000000XX0.xml</t>
  </si>
  <si>
    <t>28/01/2025</t>
  </si>
  <si>
    <t>2025-01-28T10:55:48</t>
  </si>
  <si>
    <t>SF</t>
  </si>
  <si>
    <t>3355</t>
  </si>
  <si>
    <t>DDC75CBE-E8AB-45C5-B73B-7DFE675A212C</t>
  </si>
  <si>
    <t>PADR630926G64</t>
  </si>
  <si>
    <t>RUTH ISELA PARRA DURAZO</t>
  </si>
  <si>
    <t>01 - Efectivo</t>
  </si>
  <si>
    <t xml:space="preserve">Reactivo #1 Oto 1 oz First Choice * Reactivo #2 Ph 1 oz First Choice * </t>
  </si>
  <si>
    <t>DDC75CBE-E8AB-45C5-B73B-7DFE675A212C@0000000000XX0.xml</t>
  </si>
  <si>
    <t>29/01/2025</t>
  </si>
  <si>
    <t>2025-01-29T12:08:49</t>
  </si>
  <si>
    <t>BVIII</t>
  </si>
  <si>
    <t>54651</t>
  </si>
  <si>
    <t>E1105BD3-6FF0-458C-930F-DBBDD37F62C2</t>
  </si>
  <si>
    <t>ESC960306IT2</t>
  </si>
  <si>
    <t>ESTACION DE SERVICIOS EL CAPITAN</t>
  </si>
  <si>
    <t>04 - Tarjeta de crédito</t>
  </si>
  <si>
    <t xml:space="preserve">DIESEL * </t>
  </si>
  <si>
    <t>Si</t>
  </si>
  <si>
    <t>E1105BD3-6FF0-458C-930F-DBBDD37F62C2@0000000000XX0.xml</t>
  </si>
  <si>
    <t>30/01/2025</t>
  </si>
  <si>
    <t>2025-01-30T11:39:10</t>
  </si>
  <si>
    <t>987FD231-8C76-44E5-85DC-D360A28B026F</t>
  </si>
  <si>
    <t>QUCC760610D43</t>
  </si>
  <si>
    <t>CESAR ABRAHAM QUIRARTE CERVANTES</t>
  </si>
  <si>
    <t xml:space="preserve">Mantenimiento de alberca de enero * </t>
  </si>
  <si>
    <t>987FD231-8C76-44E5-85DC-D360A28B026F@0000000000XX0.xml</t>
  </si>
  <si>
    <t>601 - General de Ley Personas Morales</t>
  </si>
  <si>
    <t>2025-01-30T11:46:19</t>
  </si>
  <si>
    <t>FFA054F7-B444-4AA7-BF9C-09BE99BA2099</t>
  </si>
  <si>
    <t>FFA054F7-B444-4AA7-BF9C-09BE99BA2099@0000000000XX0.xml</t>
  </si>
  <si>
    <t>31/01/2025</t>
  </si>
  <si>
    <t>2025-01-31T21:01:15</t>
  </si>
  <si>
    <t>B</t>
  </si>
  <si>
    <t>258</t>
  </si>
  <si>
    <t>57CC38C9-13FE-4B7D-8120-ED78127B014D</t>
  </si>
  <si>
    <t>OOME6902152NA</t>
  </si>
  <si>
    <t>EDGAR VINICIO OROZCO MARTINEZ</t>
  </si>
  <si>
    <t>02 - Cheque nominativo</t>
  </si>
  <si>
    <t>Contado</t>
  </si>
  <si>
    <t xml:space="preserve">SERVICIOS PROFESIONALES * </t>
  </si>
  <si>
    <t>57CC38C9-13FE-4B7D-8120-ED78127B014D@0000000000XX0.xml</t>
  </si>
  <si>
    <t>REGISTRADO EN BANCOS*</t>
  </si>
  <si>
    <t>PAGOS</t>
  </si>
  <si>
    <t>NEGRITAS REGISTRADO EN 2025*</t>
  </si>
  <si>
    <t>PAGO RET IVA DIC 2024</t>
  </si>
  <si>
    <t>RET SUELDOS Y SAL</t>
  </si>
  <si>
    <t>PAGO RET ISR 2024</t>
  </si>
  <si>
    <t>PAGO RADIO MOVIL</t>
  </si>
  <si>
    <t>IMSS</t>
  </si>
  <si>
    <t>FACTURA IMSS</t>
  </si>
  <si>
    <t>SUA</t>
  </si>
  <si>
    <t>FEBRUARY 2025</t>
  </si>
  <si>
    <t>04/02/2025</t>
  </si>
  <si>
    <t>2025-02-04T15:48:30</t>
  </si>
  <si>
    <t>2535</t>
  </si>
  <si>
    <t>00AE1D71-B93A-4A77-9007-9D0C24C28CB5</t>
  </si>
  <si>
    <t xml:space="preserve">SERVICIO DE DISPOSICION FINAL DE CONTENEDOR 4 YRD MES ENERO 2025 * SERVICIO DISPOSICION FINAL DE SANITARIO MES ENERO 2025 * </t>
  </si>
  <si>
    <t>00AE1D71-B93A-4A77-9007-9D0C24C28CB5@0000000000XX0.xml</t>
  </si>
  <si>
    <t>2025-02-04T17:28:13</t>
  </si>
  <si>
    <t>15798482</t>
  </si>
  <si>
    <t>18483FB0-FACF-4FED-BCDD-D52BB35CD029</t>
  </si>
  <si>
    <t>18483FB0-FACF-4FED-BCDD-D52BB35CD029@0000000000XX0.xml</t>
  </si>
  <si>
    <t>05/02/2025</t>
  </si>
  <si>
    <t>2025-02-05T12:14:46</t>
  </si>
  <si>
    <t>268</t>
  </si>
  <si>
    <t>CE38DAE5-31EA-4F85-8470-77417B786179</t>
  </si>
  <si>
    <t xml:space="preserve">HONORARIOS POR SERVICIOS CONTABLES * </t>
  </si>
  <si>
    <t>CE38DAE5-31EA-4F85-8470-77417B786179@0000000000XX0.xml</t>
  </si>
  <si>
    <t>2025-02-05T16:49:35</t>
  </si>
  <si>
    <t>V</t>
  </si>
  <si>
    <t>19959</t>
  </si>
  <si>
    <t>e1427ee1-8248-479e-838d-52320dab6bb1</t>
  </si>
  <si>
    <t>GSV070221L9A</t>
  </si>
  <si>
    <t>GAS SERVICIO VISTA AL MAR</t>
  </si>
  <si>
    <t xml:space="preserve">Gasolina Magna * </t>
  </si>
  <si>
    <t>E1427EE1-8248-479E-838D-52320DAB6BB1@0000000000XX0.xml</t>
  </si>
  <si>
    <t>06/02/2025</t>
  </si>
  <si>
    <t>2025-02-06T17:30:29</t>
  </si>
  <si>
    <t>921</t>
  </si>
  <si>
    <t>77152BB0-4558-4C10-9DD7-6EDBAF8DC87F</t>
  </si>
  <si>
    <t>EACA8703044S4</t>
  </si>
  <si>
    <t>ANA MARIA ESCALANTE CABRERA</t>
  </si>
  <si>
    <t xml:space="preserve">ROTULACION DE CARRITO PARA SEGURIDAD PRIVADA * </t>
  </si>
  <si>
    <t>77152BB0-4558-4C10-9DD7-6EDBAF8DC87F@0000000000XX0.xml</t>
  </si>
  <si>
    <t>10/02/2025</t>
  </si>
  <si>
    <t>2025-02-10T12:12:41</t>
  </si>
  <si>
    <t>2600</t>
  </si>
  <si>
    <t>AF6870FD-B846-4E4E-8300-1257EC6C0897</t>
  </si>
  <si>
    <t>VIOP590417J50</t>
  </si>
  <si>
    <t>PATRICIA ISABEL VIRAMONTES OHTON</t>
  </si>
  <si>
    <t>21000</t>
  </si>
  <si>
    <t xml:space="preserve">Saco de arena silica de 100 lbs * Probador 2 vias * </t>
  </si>
  <si>
    <t>AF6870FD-B846-4E4E-8300-1257EC6C0897@0000000000XX0.xml</t>
  </si>
  <si>
    <t>12/02/2025</t>
  </si>
  <si>
    <t>2025-02-12T13:27:16</t>
  </si>
  <si>
    <t>38996</t>
  </si>
  <si>
    <t>51E49B0B-3B3A-4C93-845D-4DD11CE6EE96</t>
  </si>
  <si>
    <t>GRH0412227K6</t>
  </si>
  <si>
    <t>GRHAM</t>
  </si>
  <si>
    <t>CONTADO</t>
  </si>
  <si>
    <t xml:space="preserve">SERVICIO DE ESCANEO * MEMORIA USB 16GB ADATA C008 * </t>
  </si>
  <si>
    <t>51E49B0B-3B3A-4C93-845D-4DD11CE6EE96@0000000000XX0.xml</t>
  </si>
  <si>
    <t>2025-02-12T15:23:38</t>
  </si>
  <si>
    <t>2606</t>
  </si>
  <si>
    <t>6CC4FD51-053B-4FB9-9271-056BA4F5A09A</t>
  </si>
  <si>
    <t xml:space="preserve">PAQUETE DE 4 LLANTAS PARA ASPIRADORA CON BALERO * </t>
  </si>
  <si>
    <t>6CC4FD51-053B-4FB9-9271-056BA4F5A09A@0000000000XX0.xml</t>
  </si>
  <si>
    <t>15/02/2025</t>
  </si>
  <si>
    <t>2025-02-15T13:47:45</t>
  </si>
  <si>
    <t>39034</t>
  </si>
  <si>
    <t>71bc0473-2789-4df5-be3e-d65751e8091b</t>
  </si>
  <si>
    <t xml:space="preserve">SERVICIO DE ESCANEO * </t>
  </si>
  <si>
    <t>71BC0473-2789-4DF5-BE3E-D65751E8091B@0000000000XX0.xml</t>
  </si>
  <si>
    <t>2025-02-15T14:28:36</t>
  </si>
  <si>
    <t>D9299727-1BF7-42BC-87C9-F16F5D0F2523</t>
  </si>
  <si>
    <t xml:space="preserve">Mantenimiento de alberca de febrero * </t>
  </si>
  <si>
    <t>D9299727-1BF7-42BC-87C9-F16F5D0F2523@0000000000XX0.xml</t>
  </si>
  <si>
    <t>2025-02-15T14:26:04</t>
  </si>
  <si>
    <t>F8503A3E-53D4-4EA5-9B25-23A3296130DC</t>
  </si>
  <si>
    <t>F8503A3E-53D4-4EA5-9B25-23A3296130DC@0000000000XX0.xml</t>
  </si>
  <si>
    <t>21/02/2025</t>
  </si>
  <si>
    <t>2025-02-21T15:27:23</t>
  </si>
  <si>
    <t>2611</t>
  </si>
  <si>
    <t>1CB24B03-D18E-4981-A8F0-DC8C2EEFE45B</t>
  </si>
  <si>
    <t xml:space="preserve">Piedra Pomex Pool blok * </t>
  </si>
  <si>
    <t>1CB24B03-D18E-4981-A8F0-DC8C2EEFE45B@0000000000XX0.xml</t>
  </si>
  <si>
    <t>2025-02-21T11:25:26</t>
  </si>
  <si>
    <t>FC</t>
  </si>
  <si>
    <t>3088</t>
  </si>
  <si>
    <t>C1FCEFED-8D6C-4BFE-A99F-7788718B05A4</t>
  </si>
  <si>
    <t>SEAE691012R41</t>
  </si>
  <si>
    <t>EDGARD STERLING ACUÑA</t>
  </si>
  <si>
    <t>842.40</t>
  </si>
  <si>
    <t>USD</t>
  </si>
  <si>
    <t>20.4208</t>
  </si>
  <si>
    <t xml:space="preserve">ENLACE DE INTERNET ANUAL 2025 * </t>
  </si>
  <si>
    <t>C1FCEFED-8D6C-4BFE-A99F-7788718B05A4@0000000000XX0.xml</t>
  </si>
  <si>
    <t>2025-02-21T23:22:38</t>
  </si>
  <si>
    <t>202501-Z3234845108-17022025-243924</t>
  </si>
  <si>
    <t>D46280E6-08C6-49C4-B1DB-9CC9D5065A3F</t>
  </si>
  <si>
    <t xml:space="preserve">Cuotas IMSS  * </t>
  </si>
  <si>
    <t>D46280E6-08C6-49C4-B1DB-9CC9D5065A3F@0000000000XX0.xml</t>
  </si>
  <si>
    <t>22/02/2025</t>
  </si>
  <si>
    <t>2025-02-23T12:20:11</t>
  </si>
  <si>
    <t>0052809488</t>
  </si>
  <si>
    <t>8EFE73F0-CCB7-442F-961B-CBCEE63F2628</t>
  </si>
  <si>
    <t xml:space="preserve">Servicios de Telecomunicaciones * Cargo de equipo 14 de 24 * </t>
  </si>
  <si>
    <t>8EFE73F0-CCB7-442F-961B-CBCEE63F2628@0000000000XX0.xml</t>
  </si>
  <si>
    <t>27/02/2025</t>
  </si>
  <si>
    <t>2025-02-27T20:59:21</t>
  </si>
  <si>
    <t>FB170428-B6EE-43E2-8818-0F49EDA92797</t>
  </si>
  <si>
    <t>MSF210701JR9</t>
  </si>
  <si>
    <t>MUNICIPIO DE SAN FELIPE</t>
  </si>
  <si>
    <t xml:space="preserve">IMPUESTO PREDIAL CLAVE: YO002031 RECIBO SF 97254 * SOBRETASA AL FOMENTO DEPORTIVO RECIBO SF 97254 * IMPUESTO PREDIAL CLAVE: YO023001 RECIBO SF 97255 * SOBRETASA AL FOMENTO DEPORTIVO RECIBO SF 97255 * IMPUESTO PREDIAL CLAVE: YO022015 RECIBO SF 97256 * SOBRETASA AL FOMENTO DEPORTIVO RECIBO SF 97256 * DONATIVO CRUZ ROJA DEL RECIBO SF 97254 AL SF 97256 * DONATIVO BOMBEROS DEL RECIBO SF 97254 AL SF 97256 * </t>
  </si>
  <si>
    <t>FB170428-B6EE-43E2-8818-0F49EDA92797@0000000000XX0.xml</t>
  </si>
  <si>
    <t>28/02/2025</t>
  </si>
  <si>
    <t>2025-03-02T09:59:28</t>
  </si>
  <si>
    <t>273</t>
  </si>
  <si>
    <t>9816FF23-117E-45D4-ABBA-21349455E930</t>
  </si>
  <si>
    <t>9816FF23-117E-45D4-ABBA-21349455E930@0000000000XX0.xml</t>
  </si>
  <si>
    <t>2025-03-02T10:14:26</t>
  </si>
  <si>
    <t>276</t>
  </si>
  <si>
    <t>AD16388E-C898-4B2D-978D-F1C8A9CCEA6D</t>
  </si>
  <si>
    <t>AD16388E-C898-4B2D-978D-F1C8A9CCEA6D@0000000000XX0.xml</t>
  </si>
  <si>
    <t>Expenses without invoice_identified by Lupe</t>
  </si>
  <si>
    <t>BBVA MXN</t>
  </si>
  <si>
    <t>SFDisposal</t>
  </si>
  <si>
    <t>PAGO EN EFECTIVO</t>
  </si>
  <si>
    <t>Impuesto sobre nomina</t>
  </si>
  <si>
    <t>TRANSFERENCIAS</t>
  </si>
  <si>
    <t>EN DLL</t>
  </si>
  <si>
    <t>GASTOS</t>
  </si>
  <si>
    <t>NOMINA</t>
  </si>
  <si>
    <t>FACTURA DE PAGO</t>
  </si>
  <si>
    <t>RADIOMOVIL</t>
  </si>
  <si>
    <t>DEL MES DE ENERO</t>
  </si>
  <si>
    <t>GRUPO NACIONAL (seguro)</t>
  </si>
  <si>
    <t>DEL MES DE AGOSTO 2024</t>
  </si>
  <si>
    <t xml:space="preserve">TOTAL DE PAGOS EN </t>
  </si>
  <si>
    <t>FEBRERO</t>
  </si>
  <si>
    <t>MARCH 2025</t>
  </si>
  <si>
    <t>04/03/2025</t>
  </si>
  <si>
    <t>2025-03-04T14:26:18</t>
  </si>
  <si>
    <t>2601</t>
  </si>
  <si>
    <t>03BA95F1-3F98-43BF-A67A-5E55E5D03F00</t>
  </si>
  <si>
    <t xml:space="preserve">SERVICIO DE DISPOSICION FINAL DE CONTENEDOR 4 YRD MES FEBRERO 2025 * SERVICIO DISPOSICION FINAL DE SANITARIO MES FEBRERO 2025 * </t>
  </si>
  <si>
    <t>03BA95F1-3F98-43BF-A67A-5E55E5D03F00@0000000000XX0.xml</t>
  </si>
  <si>
    <t>2025-03-04T19:02:15</t>
  </si>
  <si>
    <t>15828917</t>
  </si>
  <si>
    <t>29052621-13BF-4125-93AD-40696FA14A19</t>
  </si>
  <si>
    <t>29052621-13BF-4125-93AD-40696FA14A19@0000000000XX0.xml</t>
  </si>
  <si>
    <t>07/03/2025</t>
  </si>
  <si>
    <t>2025-03-07T11:39:36</t>
  </si>
  <si>
    <t>20199</t>
  </si>
  <si>
    <t>77cf21f9-f214-4795-b4a2-d698eb3b4ede</t>
  </si>
  <si>
    <t>77CF21F9-F214-4795-B4A2-D698EB3B4EDE@0000000000XX0.xml</t>
  </si>
  <si>
    <t>2025-03-07T14:01:53</t>
  </si>
  <si>
    <t>CLV</t>
  </si>
  <si>
    <t>642</t>
  </si>
  <si>
    <t>C516A33A-2FD7-48B8-8074-93CE965F1983</t>
  </si>
  <si>
    <t>CAFM9107186F3</t>
  </si>
  <si>
    <t>MARCO AZAHEL CALDERON FONSECA</t>
  </si>
  <si>
    <t>AL CONTADO</t>
  </si>
  <si>
    <t xml:space="preserve">SELLO * </t>
  </si>
  <si>
    <t>C516A33A-2FD7-48B8-8074-93CE965F1983@0000000000XX0.xml</t>
  </si>
  <si>
    <t>08/03/2025</t>
  </si>
  <si>
    <t>2025-03-08T10:50:38</t>
  </si>
  <si>
    <t>D</t>
  </si>
  <si>
    <t>19488</t>
  </si>
  <si>
    <t>16EB741A-71B4-42B7-A10C-39A1CDDBD4EE</t>
  </si>
  <si>
    <t>MAAM771110864</t>
  </si>
  <si>
    <t>MANUEL MAR ABITIA</t>
  </si>
  <si>
    <t xml:space="preserve">PALANCA WC LATERAL C/BOTON PLASTICO * TAPE NEGRO 3M ECON * HILO ALBANIL 90GR. LOHER * HILO ALBAÑIL ECON * DISCO METAL 4-1/2 PRETUL / B&amp;D/FANDELLI * RESANADOR MADERA PINO 236 ML (PRESTO) * TAPA DECORA BLANCA * TAPA CIEGA 2 X 4 BLANCA * PLASTERING 4X4 PLANO * COPLE PVC 3/4 * CODO PVC 3/4 X 90 * CODO PVC 3/4 X 45 * TAPON LISO PVC 3/4 * TEE PVC 3/4 * PIE ABS 2 C/30 * CODO ABS 2 X 90 * TEE ABS 2 * COPLE ABS 2 * BANDOLA CON SEGURO 1/8 * TUERCA MARIPOSA SOLIDA 1/4 * TUERCA 1/4 * TORNILLO ESTUFA 14 X 1 * TEFLON 1/2 ROLLO * </t>
  </si>
  <si>
    <t>16EB741A-71B4-42B7-A10C-39A1CDDBD4EE@0000000000XX0.xml</t>
  </si>
  <si>
    <t>12/03/2025</t>
  </si>
  <si>
    <t>2025-03-12T10:57:41</t>
  </si>
  <si>
    <t>3</t>
  </si>
  <si>
    <t>D655D9E7-6359-44E5-9E44-704A0089A8B8</t>
  </si>
  <si>
    <t xml:space="preserve">Mantenimiento alberca del mes de Marzo * </t>
  </si>
  <si>
    <t>D655D9E7-6359-44E5-9E44-704A0089A8B8@0000000000XX0.xml</t>
  </si>
  <si>
    <t>2025-03-12T11:07:18</t>
  </si>
  <si>
    <t>21465</t>
  </si>
  <si>
    <t>F2072A44-DB81-477B-BF1E-93DE60431443</t>
  </si>
  <si>
    <t>PPE990827935</t>
  </si>
  <si>
    <t>PINTURAS PEVI</t>
  </si>
  <si>
    <t xml:space="preserve">ESMALTE GALER 900 NEGRO GALON ZAAK * RODILLO MOHAIR  DE 9 X 1/4" PIEZA QUALI-TECH * THINNER LAQUER GALON ZAAK * RODILLO 3/8 C/ EXTESION DE 3 PIES PIEZA QUALI-TECH * RODILLO 9" RL MICROFIBER  3/8 2-PACK  QUALI-TECH * BROCHA 3" 100% CERDA NATURAL (NATURAL BRISTLE) PIEZA MARCA QUALI-TECH * BROCHA 4" 100% CERDA NATURAL (NATURAL BRISTLE) PIEZA MARCA QUALI-TECH * EXTENCION DE ALUMINIO HEX. ANTI-TORSION DE 6 A 12 PIES PIEZA MARCA WOOSTER * CINTA ADHESIVA (TAPE) VERDE DE 2" MARCA PAINTER´S MATE * PLASTICO 9X400 FT HAND MASTER PIEZA PPG * CEPILLO DE ALAMBRE NO 51 PIEZA BYP * LIJA DE AGUA GRADO 150 PIEZA FANDELI * PINTURA P/EXT MATE (FLAT) 100% ACRILICO BASE ULTRA (DEEP) CUBETA MARCA PPG * CHAROLA DE PLASTICO DE 9" QUALI-TECH * MANERAL STANDARD  DE 9 PIEZA QUALI-TECH * RODILLO ALL PURPOSE DE 9 X3/8" PIEZA QUALI-TECH * CINTA ADHESIVA (TAPE) VERDE DE 1½" MARCA PAINTER´S MATE * </t>
  </si>
  <si>
    <t>F2072A44-DB81-477B-BF1E-93DE60431443@0000000000XX0.xml</t>
  </si>
  <si>
    <t>13/03/2025</t>
  </si>
  <si>
    <t>2025-03-13T09:25:42</t>
  </si>
  <si>
    <t>5</t>
  </si>
  <si>
    <t>42E3A09E-1F76-42F6-A0D2-58D963E23ED3</t>
  </si>
  <si>
    <t xml:space="preserve">B390946A-D3E3-4A42-8F0B-CC82BA569CA3 </t>
  </si>
  <si>
    <t xml:space="preserve">Prestacion de servicios administrativos de Marzo * </t>
  </si>
  <si>
    <t>42E3A09E-1F76-42F6-A0D2-58D963E23ED3@0000000000XX0.xml</t>
  </si>
  <si>
    <t>16/03/2025</t>
  </si>
  <si>
    <t>2025-03-16T12:33:18</t>
  </si>
  <si>
    <t>133</t>
  </si>
  <si>
    <t>802BC8D2-3CAF-4AF2-B30A-92F2D0796DCF</t>
  </si>
  <si>
    <t>OUCL970914HG8</t>
  </si>
  <si>
    <t>LEDGAR IRAM OSUNA CASTRO</t>
  </si>
  <si>
    <t>.</t>
  </si>
  <si>
    <t xml:space="preserve">UNIFORME * </t>
  </si>
  <si>
    <t>802BC8D2-3CAF-4AF2-B30A-92F2D0796DCF@0000000000XX0.xml</t>
  </si>
  <si>
    <t>22/03/2025</t>
  </si>
  <si>
    <t>2025-03-23T16:29:11</t>
  </si>
  <si>
    <t>0052846804</t>
  </si>
  <si>
    <t>C0752777-A008-4AF2-A93D-D297052DAA46</t>
  </si>
  <si>
    <t xml:space="preserve">Servicios de Telecomunicaciones * Cargo de equipo 15 de 24 * </t>
  </si>
  <si>
    <t>C0752777-A008-4AF2-A93D-D297052DAA46@0000000000XX0.xml</t>
  </si>
  <si>
    <t>26/03/2025</t>
  </si>
  <si>
    <t>2025-03-26T16:39:01</t>
  </si>
  <si>
    <t>20325</t>
  </si>
  <si>
    <t>d864492c-ddb9-426a-bad4-c4a5cbae99a5</t>
  </si>
  <si>
    <t>D864492C-DDB9-426A-BAD4-C4A5CBAE99A5@0000000000XX0.xml</t>
  </si>
  <si>
    <t>28/03/2025</t>
  </si>
  <si>
    <t>2025-03-28T07:40:12</t>
  </si>
  <si>
    <t>202502-Z3234845108-18032025-673406</t>
  </si>
  <si>
    <t>299E13D5-D29B-4805-A6D2-642DB5FA1FDD</t>
  </si>
  <si>
    <t>299E13D5-D29B-4805-A6D2-642DB5FA1FDD@0000000000XX0.xml</t>
  </si>
  <si>
    <t>31/03/2025</t>
  </si>
  <si>
    <t>2025-04-01T17:47:45</t>
  </si>
  <si>
    <t>279</t>
  </si>
  <si>
    <t>FBB3816C-7E81-46B1-97F4-96D86BBF9460</t>
  </si>
  <si>
    <t xml:space="preserve">HONORARIOS POR SERVICIOS CONTABLES * SERVICIOS PROFESIONALES * </t>
  </si>
  <si>
    <t>FBB3816C-7E81-46B1-97F4-96D86BBF9460@0000000000XX0.xml</t>
  </si>
  <si>
    <t>FACTURAS DE PAGO</t>
  </si>
  <si>
    <t>PATRICIA ISABEL</t>
  </si>
  <si>
    <t xml:space="preserve">RUTH ISELA </t>
  </si>
  <si>
    <t>RADIO MOVIL</t>
  </si>
  <si>
    <t>MARZO</t>
  </si>
  <si>
    <t>APRIL 2025</t>
  </si>
  <si>
    <t>01/04/2025</t>
  </si>
  <si>
    <t>2025-04-01T15:13:25</t>
  </si>
  <si>
    <t>15851797</t>
  </si>
  <si>
    <t>53100CDA-0D76-4FD5-8CC5-D2D99C055C36</t>
  </si>
  <si>
    <t>53100CDA-0D76-4FD5-8CC5-D2D99C055C36@0000000000XX0.xml</t>
  </si>
  <si>
    <t>2025-04-01T14:15:25</t>
  </si>
  <si>
    <t>20391</t>
  </si>
  <si>
    <t>762ef1ad-10ab-4283-83ed-7756d045a5c5</t>
  </si>
  <si>
    <t>762EF1AD-10AB-4283-83ED-7756D045A5C5@0000000000XX0.xml</t>
  </si>
  <si>
    <t>2025-04-01T07:17:08</t>
  </si>
  <si>
    <t>3475920</t>
  </si>
  <si>
    <t>DC3AF4E6-E688-4993-9380-63201AFC4B96</t>
  </si>
  <si>
    <t xml:space="preserve">466 C RECONEXION DE SERVICIO * </t>
  </si>
  <si>
    <t>DC3AF4E6-E688-4993-9380-63201AFC4B96@0000000000XX0.xml</t>
  </si>
  <si>
    <t>2025-04-01T08:09:58</t>
  </si>
  <si>
    <t>3477303</t>
  </si>
  <si>
    <t>F72F0B27-6DC1-4658-B3C6-EF8546F3100D</t>
  </si>
  <si>
    <t>F72F0B27-6DC1-4658-B3C6-EF8546F3100D@0000000000XX0.xml</t>
  </si>
  <si>
    <t>2025-04-01T14:01:41</t>
  </si>
  <si>
    <t>2673</t>
  </si>
  <si>
    <t>F9F532F5-262C-4877-A3AC-975B6B6486ED</t>
  </si>
  <si>
    <t>credito</t>
  </si>
  <si>
    <t xml:space="preserve">SERVICIO DE DISPOSICION FINAL DE CONTENEDOR 4 YRD MES MARZO 2025 * </t>
  </si>
  <si>
    <t>F9F532F5-262C-4877-A3AC-975B6B6486ED@0000000000XX0.xml</t>
  </si>
  <si>
    <t>08/04/2025</t>
  </si>
  <si>
    <t>2025-04-08T16:58:48</t>
  </si>
  <si>
    <t>139</t>
  </si>
  <si>
    <t>897209D2-32AE-4415-98A4-1C13AC056281</t>
  </si>
  <si>
    <t>897209D2-32AE-4415-98A4-1C13AC056281@0000000000XX0.xml</t>
  </si>
  <si>
    <t>13/04/2025</t>
  </si>
  <si>
    <t>2025-04-13T12:36:50</t>
  </si>
  <si>
    <t>20479</t>
  </si>
  <si>
    <t>353e36f0-bcd7-41e7-99a4-558672d030bb</t>
  </si>
  <si>
    <t>353E36F0-BCD7-41E7-99A4-558672D030BB@0000000000XX0.xml</t>
  </si>
  <si>
    <t>15/04/2025</t>
  </si>
  <si>
    <t>2025-04-15T17:55:46</t>
  </si>
  <si>
    <t>7</t>
  </si>
  <si>
    <t>41801635-3FBD-4EFF-B616-401D1CAD0A04</t>
  </si>
  <si>
    <t xml:space="preserve">Mantenimiento mes abril * </t>
  </si>
  <si>
    <t>41801635-3FBD-4EFF-B616-401D1CAD0A04@0000000000XX0.xml</t>
  </si>
  <si>
    <t>2025-04-15T17:51:14</t>
  </si>
  <si>
    <t>6</t>
  </si>
  <si>
    <t>BBF638C9-6C91-4C6D-983D-CFE4AF0B4C8F</t>
  </si>
  <si>
    <t xml:space="preserve">Mantenimiento alberca del mes de abril * </t>
  </si>
  <si>
    <t>BBF638C9-6C91-4C6D-983D-CFE4AF0B4C8F@0000000000XX0.xml</t>
  </si>
  <si>
    <t>22/04/2025</t>
  </si>
  <si>
    <t>2025-04-23T11:42:03</t>
  </si>
  <si>
    <t>0052883287</t>
  </si>
  <si>
    <t>226E6BC4-4384-43A9-9041-F1A4733D6705</t>
  </si>
  <si>
    <t xml:space="preserve">Servicios de Telecomunicaciones * Cargo de equipo 16 de 24 * </t>
  </si>
  <si>
    <t>226E6BC4-4384-43A9-9041-F1A4733D6705@0000000000XX0.xml</t>
  </si>
  <si>
    <t>2025-04-22T15:46:22</t>
  </si>
  <si>
    <t>39779</t>
  </si>
  <si>
    <t>E55E0519-F9D5-44C7-A6FE-7D2098C80741</t>
  </si>
  <si>
    <t xml:space="preserve">USB 64GB KINGSTON * </t>
  </si>
  <si>
    <t>E55E0519-F9D5-44C7-A6FE-7D2098C80741@0000000000XX0.xml</t>
  </si>
  <si>
    <t>23/04/2025</t>
  </si>
  <si>
    <t>2025-04-23T15:34:56</t>
  </si>
  <si>
    <t>39796</t>
  </si>
  <si>
    <t>8EB4A0C5-203B-48F4-BAB0-00F6862D9DB8</t>
  </si>
  <si>
    <t>8EB4A0C5-203B-48F4-BAB0-00F6862D9DB8@0000000000XX0.xml</t>
  </si>
  <si>
    <t>25/04/2025</t>
  </si>
  <si>
    <t>2025-04-25T12:43:30</t>
  </si>
  <si>
    <t>202503-Z3234845108-21042025-158185</t>
  </si>
  <si>
    <t>A62F10BF-E07A-4AD9-AE72-CB79E0D3891E</t>
  </si>
  <si>
    <t>A62F10BF-E07A-4AD9-AE72-CB79E0D3891E@0000000000XX0.xml</t>
  </si>
  <si>
    <t>26/04/2025</t>
  </si>
  <si>
    <t>2025-04-26T11:40:58</t>
  </si>
  <si>
    <t>660</t>
  </si>
  <si>
    <t>57ED5B3C-A678-4BD0-9254-1C09B644F35C</t>
  </si>
  <si>
    <t xml:space="preserve">RENTA DE MAQUINARIA * </t>
  </si>
  <si>
    <t>57ED5B3C-A678-4BD0-9254-1C09B644F35C@0000000000XX0.xml</t>
  </si>
  <si>
    <t>30/04/2025</t>
  </si>
  <si>
    <t>2025-04-30T21:19:07</t>
  </si>
  <si>
    <t>288</t>
  </si>
  <si>
    <t>0A9C030F-6094-4661-BDDD-E532C8490DBF</t>
  </si>
  <si>
    <t>0A9C030F-6094-4661-BDDD-E532C8490DBF@0000000000XX0.xml</t>
  </si>
  <si>
    <t>TIPO DE GASTOS</t>
  </si>
  <si>
    <t>MES</t>
  </si>
  <si>
    <t>02/05/2025</t>
  </si>
  <si>
    <t>2025-05-02T17:43:52</t>
  </si>
  <si>
    <t>20639</t>
  </si>
  <si>
    <t>f8342d4e-a04f-4e44-b653-65a1689251e1</t>
  </si>
  <si>
    <t>F8342D4E-A04F-4E44-B653-65A1689251E1@0000000000XX0.xml</t>
  </si>
  <si>
    <t>05/05/2025</t>
  </si>
  <si>
    <t>2025-05-05T17:31:11</t>
  </si>
  <si>
    <t>297</t>
  </si>
  <si>
    <t>3745516E-260A-4264-AAF6-8D5E3D1E96D5</t>
  </si>
  <si>
    <t>3745516E-260A-4264-AAF6-8D5E3D1E96D5@0000000000XX0.xml</t>
  </si>
  <si>
    <t>06/05/2025</t>
  </si>
  <si>
    <t>2025-05-06T18:21:46</t>
  </si>
  <si>
    <t>15892669</t>
  </si>
  <si>
    <t>7EBC9E42-84E4-456F-AFD9-1E83FFAD5E5E</t>
  </si>
  <si>
    <t>7EBC9E42-84E4-456F-AFD9-1E83FFAD5E5E@0000000000XX0.xml</t>
  </si>
  <si>
    <t>2025-05-06T11:18:07</t>
  </si>
  <si>
    <t>2770</t>
  </si>
  <si>
    <t>C0F2FEAD-EE2C-418E-B85E-D7465386F7C4</t>
  </si>
  <si>
    <t xml:space="preserve">SERVICIO DE DISPOSICION FINAL DE CONTENEDOR 4 YRD MES ABRIL 2025 * SERVICIO DE DISPOSICION FINAL  EXTRA * </t>
  </si>
  <si>
    <t>C0F2FEAD-EE2C-418E-B85E-D7465386F7C4@0000000000XX0.xml</t>
  </si>
  <si>
    <t>2025-05-06T16:03:34</t>
  </si>
  <si>
    <t>21632</t>
  </si>
  <si>
    <t>DEF1F602-711B-446A-A3F2-3CCDAC4D0CFF</t>
  </si>
  <si>
    <t xml:space="preserve">PINTURA P/EXT MATE (FLAT) 100% ACRILICO BASE ULTRA (DEEP) CUBETA MARCA PPG * MANERAL HEAVY DUTY  DE 9"  PIEZA QUALI-TECH * CINTA ADHESIVA (TAPE) BEIGE DE 1½" STT00178/EA (100307) MARCA SHURTAPE * RODILLO PRO LAM  DE 9 X 1 1 /14" PIEZA QUALI-TECH * ESCURRIDOR PARA CUBETA   PIEZA QUALI-TECH * BROCHA VERDE DE 1" PIEZA PERFECT * BROCHA VERDE DE 1½" PIEZA PERFECT * </t>
  </si>
  <si>
    <t>DEF1F602-711B-446A-A3F2-3CCDAC4D0CFF@0000000000XX0.xml</t>
  </si>
  <si>
    <t>08/05/2025</t>
  </si>
  <si>
    <t>2025-05-08T18:28:24</t>
  </si>
  <si>
    <t>6C8AC52A-CA32-4E11-B551-F381F3BB3069</t>
  </si>
  <si>
    <t>GEB4603194H7</t>
  </si>
  <si>
    <t>GOBIERNO DEL ESTADO DE BAJA CALIFORNIA</t>
  </si>
  <si>
    <t xml:space="preserve">ASOCIACION DE VECINOS FRACCIONAMIENTO PLAYA DE ORO </t>
  </si>
  <si>
    <t xml:space="preserve">ISRTP 4.25% TRIMESTRAL * RECARGOS POR INDEMNIZACION PAGOS DE CONTADO * REDONDEO EN PAGOS EFECTUADOS * </t>
  </si>
  <si>
    <t>6C8AC52A-CA32-4E11-B551-F381F3BB3069@0000000000XX0.xml</t>
  </si>
  <si>
    <t>2025-05-08T11:39:47</t>
  </si>
  <si>
    <t>21637</t>
  </si>
  <si>
    <t>892351B7-36BA-41D0-9002-0685862C77E7</t>
  </si>
  <si>
    <t xml:space="preserve">PINTURA P/EXT MATE (FLAT) 100% ACRILICO BASE ULTRA (DEEP) CUBETA MARCA PPG * </t>
  </si>
  <si>
    <t>892351B7-36BA-41D0-9002-0685862C77E7@0000000000XX0.xml</t>
  </si>
  <si>
    <t>2025-05-08T13:57:19</t>
  </si>
  <si>
    <t>20039</t>
  </si>
  <si>
    <t>F20A8E4E-9CCC-426A-A537-F88D21E17819</t>
  </si>
  <si>
    <t xml:space="preserve">CHAROLA PINTAR JGO MINI * REPUESTO NAVAJA 10PZ TRUPER * </t>
  </si>
  <si>
    <t>F20A8E4E-9CCC-426A-A537-F88D21E17819@0000000000XX0.xml</t>
  </si>
  <si>
    <t>13/05/2025</t>
  </si>
  <si>
    <t>2025-05-13T12:14:02</t>
  </si>
  <si>
    <t>EHA</t>
  </si>
  <si>
    <t>310170</t>
  </si>
  <si>
    <t>EE70DC39-FEDE-4487-8C69-F53EB155A812</t>
  </si>
  <si>
    <t>GEL741008GY9</t>
  </si>
  <si>
    <t>GOBIERNO DEL ESTADO LIBRE Y SOBERANO DE QUINTANA ROO</t>
  </si>
  <si>
    <t>77000</t>
  </si>
  <si>
    <t xml:space="preserve">010218 6.6 Expedición de testimonios de escrituras públicas o actas notariales * </t>
  </si>
  <si>
    <t>EE70DC39-FEDE-4487-8C69-F53EB155A812@0000000000XX0.xml</t>
  </si>
  <si>
    <t>15/05/2025</t>
  </si>
  <si>
    <t>2025-05-15T14:06:16</t>
  </si>
  <si>
    <t>13</t>
  </si>
  <si>
    <t>D3D9EA7A-78B6-452D-9ADC-D3F30571D738</t>
  </si>
  <si>
    <t xml:space="preserve">Mantenimiento mes mayo * </t>
  </si>
  <si>
    <t>D3D9EA7A-78B6-452D-9ADC-D3F30571D738@0000000000XX0.xml</t>
  </si>
  <si>
    <t>2025-05-15T14:04:31</t>
  </si>
  <si>
    <t>12</t>
  </si>
  <si>
    <t>FB9F9460-EFD7-4D2A-8120-7DCDABBD5B0C</t>
  </si>
  <si>
    <t xml:space="preserve">Mantenimiento de alberca mes mayo * </t>
  </si>
  <si>
    <t>FB9F9460-EFD7-4D2A-8120-7DCDABBD5B0C@0000000000XX0.xml</t>
  </si>
  <si>
    <t>21/05/2025</t>
  </si>
  <si>
    <t>2025-05-21T15:31:29</t>
  </si>
  <si>
    <t>1999</t>
  </si>
  <si>
    <t>40116515-18D1-477C-A84B-58348ABB159C</t>
  </si>
  <si>
    <t>GACD7307219L1</t>
  </si>
  <si>
    <t>DANIEL ALFONSO GALLO CASTAÑEDA</t>
  </si>
  <si>
    <t xml:space="preserve">Extinguidor de 10 lbs ABC con carga y garantia anual * </t>
  </si>
  <si>
    <t>40116515-18D1-477C-A84B-58348ABB159C@0000000000XX0.xml</t>
  </si>
  <si>
    <t>22/05/2025</t>
  </si>
  <si>
    <t>2025-05-23T15:11:59</t>
  </si>
  <si>
    <t>0052918677</t>
  </si>
  <si>
    <t>FDA3754A-10D4-46AF-9F7E-CEA496EF4C21</t>
  </si>
  <si>
    <t xml:space="preserve">Servicios de Telecomunicaciones * Cargo de equipo 17 de 24 * </t>
  </si>
  <si>
    <t>FDA3754A-10D4-46AF-9F7E-CEA496EF4C21@0000000000XX0.xml</t>
  </si>
  <si>
    <t>23/05/2025</t>
  </si>
  <si>
    <t>2025-05-23T12:00:18</t>
  </si>
  <si>
    <t>3945</t>
  </si>
  <si>
    <t>022E1826-28DE-4433-9B86-33A09E9ABC5A</t>
  </si>
  <si>
    <t xml:space="preserve">Reactivo #1 Oto 1 oz First Choice * Reactivo #2 Ph 1 oz First Choice * Soda Ash 50lbs 22.7kg * </t>
  </si>
  <si>
    <t>022E1826-28DE-4433-9B86-33A09E9ABC5A@0000000000XX0.xml</t>
  </si>
  <si>
    <t>2025-05-23T11:32:57</t>
  </si>
  <si>
    <t>2003</t>
  </si>
  <si>
    <t>407B1F33-A599-46FB-8E04-838BB0C3B581</t>
  </si>
  <si>
    <t>407B1F33-A599-46FB-8E04-838BB0C3B581@0000000000XX0.xml</t>
  </si>
  <si>
    <t>2025-05-23T11:43:35</t>
  </si>
  <si>
    <t>202504-Z3234845108-19052025-227047</t>
  </si>
  <si>
    <t>5B3BBB3C-AFFD-4945-B4F7-D1D9D0B80A6A</t>
  </si>
  <si>
    <t>5B3BBB3C-AFFD-4945-B4F7-D1D9D0B80A6A@0000000000XX0.xml</t>
  </si>
  <si>
    <t>24/05/2025</t>
  </si>
  <si>
    <t>2025-05-24T16:12:03</t>
  </si>
  <si>
    <t>51573</t>
  </si>
  <si>
    <t>8AA0F4CD-6985-4132-BD3C-ED325EDDC57B</t>
  </si>
  <si>
    <t>JILM560325RR4</t>
  </si>
  <si>
    <t>MANUEL HUMBERTO JIMENEZ LEON</t>
  </si>
  <si>
    <t>28 - Tarjeta de débito</t>
  </si>
  <si>
    <t xml:space="preserve">GAS R410A  650 GR C/PIVOTE * TENSOR 3/8" TRUPER * </t>
  </si>
  <si>
    <t>8AA0F4CD-6985-4132-BD3C-ED325EDDC57B@0000000000XX0.xml</t>
  </si>
  <si>
    <t>25/05/2025</t>
  </si>
  <si>
    <t>2025-05-25T10:40:57</t>
  </si>
  <si>
    <t>3954</t>
  </si>
  <si>
    <t>1CD56FC4-ED3A-4D6B-9B5B-A63D6904B0C8</t>
  </si>
  <si>
    <t xml:space="preserve">Acido Muriatico 3.785 * </t>
  </si>
  <si>
    <t>1CD56FC4-ED3A-4D6B-9B5B-A63D6904B0C8@0000000000XX0.xml</t>
  </si>
  <si>
    <t>28/05/2025</t>
  </si>
  <si>
    <t>2025-05-28T11:51:19</t>
  </si>
  <si>
    <t>2709</t>
  </si>
  <si>
    <t>4A18EAB2-78A5-4620-B60A-61375CAF0A3D</t>
  </si>
  <si>
    <t xml:space="preserve">PH menos Mca. Klaren 1 Kgs. * </t>
  </si>
  <si>
    <t>4A18EAB2-78A5-4620-B60A-61375CAF0A3D@0000000000XX0.xml</t>
  </si>
  <si>
    <t>30/05/2025</t>
  </si>
  <si>
    <t>2025-05-30T11:48:02</t>
  </si>
  <si>
    <t>2712</t>
  </si>
  <si>
    <t>74726A6B-2AF4-4837-9D0B-955E7C570615</t>
  </si>
  <si>
    <t xml:space="preserve">Alguicida verde All Clear 32oz * </t>
  </si>
  <si>
    <t>74726A6B-2AF4-4837-9D0B-955E7C570615@0000000000XX0.xml</t>
  </si>
  <si>
    <t>2025-05-30T10:24:13</t>
  </si>
  <si>
    <t>F</t>
  </si>
  <si>
    <t>522</t>
  </si>
  <si>
    <t>d44d5d47-1a29-4226-afdc-9a195ca4989e</t>
  </si>
  <si>
    <t>TDS240129131</t>
  </si>
  <si>
    <t>TITLE DEED SERVICES</t>
  </si>
  <si>
    <t>77712</t>
  </si>
  <si>
    <t xml:space="preserve">SERVICIOS NOTARIALES Esc - 18315 000070-25 * </t>
  </si>
  <si>
    <t>D44D5D47-1A29-4226-AFDC-9A195CA4989E@0000000000XX0.xml</t>
  </si>
  <si>
    <t>31/05/2025</t>
  </si>
  <si>
    <t>2025-05-31T14:39:32</t>
  </si>
  <si>
    <t>3031</t>
  </si>
  <si>
    <t>2beb6383-7201-46b0-b335-d148b0b51570</t>
  </si>
  <si>
    <t>CAGX800426NMA</t>
  </si>
  <si>
    <t>ARACELI CHAPARRO GASTELUM</t>
  </si>
  <si>
    <t xml:space="preserve">PAPEL BOND /TAMAÑO CARTA RESMA * TRAPEADOR DE ALGODON  350 GR * ESCOBA * JABON LAVATRASTES BRILLOSA * PLUMA BIC AZUL C/12 * IMPRESION T/CARTA BLANCO Y NEGRO * </t>
  </si>
  <si>
    <t>2BEB6383-7201-46B0-B335-D148B0B51570@0000000000XX0.xml</t>
  </si>
  <si>
    <t>TipoComprobante</t>
  </si>
  <si>
    <t>FormaDePagoP</t>
  </si>
  <si>
    <t>MonedaP</t>
  </si>
  <si>
    <t>Monto</t>
  </si>
  <si>
    <t>UUIDRel</t>
  </si>
  <si>
    <t>Num Operacion</t>
  </si>
  <si>
    <t>Cuenta Destino</t>
  </si>
  <si>
    <t>Cuenta Origen</t>
  </si>
  <si>
    <t>RfcEmisorCtaDestino</t>
  </si>
  <si>
    <t>RfcEmisorCtaOrigen</t>
  </si>
  <si>
    <t>NomBancoOrdExtranjero</t>
  </si>
  <si>
    <t>TipoCadPago</t>
  </si>
  <si>
    <t>CadPago</t>
  </si>
  <si>
    <t>P</t>
  </si>
  <si>
    <t>PRODRPIDAB</t>
  </si>
  <si>
    <t>2856868</t>
  </si>
  <si>
    <t>15F1B83C-AF7C-4E9C-8628-86B3B1D98255</t>
  </si>
  <si>
    <t>GNP9211244P0</t>
  </si>
  <si>
    <t>GRUPO NACIONAL PROVINCIAL</t>
  </si>
  <si>
    <t>CP01</t>
  </si>
  <si>
    <t>2025-05-14T12:00:00</t>
  </si>
  <si>
    <t>03</t>
  </si>
  <si>
    <t>1F7EC87E-4435-4A5C-A363-90222276E728</t>
  </si>
  <si>
    <t xml:space="preserve">Pago * </t>
  </si>
  <si>
    <t>15F1B83C-AF7C-4E9C-8628-86B3B1D98255@0000000000XX0.xml</t>
  </si>
  <si>
    <t>17/05/2025</t>
  </si>
  <si>
    <t>G</t>
  </si>
  <si>
    <t>3283145</t>
  </si>
  <si>
    <t>28249B1D-2EAE-4594-AB96-E0585BD83090</t>
  </si>
  <si>
    <t>2025-05-16T00:00:00</t>
  </si>
  <si>
    <t>31</t>
  </si>
  <si>
    <t>28249B1D-2EAE-4594-AB96-E0585BD83090@0000000000XX0.xml</t>
  </si>
  <si>
    <t>18/05/2025</t>
  </si>
  <si>
    <t>PA</t>
  </si>
  <si>
    <t>0047012713</t>
  </si>
  <si>
    <t>08237CFC-1681-4F32-B261-90DE7247F0AC</t>
  </si>
  <si>
    <t>2025-05-16T12:00:00</t>
  </si>
  <si>
    <t>08237CFC-1681-4F32-B261-90DE7247F0AC@0000000000XX0.xml</t>
  </si>
  <si>
    <t>0047020097</t>
  </si>
  <si>
    <t>9572F499-B3D4-45BB-AAC1-589937AE1367</t>
  </si>
  <si>
    <t>9572F499-B3D4-45BB-AAC1-589937AE1367@0000000000XX0.xml</t>
  </si>
  <si>
    <t>850</t>
  </si>
  <si>
    <t>9B32834B-4984-4A89-8F74-CAAAE0642435</t>
  </si>
  <si>
    <t>2025-05-24T12:00:00</t>
  </si>
  <si>
    <t>9B32834B-4984-4A89-8F74-CAAAE0642435@0000000000XX0.xml</t>
  </si>
  <si>
    <t>Date</t>
  </si>
  <si>
    <t>Client Name</t>
  </si>
  <si>
    <t>Method</t>
  </si>
  <si>
    <t>Description</t>
  </si>
  <si>
    <t>Payment for</t>
  </si>
  <si>
    <t>Number</t>
  </si>
  <si>
    <t>Amount</t>
  </si>
  <si>
    <t>Currency</t>
  </si>
  <si>
    <t>JOSEPH</t>
  </si>
  <si>
    <t>OTHER</t>
  </si>
  <si>
    <t>STRIPE</t>
  </si>
  <si>
    <t>Wayne &amp; Carolyn Jackson</t>
  </si>
  <si>
    <t>Cash</t>
  </si>
  <si>
    <t>Pesos $6,547</t>
  </si>
  <si>
    <t>Invoice</t>
  </si>
  <si>
    <t>John Low</t>
  </si>
  <si>
    <t>Paid with 1stQ 2025 payment</t>
  </si>
  <si>
    <t>pd. late fee for previous invoice</t>
  </si>
  <si>
    <t>PAYPAL</t>
  </si>
  <si>
    <t>George &amp; Renee McClellan</t>
  </si>
  <si>
    <t>Check</t>
  </si>
  <si>
    <t>Pd w/chk #2365 US Bank (sc)</t>
  </si>
  <si>
    <t>Rick Clark</t>
  </si>
  <si>
    <t>CNB 325</t>
  </si>
  <si>
    <t>Judy Bradford</t>
  </si>
  <si>
    <t>VISA</t>
  </si>
  <si>
    <t>CC payment ID: #ch_3QnCRxIHIIQ6vwrQ1X1wGvJL</t>
  </si>
  <si>
    <t>RAFAEL &amp; SALLY SOLORZANO</t>
  </si>
  <si>
    <t>PD FEE 27.12</t>
  </si>
  <si>
    <t>Chris &amp; Raylene Cully</t>
  </si>
  <si>
    <t>Pd w/chk #6619 Sacramento Credit Union (sc)</t>
  </si>
  <si>
    <t>Michael Tomasi</t>
  </si>
  <si>
    <t>Pd w/chk #2632 BMO (sc)</t>
  </si>
  <si>
    <t>Kenneth &amp; Jan Gilbertson</t>
  </si>
  <si>
    <t>Pd w/chk #2633 BMO (sc)</t>
  </si>
  <si>
    <t>Bertha Nunez</t>
  </si>
  <si>
    <t>Pd w/chk #4692 WFB (sc)</t>
  </si>
  <si>
    <t>Eileen Joyce Holloman</t>
  </si>
  <si>
    <t>Pd w/chk #232 Chase (sc)</t>
  </si>
  <si>
    <t>Gayle Greetham</t>
  </si>
  <si>
    <t>Pd w/chk #118 America First (sc)</t>
  </si>
  <si>
    <t>Marco Ceja</t>
  </si>
  <si>
    <t>Pd w/chk #983 WFB (sc)</t>
  </si>
  <si>
    <t>Jingyang Li</t>
  </si>
  <si>
    <t>Pd w/chk #1096 Chase (sc)</t>
  </si>
  <si>
    <t>Linda Sites</t>
  </si>
  <si>
    <t>Pd w/chk #8332 Chase (sc)</t>
  </si>
  <si>
    <t>Ander &amp; Elsa Frausto</t>
  </si>
  <si>
    <t>Pd w/chk #1446 Chase (sc)</t>
  </si>
  <si>
    <t>Candace Yoshida</t>
  </si>
  <si>
    <t>Pd w/chk #410 BOA (sc)</t>
  </si>
  <si>
    <t>CRYSTAL GREEN</t>
  </si>
  <si>
    <t>STRIPE PD 62.07</t>
  </si>
  <si>
    <t xml:space="preserve">OWERPAYMENT </t>
  </si>
  <si>
    <t xml:space="preserve">DANIEL &amp; GAIL </t>
  </si>
  <si>
    <t>LOUISE &amp; IDA</t>
  </si>
  <si>
    <t>Keith  Farr</t>
  </si>
  <si>
    <t>Pd w/chk #242 Chase (sc)</t>
  </si>
  <si>
    <t>Lee Stoll</t>
  </si>
  <si>
    <t>CC payment ID: #ch_3QlzsSIHIIQ6vwrQ1pOcM7Hv</t>
  </si>
  <si>
    <t>Sharon Rhodes</t>
  </si>
  <si>
    <t>CC payment ID: #ch_3Qlz0nIHIIQ6vwrQ1eC9z6Ly</t>
  </si>
  <si>
    <t>Daniel Hager &amp; France Turcotte</t>
  </si>
  <si>
    <t>Mailed to CityBank Canadian Check 003</t>
  </si>
  <si>
    <t>CHRIS PHILLIPS</t>
  </si>
  <si>
    <t>John &amp; Wendy Garcia</t>
  </si>
  <si>
    <t>DISCOVER</t>
  </si>
  <si>
    <t>CC payment ID: #ch_3QlfgsIHIIQ6vwrQ19sfar3C</t>
  </si>
  <si>
    <t>Janeth Santos</t>
  </si>
  <si>
    <t>CC payment ID: #ch_3QlfMtIHIIQ6vwrQ1Zdj0VqO</t>
  </si>
  <si>
    <t>Henry Brandt</t>
  </si>
  <si>
    <t>MASTERCARD</t>
  </si>
  <si>
    <t>CC payment ID: #ch_3QlXIIIHIIQ6vwrQ0qd1s4tG</t>
  </si>
  <si>
    <t>MARK LINDSAY</t>
  </si>
  <si>
    <t>Kent &amp; Kelly Osborne</t>
  </si>
  <si>
    <t>Pd w/chk #1027 First Fed (sc)</t>
  </si>
  <si>
    <t>Charles &amp; Loretta Henry</t>
  </si>
  <si>
    <t>Pd w/chk #398 Baml of West (sc)</t>
  </si>
  <si>
    <t>Bryan Withnell III</t>
  </si>
  <si>
    <t>Pd w/chk #6095 Golder 1 (sc)</t>
  </si>
  <si>
    <t>David Betts</t>
  </si>
  <si>
    <t>Pd w/chk #563 KeyBank Nat Assoc (sc)</t>
  </si>
  <si>
    <t>JAMYE ELISE CHAMBERS</t>
  </si>
  <si>
    <t>STRIPE PD FEE</t>
  </si>
  <si>
    <t>Donald Koontz</t>
  </si>
  <si>
    <t>Pd w/chk #153161411 CNB (sc)</t>
  </si>
  <si>
    <t>Phil &amp; Robin Isdell</t>
  </si>
  <si>
    <t>Pd w/chk #736 Safe Credit Union (sc)</t>
  </si>
  <si>
    <t>Jeffrey &amp; Kimberly Tanner</t>
  </si>
  <si>
    <t>Pd w/chk #2785 Chase (sc)</t>
  </si>
  <si>
    <t>Lawrence Lavi</t>
  </si>
  <si>
    <t>Pd w/chk #3092 WFB (sc)</t>
  </si>
  <si>
    <t>Jon &amp; Roxanne Zimmerman</t>
  </si>
  <si>
    <t>Pd w/chk #250 Schools First Fed Credit Union (sc)</t>
  </si>
  <si>
    <t>Irma Miller</t>
  </si>
  <si>
    <t>Pd w/chk #30 Servus credit union usd account in canada (sc)</t>
  </si>
  <si>
    <t>Raymond &amp; Nicole Lopez</t>
  </si>
  <si>
    <t>Pd w/chk #1238 Mechanics Bank (sc)</t>
  </si>
  <si>
    <t>Cheryl Weiss &amp; Malcolm Forester</t>
  </si>
  <si>
    <t>Pd w/chk #2188 BOA (sc)</t>
  </si>
  <si>
    <t>Block 06 Lot 06 - From Millhouse</t>
  </si>
  <si>
    <t>Pd w/chk #1208 WFB (sc)</t>
  </si>
  <si>
    <t>Jerry &amp; Helene Yates</t>
  </si>
  <si>
    <t>Pd w/chk #1781 BOA (sc)</t>
  </si>
  <si>
    <t>MELCHOR CLARK</t>
  </si>
  <si>
    <t>GLENFORD &amp; ASIA</t>
  </si>
  <si>
    <t>Michael &amp; Kay Stokes</t>
  </si>
  <si>
    <t>Pd w/chk #2436 US Bank (sc)</t>
  </si>
  <si>
    <t>Alfonso &amp; Alma Ocampo</t>
  </si>
  <si>
    <t>Pd w/chk #188 US Bank (sc)</t>
  </si>
  <si>
    <t xml:space="preserve">JASON BUSHONG </t>
  </si>
  <si>
    <t xml:space="preserve">CODY LASSEN </t>
  </si>
  <si>
    <t>Uria Amor</t>
  </si>
  <si>
    <t>Block 7 Lots 17, 18, 20 Paid in Full</t>
  </si>
  <si>
    <t>Block 19 Lot 19 Q1 Check 0505</t>
  </si>
  <si>
    <t>Dennis  Flannigan</t>
  </si>
  <si>
    <t>Pd w/chk #7065 Union Bank (sc)</t>
  </si>
  <si>
    <t>Gregory &amp; Melissa McKinney</t>
  </si>
  <si>
    <t>Pd w/Chk #1689 WFB (sc)</t>
  </si>
  <si>
    <t>Virginia Ferrari</t>
  </si>
  <si>
    <t>Pd w/Pesos, $10,000.00 Pesos.  Exchange rate 20.534 = $487.00 USD</t>
  </si>
  <si>
    <t>Mark &amp; Jacque Silveira</t>
  </si>
  <si>
    <t>Pd w/Chk #043 Charles Schwab Bank (sc)</t>
  </si>
  <si>
    <t>Jose Miguel Aguilar Minjarez Melina Cardenas Nunez</t>
  </si>
  <si>
    <t>Pd cash SC</t>
  </si>
  <si>
    <t>PETER &amp; ELIZABETH</t>
  </si>
  <si>
    <t>Armando &amp; Lillian Rosales</t>
  </si>
  <si>
    <t>Pd w/chk #2487 BOA (sc)</t>
  </si>
  <si>
    <t>Donald &amp; Suzanne Quarton</t>
  </si>
  <si>
    <t>Pd w/chk # 134 Chase  (sc)</t>
  </si>
  <si>
    <t>Jose &amp; Gloria Wong</t>
  </si>
  <si>
    <t>Pd w/chk #5084 Cathay Bank (sc)</t>
  </si>
  <si>
    <t>Deborah Rahm</t>
  </si>
  <si>
    <t>Pd w/chk #1073 (Wiz Intustries Inc) EastWest Bank (sc)</t>
  </si>
  <si>
    <t>Overpayment: invoice #513, Pd w/chk #2487 BOA (sc)</t>
  </si>
  <si>
    <t>Credit</t>
  </si>
  <si>
    <t>Sergio Villanueva</t>
  </si>
  <si>
    <t>Tremendos in Baja PM</t>
  </si>
  <si>
    <t>SC Deposit</t>
  </si>
  <si>
    <t>Rogelio &amp; Lorena Gomez</t>
  </si>
  <si>
    <t>Cash Deposit Via SC/Edgar</t>
  </si>
  <si>
    <t>Overpayment: invoice #606, Cash Deposit Via SC/Edgar</t>
  </si>
  <si>
    <t>Terry Brattain McCullough</t>
  </si>
  <si>
    <t>Other</t>
  </si>
  <si>
    <t>Stripe via Lupe</t>
  </si>
  <si>
    <t>Lupita Peterson</t>
  </si>
  <si>
    <t>PayPal</t>
  </si>
  <si>
    <t>SANDRA KAY ELDER</t>
  </si>
  <si>
    <t xml:space="preserve">STRIPE </t>
  </si>
  <si>
    <t>OVERPAYMENT 591</t>
  </si>
  <si>
    <t>ARMANDO BENITEZ</t>
  </si>
  <si>
    <t>Grant and Cathrine Pritchard</t>
  </si>
  <si>
    <t>Greg Brewer</t>
  </si>
  <si>
    <t>Theresa Vollmer</t>
  </si>
  <si>
    <t>SC Deposit 1/13/25</t>
  </si>
  <si>
    <t>Vicki Davenport</t>
  </si>
  <si>
    <t>GONZALEZ, JORGE AND ALBA</t>
  </si>
  <si>
    <t>Ben &amp; Norma Churchman</t>
  </si>
  <si>
    <t>Mark Textor</t>
  </si>
  <si>
    <t>Jim Z Zheng</t>
  </si>
  <si>
    <t>James &amp; Sue Ann Cutter</t>
  </si>
  <si>
    <t>Charles (Chuck) Buckner</t>
  </si>
  <si>
    <t>Terence &amp; Linda Cunningham</t>
  </si>
  <si>
    <t>CHRIS FALKOSKY AND ALLEN</t>
  </si>
  <si>
    <t>Ian Thompson</t>
  </si>
  <si>
    <t>Daryl &amp; Anne Leatham</t>
  </si>
  <si>
    <t>Wayne Arnesen</t>
  </si>
  <si>
    <t>Martin Fitzsching &amp; Melanie Flanigan</t>
  </si>
  <si>
    <t>Melanie Forchelli</t>
  </si>
  <si>
    <t>Paid Edgar</t>
  </si>
  <si>
    <t>Beronica Corona</t>
  </si>
  <si>
    <t>Stripe</t>
  </si>
  <si>
    <t>NATHAN TODD</t>
  </si>
  <si>
    <t>Matt and Tanya Spickard</t>
  </si>
  <si>
    <t>GoDaddy 1/8</t>
  </si>
  <si>
    <t>Nathan Todd</t>
  </si>
  <si>
    <t>(purchased) Scott and Patti Harmier's house</t>
  </si>
  <si>
    <t>Dr. James Hamman</t>
  </si>
  <si>
    <t>Victor Rudek</t>
  </si>
  <si>
    <t>Carolina Belmontes and Hector Tapia</t>
  </si>
  <si>
    <t>Dwayne Bartels</t>
  </si>
  <si>
    <t>Glenn &amp; Susan Cravalho</t>
  </si>
  <si>
    <t>Sally Walker</t>
  </si>
  <si>
    <t>Vincent &amp; Silvia Lopez</t>
  </si>
  <si>
    <t>Jeremiah &amp; Anne Marie Carroll</t>
  </si>
  <si>
    <t>Edward Labanca</t>
  </si>
  <si>
    <t>250.00 USD 	 $12.38 USD 	 $237.62 USD</t>
  </si>
  <si>
    <t>Kerry &amp; Theresa Snow-McCaffrey</t>
  </si>
  <si>
    <t>SC Depoist</t>
  </si>
  <si>
    <t>Robert &amp; Karen Edwards</t>
  </si>
  <si>
    <t>stripe</t>
  </si>
  <si>
    <t>Sherry Cullop</t>
  </si>
  <si>
    <t>Bank Transfer</t>
  </si>
  <si>
    <t>Bank Transfer payment ID: #py_3QdG5OIHIIQ6vwrQ0PJJNdO5</t>
  </si>
  <si>
    <t>Conte/Donovan, Bill</t>
  </si>
  <si>
    <t>Jorge &amp; Olga Leon</t>
  </si>
  <si>
    <t>SC Deposit 12/13/24</t>
  </si>
  <si>
    <t>12/15/24 Paid</t>
  </si>
  <si>
    <t>Michelle Phipps</t>
  </si>
  <si>
    <t>STRIPE PAYMENTS</t>
  </si>
  <si>
    <t>Created date (UTC)</t>
  </si>
  <si>
    <t xml:space="preserve"> Converted Amount </t>
  </si>
  <si>
    <t>Decline Reason</t>
  </si>
  <si>
    <t>Fee</t>
  </si>
  <si>
    <t>Net</t>
  </si>
  <si>
    <t>Status</t>
  </si>
  <si>
    <t>Paid</t>
  </si>
  <si>
    <t>2/24/2025 18:52</t>
  </si>
  <si>
    <t>Customer Email</t>
  </si>
  <si>
    <t>Seller Message</t>
  </si>
  <si>
    <t>2/24/2025 18:51</t>
  </si>
  <si>
    <t>generic_decline</t>
  </si>
  <si>
    <t>Failed</t>
  </si>
  <si>
    <t>tbm3316@yahoo.com</t>
  </si>
  <si>
    <t>Payment complete.</t>
  </si>
  <si>
    <t>2/24/2025 18:46</t>
  </si>
  <si>
    <t>sinclairbean2@gmail.com</t>
  </si>
  <si>
    <t>2/19/2025 20:42</t>
  </si>
  <si>
    <t>The bank did not return any further details with this decline.</t>
  </si>
  <si>
    <t>paul@elevateei.com</t>
  </si>
  <si>
    <t>sarah.k.little@gmail.com</t>
  </si>
  <si>
    <t>Converted Amount</t>
  </si>
  <si>
    <t>Carmen Maria Quiroz</t>
  </si>
  <si>
    <t>CNB #342 $9,269.00</t>
  </si>
  <si>
    <t>3/30/2025 19:11</t>
  </si>
  <si>
    <t>canceled</t>
  </si>
  <si>
    <t>3/28/2025 15:10</t>
  </si>
  <si>
    <t>s.villacon@gmail.com</t>
  </si>
  <si>
    <t>3/26/2025 1:07</t>
  </si>
  <si>
    <t>vslopez55@att.net</t>
  </si>
  <si>
    <t>3/25/2025 21:33</t>
  </si>
  <si>
    <t>bajahank@rocketmail.com</t>
  </si>
  <si>
    <t>3/25/2025 15:50</t>
  </si>
  <si>
    <t>matt.spickard@icloud.com</t>
  </si>
  <si>
    <t>Pd w/cash $877.50 usd</t>
  </si>
  <si>
    <t>Pd w/pesos $13,823.00 (sc)</t>
  </si>
  <si>
    <t>Victor &amp; Ruth Ramirez</t>
  </si>
  <si>
    <t>CC payment ID: #ch_3R6m4bIHIIQ6vwrQ0dJZPY19</t>
  </si>
  <si>
    <t>Hank Salyer</t>
  </si>
  <si>
    <t>John Penner</t>
  </si>
  <si>
    <t>Pd w/chk #2915 WFB (sc)</t>
  </si>
  <si>
    <t>Matt and Jane Verge</t>
  </si>
  <si>
    <t>Pd w/chk #3001 Chase - Arch Application Fee (sc)</t>
  </si>
  <si>
    <t>Bean, Sinclair &amp; Allison</t>
  </si>
  <si>
    <t>Rac-Tie</t>
  </si>
  <si>
    <t>CC payment ID: #ch_3R2zAmIHIIQ6vwrQ1C3vTPYi</t>
  </si>
  <si>
    <t>Geanine A. Taylor</t>
  </si>
  <si>
    <t>Chase Bank #264 Sue Deposited</t>
  </si>
  <si>
    <t>Overpayment: invoice #620, stripe</t>
  </si>
  <si>
    <t>Jason Bushong</t>
  </si>
  <si>
    <t xml:space="preserve"> Amount </t>
  </si>
  <si>
    <t xml:space="preserve"> Fee </t>
  </si>
  <si>
    <t>Maria Luisa Cruz Diaz</t>
  </si>
  <si>
    <t>Lupe Received</t>
  </si>
  <si>
    <t>4/30/2025 10:24</t>
  </si>
  <si>
    <t>jasonbushong@hotmail.com</t>
  </si>
  <si>
    <t>Pd w/chk #1146 US Bank (sc)</t>
  </si>
  <si>
    <t>4/22/2025 17:09</t>
  </si>
  <si>
    <t>sniesleybarton@gmail.com</t>
  </si>
  <si>
    <t>Pd w/chk #1052 USAA Fed Savings (sc)</t>
  </si>
  <si>
    <t>4/17/2025 23:35</t>
  </si>
  <si>
    <t>casadeedwards@gmail.com</t>
  </si>
  <si>
    <t>Louise &amp; Ida Carusio</t>
  </si>
  <si>
    <t>Chk #272 Chase (sc)</t>
  </si>
  <si>
    <t>jabraham50@hotmail.com</t>
  </si>
  <si>
    <t>Pd w/chk #271 (sc)</t>
  </si>
  <si>
    <t>Pd w/chk #046 Charles Schwab (sc)</t>
  </si>
  <si>
    <t>dmasrt@gmail.com</t>
  </si>
  <si>
    <t>striipe</t>
  </si>
  <si>
    <t>sandyelder@att.net</t>
  </si>
  <si>
    <t>Pd w/cash $536.77 USD</t>
  </si>
  <si>
    <t>Rudy and Norma Hoffstadt</t>
  </si>
  <si>
    <t>CC payment ID: #ch_3REu5uIHIIQ6vwrQ1eUhwu1J</t>
  </si>
  <si>
    <t>Debbie Randall</t>
  </si>
  <si>
    <t>Pd w/chk #6260 Redwood Credit Union (sc)</t>
  </si>
  <si>
    <t>Pd w/chk #1077 EastWestBank (sc)</t>
  </si>
  <si>
    <t>Pd w/chk #1675 WFB (sc)</t>
  </si>
  <si>
    <t>Zubeda &amp; Jacob Abraham</t>
  </si>
  <si>
    <t>stripe $1,397</t>
  </si>
  <si>
    <t>Pd w/chk #1386 WFB (sc)</t>
  </si>
  <si>
    <t>Mitch &amp; Colleen Newell</t>
  </si>
  <si>
    <t>Pd w/chk #5356 Numerica (sc)</t>
  </si>
  <si>
    <t>Pd w/chk #244 Chase (sc)</t>
  </si>
  <si>
    <t>Pd w/chk #136 OneAZ (sc)</t>
  </si>
  <si>
    <t>Pd w/chk #5927 Golden 1 (sc)</t>
  </si>
  <si>
    <t>Pd w/chk #153999455 Citibank (sc)</t>
  </si>
  <si>
    <t>stripe $10k</t>
  </si>
  <si>
    <t>Stripe $10k</t>
  </si>
  <si>
    <t>Block 12 Lot 2 Craig Simpson DMASRT@gmail.com</t>
  </si>
  <si>
    <t>Sandra Kay Elder</t>
  </si>
  <si>
    <t>Pd w/check #159 BOA (sc)</t>
  </si>
  <si>
    <t>Paul Easley</t>
  </si>
  <si>
    <t>EstadoSAT</t>
  </si>
  <si>
    <t>FechaEmision</t>
  </si>
  <si>
    <t>NombreReceptor</t>
  </si>
  <si>
    <t xml:space="preserve">RegistroPatronal </t>
  </si>
  <si>
    <t xml:space="preserve">TipoNomina </t>
  </si>
  <si>
    <t xml:space="preserve">FechaPago </t>
  </si>
  <si>
    <t xml:space="preserve">FechaInicialPago </t>
  </si>
  <si>
    <t xml:space="preserve">FechaFinalPago </t>
  </si>
  <si>
    <t xml:space="preserve">NumDiasPagados </t>
  </si>
  <si>
    <t xml:space="preserve">TotalPercepciones </t>
  </si>
  <si>
    <t xml:space="preserve">TotalDeducciones </t>
  </si>
  <si>
    <t xml:space="preserve">TotalOtrosPagos </t>
  </si>
  <si>
    <t>ISR XML</t>
  </si>
  <si>
    <t>MetodoPago</t>
  </si>
  <si>
    <t>Regimen</t>
  </si>
  <si>
    <t>ArchivoXML</t>
  </si>
  <si>
    <t xml:space="preserve">Version </t>
  </si>
  <si>
    <t>TipoCambio</t>
  </si>
  <si>
    <t xml:space="preserve">ReceptorCurp </t>
  </si>
  <si>
    <t xml:space="preserve">NumSeguridadSocial </t>
  </si>
  <si>
    <t xml:space="preserve">FechaInicioRelLaboral </t>
  </si>
  <si>
    <t xml:space="preserve">Antigüedad </t>
  </si>
  <si>
    <t>TipoContratoTipoContrato</t>
  </si>
  <si>
    <t xml:space="preserve">Sindicalizado </t>
  </si>
  <si>
    <t xml:space="preserve">TipoJornada </t>
  </si>
  <si>
    <t xml:space="preserve">TipoRegimen </t>
  </si>
  <si>
    <t xml:space="preserve">NumEmpleado </t>
  </si>
  <si>
    <t xml:space="preserve">Departamento </t>
  </si>
  <si>
    <t xml:space="preserve">Pueston </t>
  </si>
  <si>
    <t xml:space="preserve">RiesgoPuesto </t>
  </si>
  <si>
    <t xml:space="preserve">PeriodicidadPago </t>
  </si>
  <si>
    <t xml:space="preserve">Banco </t>
  </si>
  <si>
    <t xml:space="preserve">CuentaBancaria </t>
  </si>
  <si>
    <t xml:space="preserve">SalarioBaseCotApor </t>
  </si>
  <si>
    <t xml:space="preserve">SalarioDiarioIntegrado </t>
  </si>
  <si>
    <t xml:space="preserve">ClaveEntFed </t>
  </si>
  <si>
    <t>TotalSueldosPer</t>
  </si>
  <si>
    <t>TotalSeparacionIndemnizacionPer</t>
  </si>
  <si>
    <t>TotalJubilacionPensionRetiroPer</t>
  </si>
  <si>
    <t xml:space="preserve">TotalGravadoPercepcion </t>
  </si>
  <si>
    <t>TotalExentoPercepcion</t>
  </si>
  <si>
    <t xml:space="preserve">TotalOtrasDeducciones </t>
  </si>
  <si>
    <t>TotalImpuestosRetenidosDed</t>
  </si>
  <si>
    <t>ISR RET</t>
  </si>
  <si>
    <t>08/01/2025</t>
  </si>
  <si>
    <t>2025</t>
  </si>
  <si>
    <t>39008244-04A4-4576-AD53-D23694AEE293</t>
  </si>
  <si>
    <t>CASM530119P97</t>
  </si>
  <si>
    <t>MARIO CALDERON SOBERANES</t>
  </si>
  <si>
    <t>Z3234845108</t>
  </si>
  <si>
    <t>O - Ordinaria</t>
  </si>
  <si>
    <t>2025-01-03</t>
  </si>
  <si>
    <t>2024-12-23</t>
  </si>
  <si>
    <t>2024-12-29</t>
  </si>
  <si>
    <t>7.000</t>
  </si>
  <si>
    <t>603</t>
  </si>
  <si>
    <t>39008244-04A4-4576-AD53-D23694AEE293@0000000000XX0.xml</t>
  </si>
  <si>
    <t xml:space="preserve">Pago de nómina * </t>
  </si>
  <si>
    <t>1.2</t>
  </si>
  <si>
    <t>CASM530119HBCLBR01</t>
  </si>
  <si>
    <t>21835302197</t>
  </si>
  <si>
    <t>2024-09-09</t>
  </si>
  <si>
    <t>P16W</t>
  </si>
  <si>
    <t>05 - Contrato de trabajo sujeto a prueba</t>
  </si>
  <si>
    <t>01 - Diurna</t>
  </si>
  <si>
    <t>02 - Sueldos</t>
  </si>
  <si>
    <t>012</t>
  </si>
  <si>
    <t>SEGURIDAD</t>
  </si>
  <si>
    <t>GUARDIA SEGURIDAD</t>
  </si>
  <si>
    <t>02 - Semanal</t>
  </si>
  <si>
    <t>440.59</t>
  </si>
  <si>
    <t>419.88</t>
  </si>
  <si>
    <t>BCN</t>
  </si>
  <si>
    <t>3883.89</t>
  </si>
  <si>
    <t>4F5DCC73-D76E-4AAF-A747-D50E68B21427</t>
  </si>
  <si>
    <t>VAOG620421AU6</t>
  </si>
  <si>
    <t>GUADALUPE VALDEZ OSUNA</t>
  </si>
  <si>
    <t>4F5DCC73-D76E-4AAF-A747-D50E68B21427@0000000000XX0.xml</t>
  </si>
  <si>
    <t>VAOG620421HBCLSD06</t>
  </si>
  <si>
    <t>21816255117</t>
  </si>
  <si>
    <t>2023-01-30</t>
  </si>
  <si>
    <t>P100W</t>
  </si>
  <si>
    <t>01 - Contrato de trabajo por tiempo indeterminado</t>
  </si>
  <si>
    <t>007</t>
  </si>
  <si>
    <t>441.16</t>
  </si>
  <si>
    <t>6E5F8437-DB2C-496E-9D75-CFD7DC4CCE69</t>
  </si>
  <si>
    <t>HEHA7702192Y0</t>
  </si>
  <si>
    <t>ALVARO ULISES HERNANDEZ HERNANDEZ</t>
  </si>
  <si>
    <t>6E5F8437-DB2C-496E-9D75-CFD7DC4CCE69@0000000000XX0.xml</t>
  </si>
  <si>
    <t>HEHA770219HJCRRL06</t>
  </si>
  <si>
    <t>04957702444</t>
  </si>
  <si>
    <t>2022-09-12</t>
  </si>
  <si>
    <t>P120W</t>
  </si>
  <si>
    <t>006</t>
  </si>
  <si>
    <t>441.74</t>
  </si>
  <si>
    <t>91EDA88C-FDA2-43F6-829A-55687673B58A</t>
  </si>
  <si>
    <t>LEHC650828N51</t>
  </si>
  <si>
    <t>CARLOS SERVANDO LERMA HERMOSILLO</t>
  </si>
  <si>
    <t>91EDA88C-FDA2-43F6-829A-55687673B58A@0000000000XX0.xml</t>
  </si>
  <si>
    <t>LEHC650828HSRRRR00</t>
  </si>
  <si>
    <t>24836559740</t>
  </si>
  <si>
    <t>2022-07-11</t>
  </si>
  <si>
    <t>P129W</t>
  </si>
  <si>
    <t>004</t>
  </si>
  <si>
    <t>934666E9-61EF-4CAB-B582-32B28AE9DC0F</t>
  </si>
  <si>
    <t>AAML680702Q14</t>
  </si>
  <si>
    <t>LUIS FERNANDO AYALA MEDINA</t>
  </si>
  <si>
    <t>934666E9-61EF-4CAB-B582-32B28AE9DC0F@0000000000XX0.xml</t>
  </si>
  <si>
    <t>AAML680702HSRYDS09</t>
  </si>
  <si>
    <t>24846844405</t>
  </si>
  <si>
    <t>002</t>
  </si>
  <si>
    <t>3044.13</t>
  </si>
  <si>
    <t>D782F448-CBFE-4FF5-820C-2229BBA5FF28</t>
  </si>
  <si>
    <t>RICR6908166N6</t>
  </si>
  <si>
    <t>ROBERTO RIVAS CARRASCO</t>
  </si>
  <si>
    <t>D782F448-CBFE-4FF5-820C-2229BBA5FF28@0000000000XX0.xml</t>
  </si>
  <si>
    <t>RICR690816HCHVRB08</t>
  </si>
  <si>
    <t>35896909443</t>
  </si>
  <si>
    <t>2023-08-01</t>
  </si>
  <si>
    <t>P73W</t>
  </si>
  <si>
    <t>009</t>
  </si>
  <si>
    <t>14/01/2025</t>
  </si>
  <si>
    <t>2</t>
  </si>
  <si>
    <t>2EDAE436-4D35-4D6B-9DA8-F519F68AB922</t>
  </si>
  <si>
    <t>2025-01-10</t>
  </si>
  <si>
    <t>2024-12-30</t>
  </si>
  <si>
    <t>2025-01-05</t>
  </si>
  <si>
    <t>2EDAE436-4D35-4D6B-9DA8-F519F68AB922@0000000000XX0.xml</t>
  </si>
  <si>
    <t>P130W</t>
  </si>
  <si>
    <t>37BD6719-FCA5-4B94-94CA-E7B4BDE9C65E</t>
  </si>
  <si>
    <t>5.830</t>
  </si>
  <si>
    <t>37BD6719-FCA5-4B94-94CA-E7B4BDE9C65E@0000000000XX0.xml</t>
  </si>
  <si>
    <t>P101W</t>
  </si>
  <si>
    <t>3394.03</t>
  </si>
  <si>
    <t>4AC2B5AF-2CEF-4853-B152-36C4F3C8BD9D</t>
  </si>
  <si>
    <t>4AC2B5AF-2CEF-4853-B152-36C4F3C8BD9D@0000000000XX0.xml</t>
  </si>
  <si>
    <t>P17W</t>
  </si>
  <si>
    <t>3289.06</t>
  </si>
  <si>
    <t>596FABC0-A53E-4AFF-AA7D-36203EDA7A66</t>
  </si>
  <si>
    <t>596FABC0-A53E-4AFF-AA7D-36203EDA7A66@0000000000XX0.xml</t>
  </si>
  <si>
    <t>P121W</t>
  </si>
  <si>
    <t>60BDC52D-4071-49F5-B65D-D5D106745AF3</t>
  </si>
  <si>
    <t>60BDC52D-4071-49F5-B65D-D5D106745AF3@0000000000XX0.xml</t>
  </si>
  <si>
    <t>7C08DC2C-99D4-479A-83BA-8AF191E4F853</t>
  </si>
  <si>
    <t>7C08DC2C-99D4-479A-83BA-8AF191E4F853@0000000000XX0.xml</t>
  </si>
  <si>
    <t>P74W</t>
  </si>
  <si>
    <t>17/01/2025</t>
  </si>
  <si>
    <t>0189C285-D9CE-4DE3-AF04-243BBE720314</t>
  </si>
  <si>
    <t>2025-01-17</t>
  </si>
  <si>
    <t>2025-01-06</t>
  </si>
  <si>
    <t>2025-01-12</t>
  </si>
  <si>
    <t>0189C285-D9CE-4DE3-AF04-243BBE720314@0000000000XX0.xml</t>
  </si>
  <si>
    <t>P131W</t>
  </si>
  <si>
    <t>6D544826-969A-49F0-AE3F-1A5A75BC378D</t>
  </si>
  <si>
    <t>6D544826-969A-49F0-AE3F-1A5A75BC378D@0000000000XX0.xml</t>
  </si>
  <si>
    <t>P102W</t>
  </si>
  <si>
    <t>7A15F9E8-0F30-4B7D-B36C-64E53FC8E721</t>
  </si>
  <si>
    <t>7A15F9E8-0F30-4B7D-B36C-64E53FC8E721@0000000000XX0.xml</t>
  </si>
  <si>
    <t>P18W</t>
  </si>
  <si>
    <t>8276CE9D-D174-4645-B3AE-07F02BA5AB6E</t>
  </si>
  <si>
    <t>8276CE9D-D174-4645-B3AE-07F02BA5AB6E@0000000000XX0.xml</t>
  </si>
  <si>
    <t>P122W</t>
  </si>
  <si>
    <t>DDD1AECC-E213-4383-A756-D98215D63A96</t>
  </si>
  <si>
    <t>DDD1AECC-E213-4383-A756-D98215D63A96@0000000000XX0.xml</t>
  </si>
  <si>
    <t>P75W</t>
  </si>
  <si>
    <t>E437BD5B-BA5C-4C79-8A6F-2568B2849F1A</t>
  </si>
  <si>
    <t>E437BD5B-BA5C-4C79-8A6F-2568B2849F1A@0000000000XX0.xml</t>
  </si>
  <si>
    <t>4</t>
  </si>
  <si>
    <t>11752BF1-5FC1-4D78-BBBD-6C825B128AE3</t>
  </si>
  <si>
    <t>2025-01-24</t>
  </si>
  <si>
    <t>2025-01-13</t>
  </si>
  <si>
    <t>2025-01-19</t>
  </si>
  <si>
    <t>11752BF1-5FC1-4D78-BBBD-6C825B128AE3@0000000000XX0.xml</t>
  </si>
  <si>
    <t>P76W</t>
  </si>
  <si>
    <t>39890778-5B20-4081-86B7-99A92B43FFDD</t>
  </si>
  <si>
    <t>39890778-5B20-4081-86B7-99A92B43FFDD@0000000000XX0.xml</t>
  </si>
  <si>
    <t>P123W</t>
  </si>
  <si>
    <t>851F393F-D7D4-4A5F-B640-DDB497BEDD6D</t>
  </si>
  <si>
    <t>851F393F-D7D4-4A5F-B640-DDB497BEDD6D@0000000000XX0.xml</t>
  </si>
  <si>
    <t>P132W</t>
  </si>
  <si>
    <t>8AF3A168-54B3-4627-BCDE-6A545054D683</t>
  </si>
  <si>
    <t>8AF3A168-54B3-4627-BCDE-6A545054D683@0000000000XX0.xml</t>
  </si>
  <si>
    <t>ED127AF0-5F6E-45FF-867A-B98AC60E3DE6</t>
  </si>
  <si>
    <t>ED127AF0-5F6E-45FF-867A-B98AC60E3DE6@0000000000XX0.xml</t>
  </si>
  <si>
    <t>P103W</t>
  </si>
  <si>
    <t>EED13A6C-2425-4911-96A1-64E938F1727D</t>
  </si>
  <si>
    <t>EED13A6C-2425-4911-96A1-64E938F1727D@0000000000XX0.xml</t>
  </si>
  <si>
    <t>P19W</t>
  </si>
  <si>
    <t>07/02/2025</t>
  </si>
  <si>
    <t>0802BA9A-53EA-451D-8791-E9B890595042</t>
  </si>
  <si>
    <t>2025-01-31</t>
  </si>
  <si>
    <t>2025-01-20</t>
  </si>
  <si>
    <t>2025-01-26</t>
  </si>
  <si>
    <t>0802BA9A-53EA-451D-8791-E9B890595042@0000000000XX0.xml</t>
  </si>
  <si>
    <t>P124W</t>
  </si>
  <si>
    <t>3988.86</t>
  </si>
  <si>
    <t>254D9D4B-3662-43BA-9703-481A20C72991</t>
  </si>
  <si>
    <t>254D9D4B-3662-43BA-9703-481A20C72991@0000000000XX0.xml</t>
  </si>
  <si>
    <t>P133W</t>
  </si>
  <si>
    <t>74777BFA-C72B-414E-9FFC-01732A875F48</t>
  </si>
  <si>
    <t>74777BFA-C72B-414E-9FFC-01732A875F48@0000000000XX0.xml</t>
  </si>
  <si>
    <t>P77W</t>
  </si>
  <si>
    <t>94AEB857-C359-4960-97A3-B3DFE25306CB</t>
  </si>
  <si>
    <t>94AEB857-C359-4960-97A3-B3DFE25306CB@0000000000XX0.xml</t>
  </si>
  <si>
    <t>A9BCE1F6-BE5F-4891-830E-833BC57ACF55</t>
  </si>
  <si>
    <t>A9BCE1F6-BE5F-4891-830E-833BC57ACF55@0000000000XX0.xml</t>
  </si>
  <si>
    <t>P104W</t>
  </si>
  <si>
    <t>4303.77</t>
  </si>
  <si>
    <t>F72D7950-4CE4-40D0-9655-347A155C1AA8</t>
  </si>
  <si>
    <t>F72D7950-4CE4-40D0-9655-347A155C1AA8@0000000000XX0.xml</t>
  </si>
  <si>
    <t>P20W</t>
  </si>
  <si>
    <t>1ERA SEMANA</t>
  </si>
  <si>
    <t>CON DESCUENTO</t>
  </si>
  <si>
    <t>2DA SEMANA</t>
  </si>
  <si>
    <t>3RA SEMANA</t>
  </si>
  <si>
    <t>4TA SEMANA</t>
  </si>
  <si>
    <t>5TA SEMANA</t>
  </si>
  <si>
    <t>0C7ED651-6B48-4D13-BCC3-4454DC99A081</t>
  </si>
  <si>
    <t>2025-02-07</t>
  </si>
  <si>
    <t>2025-01-27</t>
  </si>
  <si>
    <t>2025-02-02</t>
  </si>
  <si>
    <t>0C7ED651-6B48-4D13-BCC3-4454DC99A081@0000000000XX0.xml</t>
  </si>
  <si>
    <t>P134W</t>
  </si>
  <si>
    <t>2939.16</t>
  </si>
  <si>
    <t>104.97</t>
  </si>
  <si>
    <t>1F48749A-FAA6-4F94-B3BA-E69E381A3AA2</t>
  </si>
  <si>
    <t>1F48749A-FAA6-4F94-B3BA-E69E381A3AA2@0000000000XX0.xml</t>
  </si>
  <si>
    <t>0.13</t>
  </si>
  <si>
    <t>67D39FF0-34C2-48FE-962B-A96018BAE9B3</t>
  </si>
  <si>
    <t>67D39FF0-34C2-48FE-962B-A96018BAE9B3@0000000000XX0.xml</t>
  </si>
  <si>
    <t>P125W</t>
  </si>
  <si>
    <t>75EB8B1C-51ED-4CE6-A583-11DBEDECA312</t>
  </si>
  <si>
    <t>75EB8B1C-51ED-4CE6-A583-11DBEDECA312@0000000000XX0.xml</t>
  </si>
  <si>
    <t>P78W</t>
  </si>
  <si>
    <t>A384F103-FAFB-46EC-85C4-3809CA0A0D60</t>
  </si>
  <si>
    <t>A384F103-FAFB-46EC-85C4-3809CA0A0D60@0000000000XX0.xml</t>
  </si>
  <si>
    <t>P21W</t>
  </si>
  <si>
    <t>DB51D3CA-9FEB-4B26-B6C2-161173FA5E56</t>
  </si>
  <si>
    <t>DB51D3CA-9FEB-4B26-B6C2-161173FA5E56@0000000000XX0.xml</t>
  </si>
  <si>
    <t>P105W</t>
  </si>
  <si>
    <t>14/02/2025</t>
  </si>
  <si>
    <t>580267A0-02F5-49CD-B826-2B91D14C53FA</t>
  </si>
  <si>
    <t>2025-02-14</t>
  </si>
  <si>
    <t>2025-02-03</t>
  </si>
  <si>
    <t>2025-02-09</t>
  </si>
  <si>
    <t>580267A0-02F5-49CD-B826-2B91D14C53FA@0000000000XX0.xml</t>
  </si>
  <si>
    <t>P126W</t>
  </si>
  <si>
    <t>3213.22</t>
  </si>
  <si>
    <t>670.67</t>
  </si>
  <si>
    <t>0.09</t>
  </si>
  <si>
    <t>314.41</t>
  </si>
  <si>
    <t>6089EE78-36FA-494A-9DDC-45EDED509ECE</t>
  </si>
  <si>
    <t>MEPC9306264QA</t>
  </si>
  <si>
    <t>CARLOS ALBERTO MENDOZA PEREZ</t>
  </si>
  <si>
    <t>6089EE78-36FA-494A-9DDC-45EDED509ECE@0000000000XX0.xml</t>
  </si>
  <si>
    <t>MEPC930626HSLNRR09</t>
  </si>
  <si>
    <t>23059202756</t>
  </si>
  <si>
    <t>P1W</t>
  </si>
  <si>
    <t>014</t>
  </si>
  <si>
    <t>440.58</t>
  </si>
  <si>
    <t>0.08</t>
  </si>
  <si>
    <t>6B181D05-C8FB-4A01-9B57-348C3DC4DA06</t>
  </si>
  <si>
    <t>6B181D05-C8FB-4A01-9B57-348C3DC4DA06@0000000000XX0.xml</t>
  </si>
  <si>
    <t>P135W</t>
  </si>
  <si>
    <t>7196E19D-5264-4481-B7A3-A68AE9EB8593</t>
  </si>
  <si>
    <t>16.000</t>
  </si>
  <si>
    <t>7196E19D-5264-4481-B7A3-A68AE9EB8593@0000000000XX0.xml</t>
  </si>
  <si>
    <t>P106W</t>
  </si>
  <si>
    <t>8187.66</t>
  </si>
  <si>
    <t>6718.08</t>
  </si>
  <si>
    <t>1469.58</t>
  </si>
  <si>
    <t>0.06</t>
  </si>
  <si>
    <t>760124DA-DFD0-404D-A5C7-ADF36E4E5B12</t>
  </si>
  <si>
    <t>760124DA-DFD0-404D-A5C7-ADF36E4E5B12@0000000000XX0.xml</t>
  </si>
  <si>
    <t>P79W</t>
  </si>
  <si>
    <t>BC4073F9-0BE7-43CC-A8AF-16FBAFEC1DA1</t>
  </si>
  <si>
    <t>BC4073F9-0BE7-43CC-A8AF-16FBAFEC1DA1@0000000000XX0.xml</t>
  </si>
  <si>
    <t>D9FAB892-AB0F-4DB0-AADA-51C7C847F1D6</t>
  </si>
  <si>
    <t>D9FAB892-AB0F-4DB0-AADA-51C7C847F1D6@0000000000XX0.xml</t>
  </si>
  <si>
    <t>P22W</t>
  </si>
  <si>
    <t>8</t>
  </si>
  <si>
    <t>264338AC-86A8-4191-BC0B-14B4E01A6E0B</t>
  </si>
  <si>
    <t>2025-02-21</t>
  </si>
  <si>
    <t>2025-02-10</t>
  </si>
  <si>
    <t>2025-02-16</t>
  </si>
  <si>
    <t>264338AC-86A8-4191-BC0B-14B4E01A6E0B@0000000000XX0.xml</t>
  </si>
  <si>
    <t>P136W</t>
  </si>
  <si>
    <t>6F3DFB6B-E909-406D-878D-480078AB2BF9</t>
  </si>
  <si>
    <t>6F3DFB6B-E909-406D-878D-480078AB2BF9@0000000000XX0.xml</t>
  </si>
  <si>
    <t>P23W</t>
  </si>
  <si>
    <t>89146291-30C9-499B-A4E2-F5325A072F0B</t>
  </si>
  <si>
    <t>89146291-30C9-499B-A4E2-F5325A072F0B@0000000000XX0.xml</t>
  </si>
  <si>
    <t>P2W</t>
  </si>
  <si>
    <t>C17D65EE-EF1C-446E-87FB-8AB9AC318000</t>
  </si>
  <si>
    <t>C17D65EE-EF1C-446E-87FB-8AB9AC318000@0000000000XX0.xml</t>
  </si>
  <si>
    <t>P80W</t>
  </si>
  <si>
    <t>E27F2668-D9DC-4C92-9A17-E8E92AAB157D</t>
  </si>
  <si>
    <t>E27F2668-D9DC-4C92-9A17-E8E92AAB157D@0000000000XX0.xml</t>
  </si>
  <si>
    <t>F3572E69-4D7C-45F0-B896-BDB1AA9BD642</t>
  </si>
  <si>
    <t>F3572E69-4D7C-45F0-B896-BDB1AA9BD642@0000000000XX0.xml</t>
  </si>
  <si>
    <t>P127W</t>
  </si>
  <si>
    <t>9</t>
  </si>
  <si>
    <t>AC6AF2B5-41C3-4153-A9AB-2D08614FF38C</t>
  </si>
  <si>
    <t>2025-02-17</t>
  </si>
  <si>
    <t>2025-02-18</t>
  </si>
  <si>
    <t>2.856</t>
  </si>
  <si>
    <t>AC6AF2B5-41C3-4153-A9AB-2D08614FF38C@0000000000XX0.xml</t>
  </si>
  <si>
    <t>1527.43</t>
  </si>
  <si>
    <t>1200.59</t>
  </si>
  <si>
    <t>326.84</t>
  </si>
  <si>
    <t>0.03</t>
  </si>
  <si>
    <t>06/03/2025</t>
  </si>
  <si>
    <t>03F790DA-CE53-43F1-BC97-394149A81B94</t>
  </si>
  <si>
    <t>2025-02-28</t>
  </si>
  <si>
    <t>2025-02-23</t>
  </si>
  <si>
    <t>03F790DA-CE53-43F1-BC97-394149A81B94@0000000000XX0.xml</t>
  </si>
  <si>
    <t>P128W</t>
  </si>
  <si>
    <t>0.12</t>
  </si>
  <si>
    <t>723.65</t>
  </si>
  <si>
    <t>244C1F2C-5246-4C9A-8D91-0400D0C465CB</t>
  </si>
  <si>
    <t>244C1F2C-5246-4C9A-8D91-0400D0C465CB@0000000000XX0.xml</t>
  </si>
  <si>
    <t>P81W</t>
  </si>
  <si>
    <t>442F1C5A-7969-4FE0-81FD-E199B585B6F9</t>
  </si>
  <si>
    <t>442F1C5A-7969-4FE0-81FD-E199B585B6F9@0000000000XX0.xml</t>
  </si>
  <si>
    <t>P24W</t>
  </si>
  <si>
    <t>9560B522-9875-4C77-BEF7-53FF0AD7DC6C</t>
  </si>
  <si>
    <t>5.000</t>
  </si>
  <si>
    <t>9560B522-9875-4C77-BEF7-53FF0AD7DC6C@0000000000XX0.xml</t>
  </si>
  <si>
    <t>P108W</t>
  </si>
  <si>
    <t>2204.37</t>
  </si>
  <si>
    <t>2099.40</t>
  </si>
  <si>
    <t>997551DC-7CDA-4E99-BB34-251AA6E18E93</t>
  </si>
  <si>
    <t>997551DC-7CDA-4E99-BB34-251AA6E18E93@0000000000XX0.xml</t>
  </si>
  <si>
    <t>P137W</t>
  </si>
  <si>
    <t>0.01</t>
  </si>
  <si>
    <t>CD999354-5127-4F64-9FDC-F7E14F4414BE</t>
  </si>
  <si>
    <t>CD999354-5127-4F64-9FDC-F7E14F4414BE@0000000000XX0.xml</t>
  </si>
  <si>
    <t>PAGOS DE NOMINA</t>
  </si>
  <si>
    <t>10</t>
  </si>
  <si>
    <t>72A33D3B-BE67-493D-A0C4-5BC713E83930</t>
  </si>
  <si>
    <t>2025-03-07</t>
  </si>
  <si>
    <t>2025-02-24</t>
  </si>
  <si>
    <t>2025-03-02</t>
  </si>
  <si>
    <t>72A33D3B-BE67-493D-A0C4-5BC713E83930@0000000000XX0.xml</t>
  </si>
  <si>
    <t>P25W</t>
  </si>
  <si>
    <t>86A05B8F-4CE7-4019-811A-535B7EA3BC98</t>
  </si>
  <si>
    <t>86A05B8F-4CE7-4019-811A-535B7EA3BC98@0000000000XX0.xml</t>
  </si>
  <si>
    <t>P138W</t>
  </si>
  <si>
    <t>8C366F81-FECD-44E1-AFFE-791274492886</t>
  </si>
  <si>
    <t>8C366F81-FECD-44E1-AFFE-791274492886@0000000000XX0.xml</t>
  </si>
  <si>
    <t>P82W</t>
  </si>
  <si>
    <t>2449.30</t>
  </si>
  <si>
    <t>0.00</t>
  </si>
  <si>
    <t>0.10</t>
  </si>
  <si>
    <t>8F90C2B5-9383-4C5F-8A2C-FF0A382064B5</t>
  </si>
  <si>
    <t>8F90C2B5-9383-4C5F-8A2C-FF0A382064B5@0000000000XX0.xml</t>
  </si>
  <si>
    <t>ACEB67F7-B39B-4411-AA3B-085B85D9EC5B</t>
  </si>
  <si>
    <t>ACEB67F7-B39B-4411-AA3B-085B85D9EC5B@0000000000XX0.xml</t>
  </si>
  <si>
    <t>P109W</t>
  </si>
  <si>
    <t>E04DAE94-BF05-45BD-8631-AE154A201725</t>
  </si>
  <si>
    <t>E04DAE94-BF05-45BD-8631-AE154A201725@0000000000XX0.xml</t>
  </si>
  <si>
    <t>20/03/2025</t>
  </si>
  <si>
    <t>11</t>
  </si>
  <si>
    <t>113B9B53-5733-40EE-8FB2-C8F72FC642A1</t>
  </si>
  <si>
    <t>2025-03-14</t>
  </si>
  <si>
    <t>2025-03-03</t>
  </si>
  <si>
    <t>2025-03-09</t>
  </si>
  <si>
    <t>113B9B53-5733-40EE-8FB2-C8F72FC642A1@0000000000XX0.xml</t>
  </si>
  <si>
    <t>P83W</t>
  </si>
  <si>
    <t>245BB9B9-8ED1-446D-AAAF-4EE4DF3AFEE8</t>
  </si>
  <si>
    <t>245BB9B9-8ED1-446D-AAAF-4EE4DF3AFEE8@0000000000XX0.xml</t>
  </si>
  <si>
    <t>P139W</t>
  </si>
  <si>
    <t>4F70471B-B85E-4C51-BAEF-31F83F2072EC</t>
  </si>
  <si>
    <t>4F70471B-B85E-4C51-BAEF-31F83F2072EC@0000000000XX0.xml</t>
  </si>
  <si>
    <t>P110W</t>
  </si>
  <si>
    <t>AAC7D051-5122-4955-87A6-685A65DD6981</t>
  </si>
  <si>
    <t>AAC7D051-5122-4955-87A6-685A65DD6981@0000000000XX0.xml</t>
  </si>
  <si>
    <t>AC71E20B-902D-4774-BCBD-637A87D6348F</t>
  </si>
  <si>
    <t>AC71E20B-902D-4774-BCBD-637A87D6348F@0000000000XX0.xml</t>
  </si>
  <si>
    <t>FC0B2263-4FEB-4F6A-98B5-8A7621083743</t>
  </si>
  <si>
    <t>FC0B2263-4FEB-4F6A-98B5-8A7621083743@0000000000XX0.xml</t>
  </si>
  <si>
    <t>P26W</t>
  </si>
  <si>
    <t>25/03/2025</t>
  </si>
  <si>
    <t>0196CF96-56AF-4EFB-893D-3B2C5B4AFA29</t>
  </si>
  <si>
    <t>2025-03-21</t>
  </si>
  <si>
    <t>2025-03-10</t>
  </si>
  <si>
    <t>2025-03-16</t>
  </si>
  <si>
    <t>0196CF96-56AF-4EFB-893D-3B2C5B4AFA29@0000000000XX0.xml</t>
  </si>
  <si>
    <t>P140W</t>
  </si>
  <si>
    <t>967.68</t>
  </si>
  <si>
    <t>354B15D8-A2FD-4F76-AB8F-857169CD2987</t>
  </si>
  <si>
    <t>354B15D8-A2FD-4F76-AB8F-857169CD2987@0000000000XX0.xml</t>
  </si>
  <si>
    <t>P27W</t>
  </si>
  <si>
    <t>4386BDFC-320B-40FA-8BF5-F669DFD12EA4</t>
  </si>
  <si>
    <t>4386BDFC-320B-40FA-8BF5-F669DFD12EA4@0000000000XX0.xml</t>
  </si>
  <si>
    <t>P84W</t>
  </si>
  <si>
    <t>AB370A8A-12B1-4025-AA6E-3E0590ECCE83</t>
  </si>
  <si>
    <t>AB370A8A-12B1-4025-AA6E-3E0590ECCE83@0000000000XX0.xml</t>
  </si>
  <si>
    <t>P111W</t>
  </si>
  <si>
    <t>C4B89E90-365B-4524-9B91-F83EA30EA3D3</t>
  </si>
  <si>
    <t>C4B89E90-365B-4524-9B91-F83EA30EA3D3@0000000000XX0.xml</t>
  </si>
  <si>
    <t>E8C07D38-0697-4691-859E-823ED944072E</t>
  </si>
  <si>
    <t>E8C07D38-0697-4691-859E-823ED944072E@0000000000XX0.xml</t>
  </si>
  <si>
    <t>0EB8A3F4-3A87-4600-81A9-E3AC463DD29C</t>
  </si>
  <si>
    <t>2025-03-27</t>
  </si>
  <si>
    <t>2025-03-17</t>
  </si>
  <si>
    <t>2025-03-23</t>
  </si>
  <si>
    <t>0EB8A3F4-3A87-4600-81A9-E3AC463DD29C@0000000000XX0.xml</t>
  </si>
  <si>
    <t>P28W</t>
  </si>
  <si>
    <t>1038.06</t>
  </si>
  <si>
    <t>1A26C1D3-692E-4C2D-A5C3-EEAD24409210</t>
  </si>
  <si>
    <t>1A26C1D3-692E-4C2D-A5C3-EEAD24409210@0000000000XX0.xml</t>
  </si>
  <si>
    <t>5F58D7A4-7600-4654-AF37-2FB8BE930298</t>
  </si>
  <si>
    <t>5F58D7A4-7600-4654-AF37-2FB8BE930298@0000000000XX0.xml</t>
  </si>
  <si>
    <t>P112W</t>
  </si>
  <si>
    <t>6DD154A7-544C-459F-A1B2-B0311BDE6C7A</t>
  </si>
  <si>
    <t>6DD154A7-544C-459F-A1B2-B0311BDE6C7A@0000000000XX0.xml</t>
  </si>
  <si>
    <t>P85W</t>
  </si>
  <si>
    <t>991051ED-0051-4916-855A-D47B54A5E46A</t>
  </si>
  <si>
    <t>991051ED-0051-4916-855A-D47B54A5E46A@0000000000XX0.xml</t>
  </si>
  <si>
    <t>P141W</t>
  </si>
  <si>
    <t>DABEA5FE-8818-4B26-AD92-3CB69B473078</t>
  </si>
  <si>
    <t>DABEA5FE-8818-4B26-AD92-3CB69B473078@0000000000XX0.xml</t>
  </si>
  <si>
    <t>16/04/2025</t>
  </si>
  <si>
    <t>14</t>
  </si>
  <si>
    <t>161D448F-409A-410B-A1AC-75DD7FA14FEC</t>
  </si>
  <si>
    <t>2025-04-04</t>
  </si>
  <si>
    <t>2025-03-24</t>
  </si>
  <si>
    <t>2025-03-30</t>
  </si>
  <si>
    <t>161D448F-409A-410B-A1AC-75DD7FA14FEC@0000000000XX0.xml</t>
  </si>
  <si>
    <t>P142W</t>
  </si>
  <si>
    <t>4A36224E-C293-4541-AFEE-713B0FF972E1</t>
  </si>
  <si>
    <t>4A36224E-C293-4541-AFEE-713B0FF972E1@0000000000XX0.xml</t>
  </si>
  <si>
    <t>P29W</t>
  </si>
  <si>
    <t>6F51F380-B92F-4A40-96C4-C70E013FB784</t>
  </si>
  <si>
    <t>6F51F380-B92F-4A40-96C4-C70E013FB784@0000000000XX0.xml</t>
  </si>
  <si>
    <t>P113W</t>
  </si>
  <si>
    <t>9DC69214-0AC8-48A2-ACD7-BE67A4D7B69B</t>
  </si>
  <si>
    <t>9DC69214-0AC8-48A2-ACD7-BE67A4D7B69B@0000000000XX0.xml</t>
  </si>
  <si>
    <t>ACA8512C-0749-4BA3-A052-A964C3AB88AF</t>
  </si>
  <si>
    <t>ACA8512C-0749-4BA3-A052-A964C3AB88AF@0000000000XX0.xml</t>
  </si>
  <si>
    <t>P86W</t>
  </si>
  <si>
    <t>F6E181FC-C5A0-4BA6-A984-EEFFA76E261E</t>
  </si>
  <si>
    <t>F6E181FC-C5A0-4BA6-A984-EEFFA76E261E@0000000000XX0.xml</t>
  </si>
  <si>
    <t>15</t>
  </si>
  <si>
    <t>444651B3-62AF-4AD7-9F45-B70BAE69570F</t>
  </si>
  <si>
    <t>2025-04-16</t>
  </si>
  <si>
    <t>2025-03-31</t>
  </si>
  <si>
    <t>2025-04-06</t>
  </si>
  <si>
    <t>444651B3-62AF-4AD7-9F45-B70BAE69570F@0000000000XX0.xml</t>
  </si>
  <si>
    <t>4DAD10B4-0A8A-4406-AFBF-E87F10318BE4</t>
  </si>
  <si>
    <t>4DAD10B4-0A8A-4406-AFBF-E87F10318BE4@0000000000XX0.xml</t>
  </si>
  <si>
    <t>P30W</t>
  </si>
  <si>
    <t>5B7E83B6-EFEA-4F98-A9DB-DB5993F0527D</t>
  </si>
  <si>
    <t>5B7E83B6-EFEA-4F98-A9DB-DB5993F0527D@0000000000XX0.xml</t>
  </si>
  <si>
    <t>P143W</t>
  </si>
  <si>
    <t>BF67F608-DD46-4367-B3ED-85DDDB63103C</t>
  </si>
  <si>
    <t>BF67F608-DD46-4367-B3ED-85DDDB63103C@0000000000XX0.xml</t>
  </si>
  <si>
    <t>P87W</t>
  </si>
  <si>
    <t>E111A77B-5EC9-4461-9890-C0A489A0B377</t>
  </si>
  <si>
    <t>E111A77B-5EC9-4461-9890-C0A489A0B377@0000000000XX0.xml</t>
  </si>
  <si>
    <t>P114W</t>
  </si>
  <si>
    <t>FD82683F-DF1D-40F7-8DCD-9A1D0EAF4118</t>
  </si>
  <si>
    <t>FD82683F-DF1D-40F7-8DCD-9A1D0EAF4118@0000000000XX0.xml</t>
  </si>
  <si>
    <t>16</t>
  </si>
  <si>
    <t>0693AC80-7BD3-456A-90F0-AF3158F926BA</t>
  </si>
  <si>
    <t>2025-04-07</t>
  </si>
  <si>
    <t>2025-04-13</t>
  </si>
  <si>
    <t>0693AC80-7BD3-456A-90F0-AF3158F926BA@0000000000XX0.xml</t>
  </si>
  <si>
    <t>P115W</t>
  </si>
  <si>
    <t>1649DC7D-3E36-4F08-ADBB-B424B748F4FE</t>
  </si>
  <si>
    <t>1649DC7D-3E36-4F08-ADBB-B424B748F4FE@0000000000XX0.xml</t>
  </si>
  <si>
    <t>30D394E4-16D0-479F-9B15-801666532738</t>
  </si>
  <si>
    <t>30D394E4-16D0-479F-9B15-801666532738@0000000000XX0.xml</t>
  </si>
  <si>
    <t>P144W</t>
  </si>
  <si>
    <t>B1DC722D-C6EA-463E-AB18-4B9B3D558904</t>
  </si>
  <si>
    <t>B1DC722D-C6EA-463E-AB18-4B9B3D558904@0000000000XX0.xml</t>
  </si>
  <si>
    <t>E220C192-5E94-42C1-9D29-451C63851D61</t>
  </si>
  <si>
    <t>E220C192-5E94-42C1-9D29-451C63851D61@0000000000XX0.xml</t>
  </si>
  <si>
    <t>P31W</t>
  </si>
  <si>
    <t>FF8ECF8F-6D49-4331-BDF5-45511F91C20D</t>
  </si>
  <si>
    <t>FF8ECF8F-6D49-4331-BDF5-45511F91C20D@0000000000XX0.xml</t>
  </si>
  <si>
    <t>P88W</t>
  </si>
  <si>
    <t>01/05/2025</t>
  </si>
  <si>
    <t>17</t>
  </si>
  <si>
    <t>6D0A2204-AA5F-4D8A-A7EE-D726FDA1B81C</t>
  </si>
  <si>
    <t>2025-04-25</t>
  </si>
  <si>
    <t>2025-04-14</t>
  </si>
  <si>
    <t>2025-04-20</t>
  </si>
  <si>
    <t>6D0A2204-AA5F-4D8A-A7EE-D726FDA1B81C@0000000000XX0.xml</t>
  </si>
  <si>
    <t>P145W</t>
  </si>
  <si>
    <t>A4A00323-11F0-45EF-8F41-A374042CAF3E</t>
  </si>
  <si>
    <t>A4A00323-11F0-45EF-8F41-A374042CAF3E@0000000000XX0.xml</t>
  </si>
  <si>
    <t>P89W</t>
  </si>
  <si>
    <t>C60080C4-93FC-4106-9E8B-6DB69943E76D</t>
  </si>
  <si>
    <t>C60080C4-93FC-4106-9E8B-6DB69943E76D@0000000000XX0.xml</t>
  </si>
  <si>
    <t>P116W</t>
  </si>
  <si>
    <t>DE1B4E6A-EF3C-41B9-BCD0-D9F88D98CDCA</t>
  </si>
  <si>
    <t>DE1B4E6A-EF3C-41B9-BCD0-D9F88D98CDCA@0000000000XX0.xml</t>
  </si>
  <si>
    <t>E81C981B-278F-492A-B22F-AA74AE6306FF</t>
  </si>
  <si>
    <t>E81C981B-278F-492A-B22F-AA74AE6306FF@0000000000XX0.xml</t>
  </si>
  <si>
    <t>FABCBAA2-B7FA-4963-9EAD-10B0F0EB4012</t>
  </si>
  <si>
    <t>FABCBAA2-B7FA-4963-9EAD-10B0F0EB4012@0000000000XX0.xml</t>
  </si>
  <si>
    <t>P32W</t>
  </si>
  <si>
    <t>18</t>
  </si>
  <si>
    <t>07FCE8DB-BF9A-402E-86B6-BB0040EF576A</t>
  </si>
  <si>
    <t>2025-05-02</t>
  </si>
  <si>
    <t>2025-04-21</t>
  </si>
  <si>
    <t>2025-04-27</t>
  </si>
  <si>
    <t>07FCE8DB-BF9A-402E-86B6-BB0040EF576A@0000000000XX0.xml</t>
  </si>
  <si>
    <t>P146W</t>
  </si>
  <si>
    <t>2763C3DA-E432-455E-A14D-E6387EAE2BC1</t>
  </si>
  <si>
    <t>2763C3DA-E432-455E-A14D-E6387EAE2BC1@0000000000XX0.xml</t>
  </si>
  <si>
    <t>P90W</t>
  </si>
  <si>
    <t>3E2F12F6-4BB6-4642-AC00-F222F3F36D6C</t>
  </si>
  <si>
    <t>3E2F12F6-4BB6-4642-AC00-F222F3F36D6C@0000000000XX0.xml</t>
  </si>
  <si>
    <t>4CE82B2D-E24B-43BF-9A64-6B35090B4B67</t>
  </si>
  <si>
    <t>4CE82B2D-E24B-43BF-9A64-6B35090B4B67@0000000000XX0.xml</t>
  </si>
  <si>
    <t>P33W</t>
  </si>
  <si>
    <t>54D77B65-8783-49E6-A6B1-5D0F257723F2</t>
  </si>
  <si>
    <t>54D77B65-8783-49E6-A6B1-5D0F257723F2@0000000000XX0.xml</t>
  </si>
  <si>
    <t>F7051F5B-EAE7-4564-8F51-0971C7180417</t>
  </si>
  <si>
    <t>F7051F5B-EAE7-4564-8F51-0971C7180417@0000000000XX0.xml</t>
  </si>
  <si>
    <t>P117W</t>
  </si>
  <si>
    <t>16/05/2025</t>
  </si>
  <si>
    <t>19</t>
  </si>
  <si>
    <t>1C6E96A5-62B7-440B-B042-6F033E7352D2</t>
  </si>
  <si>
    <t>2025-05-09</t>
  </si>
  <si>
    <t>2025-04-28</t>
  </si>
  <si>
    <t>2025-05-04</t>
  </si>
  <si>
    <t>1C6E96A5-62B7-440B-B042-6F033E7352D2@0000000000XX0.xml</t>
  </si>
  <si>
    <t>P91W</t>
  </si>
  <si>
    <t>3E4D54A5-8B8F-485D-94AA-1EF12E34A82C</t>
  </si>
  <si>
    <t>3E4D54A5-8B8F-485D-94AA-1EF12E34A82C@0000000000XX0.xml</t>
  </si>
  <si>
    <t>P147W</t>
  </si>
  <si>
    <t>20</t>
  </si>
  <si>
    <t>60B464CE-458C-4AD4-AC5C-C654670981A9</t>
  </si>
  <si>
    <t>2025-05-16</t>
  </si>
  <si>
    <t>2025-05-05</t>
  </si>
  <si>
    <t>2025-05-11</t>
  </si>
  <si>
    <t>60B464CE-458C-4AD4-AC5C-C654670981A9@0000000000XX0.xml</t>
  </si>
  <si>
    <t>P35W</t>
  </si>
  <si>
    <t>668E4989-9C80-48CC-A1F5-54809521972F</t>
  </si>
  <si>
    <t>668E4989-9C80-48CC-A1F5-54809521972F@0000000000XX0.xml</t>
  </si>
  <si>
    <t>P118W</t>
  </si>
  <si>
    <t>8961C1CF-FA52-491E-AD15-FCB67C77FFA8</t>
  </si>
  <si>
    <t>8961C1CF-FA52-491E-AD15-FCB67C77FFA8@0000000000XX0.xml</t>
  </si>
  <si>
    <t>9D792BA7-CEF6-4F57-84E0-68BF90432213</t>
  </si>
  <si>
    <t>9D792BA7-CEF6-4F57-84E0-68BF90432213@0000000000XX0.xml</t>
  </si>
  <si>
    <t>P34W</t>
  </si>
  <si>
    <t>AE72F736-B359-4A1E-BC62-CCD367F99E87</t>
  </si>
  <si>
    <t>AE72F736-B359-4A1E-BC62-CCD367F99E87@0000000000XX0.xml</t>
  </si>
  <si>
    <t>P92W</t>
  </si>
  <si>
    <t>AF3D6037-372A-42DB-87BA-DEBF3BB98BF7</t>
  </si>
  <si>
    <t>AF3D6037-372A-42DB-87BA-DEBF3BB98BF7@0000000000XX0.xml</t>
  </si>
  <si>
    <t>P119W</t>
  </si>
  <si>
    <t>B33BAB8C-0FCA-4B3E-92C1-D18A40F5142A</t>
  </si>
  <si>
    <t>B33BAB8C-0FCA-4B3E-92C1-D18A40F5142A@0000000000XX0.xml</t>
  </si>
  <si>
    <t>P148W</t>
  </si>
  <si>
    <t>BE3DF6AD-77A8-4B59-9B6F-0E3E1AF474A0</t>
  </si>
  <si>
    <t>BE3DF6AD-77A8-4B59-9B6F-0E3E1AF474A0@0000000000XX0.xml</t>
  </si>
  <si>
    <t>E57D4038-6243-48A5-BFF3-36281761BF90</t>
  </si>
  <si>
    <t>E57D4038-6243-48A5-BFF3-36281761BF90@0000000000XX0.xml</t>
  </si>
  <si>
    <t>FDD19E54-7204-4CB0-905C-9D5171CCA622</t>
  </si>
  <si>
    <t>FDD19E54-7204-4CB0-905C-9D5171CCA622@0000000000XX0.xml</t>
  </si>
  <si>
    <t>21</t>
  </si>
  <si>
    <t>15C1CE92-9296-400E-B601-4EFF453DA829</t>
  </si>
  <si>
    <t>2025-05-23</t>
  </si>
  <si>
    <t>2025-05-12</t>
  </si>
  <si>
    <t>2025-05-18</t>
  </si>
  <si>
    <t>15C1CE92-9296-400E-B601-4EFF453DA829@0000000000XX0.xml</t>
  </si>
  <si>
    <t>P36W</t>
  </si>
  <si>
    <t>3E0D1D42-CA63-4D79-9A0C-8766826ACC00</t>
  </si>
  <si>
    <t>3E0D1D42-CA63-4D79-9A0C-8766826ACC00@0000000000XX0.xml</t>
  </si>
  <si>
    <t>508D2713-56B9-4313-BBB3-B9F2E7CB5B4D</t>
  </si>
  <si>
    <t>508D2713-56B9-4313-BBB3-B9F2E7CB5B4D@0000000000XX0.xml</t>
  </si>
  <si>
    <t>P149W</t>
  </si>
  <si>
    <t>772C290E-EC6D-4043-A482-073EE9376E2B</t>
  </si>
  <si>
    <t>772C290E-EC6D-4043-A482-073EE9376E2B@0000000000XX0.xml</t>
  </si>
  <si>
    <t>93BC4FC7-F6CC-42DB-8490-42F6FB45C6AA</t>
  </si>
  <si>
    <t>93BC4FC7-F6CC-42DB-8490-42F6FB45C6AA@0000000000XX0.xml</t>
  </si>
  <si>
    <t>D8B32BEE-24A5-42A0-9F60-29717C6719D1</t>
  </si>
  <si>
    <t>D8B32BEE-24A5-42A0-9F60-29717C6719D1@0000000000XX0.xml</t>
  </si>
  <si>
    <t>P93W</t>
  </si>
  <si>
    <t>11/03/2025</t>
  </si>
  <si>
    <t>2025-03-11T12:08:47</t>
  </si>
  <si>
    <t>508</t>
  </si>
  <si>
    <t>2AAFB3BD-EB9E-4382-BB60-50D9CE399891</t>
  </si>
  <si>
    <t>XEXX010101000</t>
  </si>
  <si>
    <t>Rhodes Sharon</t>
  </si>
  <si>
    <t>S01</t>
  </si>
  <si>
    <t>2068.01</t>
  </si>
  <si>
    <t>20.6683</t>
  </si>
  <si>
    <t>Credito</t>
  </si>
  <si>
    <t xml:space="preserve">2025 Playa de Oro HOA Fee * 2025 Playa de Oro HOA Fee * 2025 Playa de Oro HOA Fee * </t>
  </si>
  <si>
    <t>2AAFB3BD-EB9E-4382-BB60-50D9CE399891@0000000000XX0.xml</t>
  </si>
  <si>
    <t>616 - Sin obligaciones fiscales</t>
  </si>
  <si>
    <t>2025-03-11T11:49:38</t>
  </si>
  <si>
    <t>612</t>
  </si>
  <si>
    <t>B4B93D6A-8114-42F3-B200-DB2064A36A1A</t>
  </si>
  <si>
    <t>Phipps Michelle</t>
  </si>
  <si>
    <t>USA</t>
  </si>
  <si>
    <t>1170.00</t>
  </si>
  <si>
    <t xml:space="preserve">2025 Playa de Oro HOA Fee * </t>
  </si>
  <si>
    <t>B4B93D6A-8114-42F3-B200-DB2064A36A1A@0000000000XX0.xml</t>
  </si>
  <si>
    <t>2025-03-11T12:11:42</t>
  </si>
  <si>
    <t>477</t>
  </si>
  <si>
    <t>F2973000-F92A-4F03-923D-E87D0F02A486</t>
  </si>
  <si>
    <t>Leon Jorge &amp; Olga</t>
  </si>
  <si>
    <t>2966.00</t>
  </si>
  <si>
    <t>F2973000-F92A-4F03-923D-E87D0F02A486@0000000000XX0.xml</t>
  </si>
  <si>
    <t>2025-03-11T12:17:34</t>
  </si>
  <si>
    <t>611</t>
  </si>
  <si>
    <t>F8C76D9F-61D8-4B76-AB82-8BDF69D55214</t>
  </si>
  <si>
    <t>F8C76D9F-61D8-4B76-AB82-8BDF69D55214@0000000000XX0.xml</t>
  </si>
  <si>
    <t>HOA liability ins (if board determines it is needed)</t>
  </si>
  <si>
    <t>INSURANCE</t>
  </si>
  <si>
    <t>Payroll tax</t>
  </si>
  <si>
    <t>FACTURA DEL 16/08/2024</t>
  </si>
  <si>
    <t>5/29/25</t>
  </si>
  <si>
    <t>Jerry &amp; Susan Duncan</t>
  </si>
  <si>
    <t>Pd w/cash (sc)</t>
  </si>
  <si>
    <t>Edward &amp; Gail Stoessel</t>
  </si>
  <si>
    <t>Craig Whiteman</t>
  </si>
  <si>
    <t>Overpayment: invoice #547, Pd w/cash (sc)</t>
  </si>
  <si>
    <t>5/28/25</t>
  </si>
  <si>
    <t>Parkstrong Cash for Margarita</t>
  </si>
  <si>
    <t>Parkstrong Cash to Margarita</t>
  </si>
  <si>
    <t>5/21/25</t>
  </si>
  <si>
    <t>Pd w/chk #1161 US Bank (sc)</t>
  </si>
  <si>
    <t>Thomas Backus</t>
  </si>
  <si>
    <t>Pd w/chk #150 Schools First Bank (sc) note: chk dated 5/1/2025</t>
  </si>
  <si>
    <t>5/19/25</t>
  </si>
  <si>
    <t>Lupe will deposit in CNB</t>
  </si>
  <si>
    <t>5/17/25</t>
  </si>
  <si>
    <t>Lawrence &amp; Carrie Benjamin, Block 19 Lot 19</t>
  </si>
  <si>
    <t>Stripr</t>
  </si>
  <si>
    <t>CC payment ID: #ch_3RNKnVIHIIQ6vwrQ0HmL6rCu</t>
  </si>
  <si>
    <t>Sandra Marie LaCoursiere</t>
  </si>
  <si>
    <t>Pd w/cash USD from Juan Q. (sc)</t>
  </si>
  <si>
    <t>Armando Benitez</t>
  </si>
  <si>
    <t>Late quarterly pymt.  Pd w/chk #3179 BOA (sc)</t>
  </si>
  <si>
    <t>Daniel &amp; Gail McGrath</t>
  </si>
  <si>
    <t>CC payment ID: #ch_3RLUn4IHIIQ6vwrQ1fYwGDBI</t>
  </si>
  <si>
    <t>Pd w/chk #922 BOA (sc)</t>
  </si>
  <si>
    <t>Block 20 Lot 05 95 Playa de Tijuana</t>
  </si>
  <si>
    <t>left at guard gate. margarita deposit</t>
  </si>
  <si>
    <t>Karen Rose</t>
  </si>
  <si>
    <t>CC payment ID: #ch_3RLCM5IHIIQ6vwrQ0kgX6016</t>
  </si>
  <si>
    <t>id</t>
  </si>
  <si>
    <t>Statement Descriptor</t>
  </si>
  <si>
    <t>Taxes On Fee</t>
  </si>
  <si>
    <t>Card ID</t>
  </si>
  <si>
    <t>Customer ID</t>
  </si>
  <si>
    <t>Customer Description</t>
  </si>
  <si>
    <t>Invoice ID</t>
  </si>
  <si>
    <t>Transfer</t>
  </si>
  <si>
    <t>ch_3RPRv0KXLIY7PAaK1UdkuwR3</t>
  </si>
  <si>
    <t>5/16/25 17:19</t>
  </si>
  <si>
    <t>usd</t>
  </si>
  <si>
    <t>ASOCIACION DE VECINOS</t>
  </si>
  <si>
    <t>pm_1RPRuzKXLIY7PAaKzeTzBgki</t>
  </si>
  <si>
    <t>webejammin@me.com</t>
  </si>
  <si>
    <t>po_1RQIMrKXLIY7PAaKpV9OfkDO</t>
  </si>
  <si>
    <t>ch_3RMCe9KXLIY7PAaK1ODvmyfe</t>
  </si>
  <si>
    <t>pm_1RMCe8KXLIY7PAaKFBcB9UAg</t>
  </si>
  <si>
    <t>lassofascot@aol.com</t>
  </si>
  <si>
    <t>po_1RMIuvKXLIY7PAaKuiTwSuk0</t>
  </si>
  <si>
    <t>Total Expenses CFDI</t>
  </si>
  <si>
    <t>BANK</t>
  </si>
  <si>
    <t>05/06/2025</t>
  </si>
  <si>
    <t>22</t>
  </si>
  <si>
    <t>43D0DE53-ED54-4FEA-B376-84869CAD404F</t>
  </si>
  <si>
    <t>2025-05-30</t>
  </si>
  <si>
    <t>2025-05-19</t>
  </si>
  <si>
    <t>2025-05-25</t>
  </si>
  <si>
    <t>22.000</t>
  </si>
  <si>
    <t>43D0DE53-ED54-4FEA-B376-84869CAD404F@0000000000XX0.xml</t>
  </si>
  <si>
    <t>P150W</t>
  </si>
  <si>
    <t>10916.88</t>
  </si>
  <si>
    <t>9237.36</t>
  </si>
  <si>
    <t>1679.52</t>
  </si>
  <si>
    <t>2560.45</t>
  </si>
  <si>
    <t>5E0811E9-DBCF-4243-B7E8-FE0733777AC2</t>
  </si>
  <si>
    <t>5E0811E9-DBCF-4243-B7E8-FE0733777AC2@0000000000XX0.xml</t>
  </si>
  <si>
    <t>1232.97</t>
  </si>
  <si>
    <t>76B2D19B-7DBA-44E6-B822-D986207F21C3</t>
  </si>
  <si>
    <t>76B2D19B-7DBA-44E6-B822-D986207F21C3@0000000000XX0.xml</t>
  </si>
  <si>
    <t>8227FA81-DC67-4261-B7F6-6A080D601E84</t>
  </si>
  <si>
    <t>8227FA81-DC67-4261-B7F6-6A080D601E84@0000000000XX0.xml</t>
  </si>
  <si>
    <t>P94W</t>
  </si>
  <si>
    <t>BEB8A4FE-4C0F-4F34-B26F-0F744FFC4AEA</t>
  </si>
  <si>
    <t>BEB8A4FE-4C0F-4F34-B26F-0F744FFC4AEA@0000000000XX0.xml</t>
  </si>
  <si>
    <t>CC63449A-0F12-4C54-A9DC-CF715D71BBF6</t>
  </si>
  <si>
    <t>CC63449A-0F12-4C54-A9DC-CF715D71BBF6@0000000000XX0.xml</t>
  </si>
  <si>
    <t>P37W</t>
  </si>
  <si>
    <t>Bank</t>
  </si>
  <si>
    <t>anticipo vacaciones</t>
  </si>
  <si>
    <t>SAT</t>
  </si>
  <si>
    <t>ISR SALARIOS</t>
  </si>
  <si>
    <t>ISR ASIMILADOS</t>
  </si>
  <si>
    <t>IVA RETENCIONES</t>
  </si>
  <si>
    <t>ISR SERV PROF</t>
  </si>
  <si>
    <t>BBVA USD</t>
  </si>
  <si>
    <t>CNB</t>
  </si>
  <si>
    <t>Fee STRIPE</t>
  </si>
  <si>
    <t xml:space="preserve">RUBRO NO DEDUCIBLES </t>
  </si>
  <si>
    <t>YTD</t>
  </si>
  <si>
    <t>Purchase Pick Up</t>
  </si>
  <si>
    <t>HOA liability ins (Insurance)</t>
  </si>
  <si>
    <t>Converted Currency</t>
  </si>
  <si>
    <t>6/29/25 0:25</t>
  </si>
  <si>
    <t>6/28/25 14:49</t>
  </si>
  <si>
    <t>6/27/25 18:31</t>
  </si>
  <si>
    <t>6/27/25 17:40</t>
  </si>
  <si>
    <t>6/24/25 1:55</t>
  </si>
  <si>
    <t>jkbradford1993@gmail.com</t>
  </si>
  <si>
    <t>6/30/25</t>
  </si>
  <si>
    <t>Pd w/check #1682 WFB CNB #374 (sc)</t>
  </si>
  <si>
    <t>6/29/25</t>
  </si>
  <si>
    <t>CC payment ID: #ch_3RfPTjIHIIQ6vwrQ1Ec0vkrP</t>
  </si>
  <si>
    <t>6/28/25</t>
  </si>
  <si>
    <t>6/27/25</t>
  </si>
  <si>
    <t>Pd w/check #1175 USBank (chk split between 2 invoices) (sc)</t>
  </si>
  <si>
    <t>6/26/25</t>
  </si>
  <si>
    <t>Pd w/chk #924  BOA CNB #373 (sc)</t>
  </si>
  <si>
    <t>6/25/25</t>
  </si>
  <si>
    <t>Pd w/chk #1175 US Bank (chk split with invoice #200165) (sc)</t>
  </si>
  <si>
    <t>Pd w/chk #263 WFB (sc)</t>
  </si>
  <si>
    <t>Pd w/chk #185 OneAZ (sc)</t>
  </si>
  <si>
    <t>6/24/25</t>
  </si>
  <si>
    <t>6/17/25</t>
  </si>
  <si>
    <t>Pd w/chk #1030 EastWestBank (sc)</t>
  </si>
  <si>
    <t>Pd w/chk #438 Umpqua Bank (sc)</t>
  </si>
  <si>
    <t>6/15/25</t>
  </si>
  <si>
    <t>to BBVA</t>
  </si>
  <si>
    <t>Pd w/cash $809 USD $10 Pesos (sc)</t>
  </si>
  <si>
    <t>Gilbert &amp; Maryann Ochoa</t>
  </si>
  <si>
    <t>CC payment ID: #ch_3RYzs9IHIIQ6vwrQ0OkvPvqJ</t>
  </si>
  <si>
    <t>CC payment ID: #ch_3RXOZyIHIIQ6vwrQ1rP40Rm4</t>
  </si>
  <si>
    <t>CC payment ID: #ch_3RWOJkIHIIQ6vwrQ0rW1k1Az</t>
  </si>
  <si>
    <t>CC payment ID: #ch_3RVyR1IHIIQ6vwrQ10rNrOc3</t>
  </si>
  <si>
    <t>03/06/2025</t>
  </si>
  <si>
    <t>08/06/2025</t>
  </si>
  <si>
    <t>30/06/2025</t>
  </si>
  <si>
    <t>02/06/2025</t>
  </si>
  <si>
    <t>2025-06-02T16:26:03</t>
  </si>
  <si>
    <t>15913511</t>
  </si>
  <si>
    <t>C03D3FCE-E5A2-489E-9487-35B78E7A44C0</t>
  </si>
  <si>
    <t>C03D3FCE-E5A2-489E-9487-35B78E7A44C0@0000000000XX0.xml</t>
  </si>
  <si>
    <t>2025-06-03T14:47:16</t>
  </si>
  <si>
    <t>2859</t>
  </si>
  <si>
    <t>99445325-88C6-4AE3-9963-F01E4886D6AD</t>
  </si>
  <si>
    <t xml:space="preserve">SERVICIO DE DISPOSICION FINAL DE CONTENEDOR 4 YRD MES MAYO 2025 * </t>
  </si>
  <si>
    <t>99445325-88C6-4AE3-9963-F01E4886D6AD@0000000000XX0.xml</t>
  </si>
  <si>
    <t>2025-06-03T16:23:49</t>
  </si>
  <si>
    <t>4002</t>
  </si>
  <si>
    <t>EBE61752-294D-45AB-9BA2-5BFE735949AB</t>
  </si>
  <si>
    <t xml:space="preserve">Papel Hig. Jr Dalia 180 Caja/12 * Toalla Rollo Café C/6  K160 * Fabuloso Lavanda 10 LT (ORIGINAL) * Pastilla Sanitaria Wiese 60 g * Bolsa Basura Kirkland 37.8lts/10 gal * Bolsa Basura Kirkland 208lts/55 gal * </t>
  </si>
  <si>
    <t>EBE61752-294D-45AB-9BA2-5BFE735949AB@0000000000XX0.xml</t>
  </si>
  <si>
    <t>2025-06-08T16:58:19</t>
  </si>
  <si>
    <t>20929</t>
  </si>
  <si>
    <t>93f071dc-5788-4d55-9873-c95a47a19bf5</t>
  </si>
  <si>
    <t>93F071DC-5788-4D55-9873-C95A47A19BF5@0000000000XX0.xml</t>
  </si>
  <si>
    <t>11/06/2025</t>
  </si>
  <si>
    <t>2025-06-11T11:27:54</t>
  </si>
  <si>
    <t>20940</t>
  </si>
  <si>
    <t>39638c33-6303-46a8-b649-9f5f30cc7ac8</t>
  </si>
  <si>
    <t>39638C33-6303-46A8-B649-9F5F30CC7AC8@0000000000XX0.xml</t>
  </si>
  <si>
    <t>2025-06-11T13:59:10</t>
  </si>
  <si>
    <t>3DE715BE-479C-444C-B34B-85B4E562D809</t>
  </si>
  <si>
    <t xml:space="preserve">Mantenimiento mes junio * </t>
  </si>
  <si>
    <t>3DE715BE-479C-444C-B34B-85B4E562D809@0000000000XX0.xml</t>
  </si>
  <si>
    <t>2025-06-11T13:57:15</t>
  </si>
  <si>
    <t>5CC41544-E93B-45FB-BC60-AEAE9C7A5E56</t>
  </si>
  <si>
    <t xml:space="preserve">Mantenimiento de alberca mes junio * </t>
  </si>
  <si>
    <t>5CC41544-E93B-45FB-BC60-AEAE9C7A5E56@0000000000XX0.xml</t>
  </si>
  <si>
    <t>22/06/2025</t>
  </si>
  <si>
    <t>2025-06-23T10:59:08</t>
  </si>
  <si>
    <t>0052954057</t>
  </si>
  <si>
    <t>B98E8F33-BA55-4ADE-B89E-71D7E50F4B25</t>
  </si>
  <si>
    <t xml:space="preserve">Servicios de Telecomunicaciones * Cargo de equipo 18 de 24 * </t>
  </si>
  <si>
    <t>B98E8F33-BA55-4ADE-B89E-71D7E50F4B25@0000000000XX0.xml</t>
  </si>
  <si>
    <t>23/06/2025</t>
  </si>
  <si>
    <t>2025-06-23T15:30:17</t>
  </si>
  <si>
    <t>202505-Z3234845108-17062025-513983</t>
  </si>
  <si>
    <t>3DD4FCE7-79ED-44DC-B1C5-FAF59E6FAC26</t>
  </si>
  <si>
    <t>3DD4FCE7-79ED-44DC-B1C5-FAF59E6FAC26@0000000000XX0.xml</t>
  </si>
  <si>
    <t>24/06/2025</t>
  </si>
  <si>
    <t>2025-06-24T18:53:39</t>
  </si>
  <si>
    <t>167</t>
  </si>
  <si>
    <t>0E5183E9-7AF1-413A-A84E-4EC00E1A2E4A</t>
  </si>
  <si>
    <t>0E5183E9-7AF1-413A-A84E-4EC00E1A2E4A@0000000000XX0.xml</t>
  </si>
  <si>
    <t>25/06/2025</t>
  </si>
  <si>
    <t>2025-06-25T12:47:45</t>
  </si>
  <si>
    <t>C4456A8F-948B-42FA-B3E7-641AD9E03BF9</t>
  </si>
  <si>
    <t>GAVA920124GA2</t>
  </si>
  <si>
    <t>ARELI GUADALUPE GARCIA VILLAVICENCIO</t>
  </si>
  <si>
    <t xml:space="preserve">MURALES PUBLICIDAD * </t>
  </si>
  <si>
    <t>C4456A8F-948B-42FA-B3E7-641AD9E03BF9@0000000000XX0.xml</t>
  </si>
  <si>
    <t>28/06/2025</t>
  </si>
  <si>
    <t>2025-06-28T19:54:43</t>
  </si>
  <si>
    <t>308</t>
  </si>
  <si>
    <t>189595C0-94BE-4974-98F6-678D15A08361</t>
  </si>
  <si>
    <t>189595C0-94BE-4974-98F6-678D15A08361@0000000000XX0.xml</t>
  </si>
  <si>
    <t>29/06/2025</t>
  </si>
  <si>
    <t>2025-06-29T19:09:44</t>
  </si>
  <si>
    <t>173</t>
  </si>
  <si>
    <t>9138AD1D-ACE1-42D1-B389-B3D264F58380</t>
  </si>
  <si>
    <t>9138AD1D-ACE1-42D1-B389-B3D264F58380@0000000000XX0.xml</t>
  </si>
  <si>
    <t>2025-06-30T09:11:14</t>
  </si>
  <si>
    <t>21788</t>
  </si>
  <si>
    <t>C109A869-3A74-4FA4-A52C-D5AC1027BBB0</t>
  </si>
  <si>
    <t xml:space="preserve">PINTURA ESMALTE BASE AGUA SATIN BASE PASTEL LINEA PITTECH+ EP MARCA PPG GALON * CINTA ADHESIVA (TAPE) VERDE DE 2" MARCA PAINTER´S MATE * BROCHA VERDE DE 2½" PIEZA PERFECT * CEPILLO DE ALAMBRE NO 51 PIEZA BYP * PLASTICO 9X400 FT HAND MASTER PIEZA PPG * PELICAN HAND-HELP PAIL LINER 3-PACK PIEZA WOOSTER * PELICAN HAND-HELD PAIL PIEZA WOOSTER * CHAROLA DE METAL   PIEZA QUALI-TECH * </t>
  </si>
  <si>
    <t>C109A869-3A74-4FA4-A52C-D5AC1027BBB0@0000000000XX0.xml</t>
  </si>
  <si>
    <t>2025-06-30T12:58:06</t>
  </si>
  <si>
    <t>21096</t>
  </si>
  <si>
    <t>f2b7d76f-b276-4a95-8bc6-d86de39abf14</t>
  </si>
  <si>
    <t>F2B7D76F-B276-4A95-8BC6-D86DE39ABF14@0000000000XX0.xml</t>
  </si>
  <si>
    <t>12/06/2025</t>
  </si>
  <si>
    <t>3318067</t>
  </si>
  <si>
    <t>A086C70B-2DF3-41F2-86B2-D9B700828E3B</t>
  </si>
  <si>
    <t>2025-06-11T00:00:00</t>
  </si>
  <si>
    <t>12436.82</t>
  </si>
  <si>
    <t>A086C70B-2DF3-41F2-86B2-D9B700828E3B@0000000000XX0.xml</t>
  </si>
  <si>
    <t>MAY 2025</t>
  </si>
  <si>
    <t>JUNE 2025</t>
  </si>
  <si>
    <t>23</t>
  </si>
  <si>
    <t>5A6FB710-122B-4776-89AE-C7D0F8865994</t>
  </si>
  <si>
    <t>2025-06-06</t>
  </si>
  <si>
    <t>2025-05-26</t>
  </si>
  <si>
    <t>2025-06-01</t>
  </si>
  <si>
    <t>5A6FB710-122B-4776-89AE-C7D0F8865994@0000000000XX0.xml</t>
  </si>
  <si>
    <t>P151W</t>
  </si>
  <si>
    <t>6E55FD43-CE24-4797-AC0F-C07F65476753</t>
  </si>
  <si>
    <t>6E55FD43-CE24-4797-AC0F-C07F65476753@0000000000XX0.xml</t>
  </si>
  <si>
    <t>83FA3731-54A5-4D55-96BC-1B90B806B3E8</t>
  </si>
  <si>
    <t>83FA3731-54A5-4D55-96BC-1B90B806B3E8@0000000000XX0.xml</t>
  </si>
  <si>
    <t>P38W</t>
  </si>
  <si>
    <t>C5AB2A19-9C1A-480E-BD6C-7C170878F2D9</t>
  </si>
  <si>
    <t>C5AB2A19-9C1A-480E-BD6C-7C170878F2D9@0000000000XX0.xml</t>
  </si>
  <si>
    <t>DA9D7FDA-FA6E-4AB3-B76D-96180ED082B8</t>
  </si>
  <si>
    <t>COHN770108IQ6</t>
  </si>
  <si>
    <t>NESTOR DANIEL CORDERO HERNANDEZ</t>
  </si>
  <si>
    <t>DA9D7FDA-FA6E-4AB3-B76D-96180ED082B8@0000000000XX0.xml</t>
  </si>
  <si>
    <t>COHN770108HBCRRS06</t>
  </si>
  <si>
    <t>21937765176</t>
  </si>
  <si>
    <t>2025-05-22</t>
  </si>
  <si>
    <t>015</t>
  </si>
  <si>
    <t>DF7F2864-94E8-42A3-8172-901D310C05A8</t>
  </si>
  <si>
    <t>DF7F2864-94E8-42A3-8172-901D310C05A8@0000000000XX0.xml</t>
  </si>
  <si>
    <t>P95W</t>
  </si>
  <si>
    <t>13/06/2025</t>
  </si>
  <si>
    <t>24</t>
  </si>
  <si>
    <t>2692EE31-40B1-4467-A990-8152A022C369</t>
  </si>
  <si>
    <t>2025-06-13</t>
  </si>
  <si>
    <t>2025-06-02</t>
  </si>
  <si>
    <t>2025-06-08</t>
  </si>
  <si>
    <t>2692EE31-40B1-4467-A990-8152A022C369@0000000000XX0.xml</t>
  </si>
  <si>
    <t>P96W</t>
  </si>
  <si>
    <t>59753E59-B648-4372-9882-76EB98C3D299</t>
  </si>
  <si>
    <t>59753E59-B648-4372-9882-76EB98C3D299@0000000000XX0.xml</t>
  </si>
  <si>
    <t>82968AC6-024B-4120-A502-459AC347F2B5</t>
  </si>
  <si>
    <t>82968AC6-024B-4120-A502-459AC347F2B5@0000000000XX0.xml</t>
  </si>
  <si>
    <t>9B937F3C-FEE3-41C8-B886-12641B36FAE1</t>
  </si>
  <si>
    <t>9B937F3C-FEE3-41C8-B886-12641B36FAE1@0000000000XX0.xml</t>
  </si>
  <si>
    <t>P152W</t>
  </si>
  <si>
    <t>AD97FB2D-7423-4AE8-B701-25F659503C3D</t>
  </si>
  <si>
    <t>AD97FB2D-7423-4AE8-B701-25F659503C3D@0000000000XX0.xml</t>
  </si>
  <si>
    <t>E64383AB-79C3-414D-A737-D04B747D570E</t>
  </si>
  <si>
    <t>E64383AB-79C3-414D-A737-D04B747D570E@0000000000XX0.xml</t>
  </si>
  <si>
    <t>P39W</t>
  </si>
  <si>
    <t>21/06/2025</t>
  </si>
  <si>
    <t>25</t>
  </si>
  <si>
    <t>264DACB2-B8A0-43AD-B60D-E434BCA9587E</t>
  </si>
  <si>
    <t>2025-06-20</t>
  </si>
  <si>
    <t>2025-06-09</t>
  </si>
  <si>
    <t>2025-06-15</t>
  </si>
  <si>
    <t>264DACB2-B8A0-43AD-B60D-E434BCA9587E@0000000000XX0.xml</t>
  </si>
  <si>
    <t>3BCD96C6-EFBE-434A-B359-D26DE6FDB096</t>
  </si>
  <si>
    <t>3BCD96C6-EFBE-434A-B359-D26DE6FDB096@0000000000XX0.xml</t>
  </si>
  <si>
    <t>P40W</t>
  </si>
  <si>
    <t>57EF2F32-9B3F-49BC-996E-106245EACE4A</t>
  </si>
  <si>
    <t>6.000</t>
  </si>
  <si>
    <t>57EF2F32-9B3F-49BC-996E-106245EACE4A@0000000000XX0.xml</t>
  </si>
  <si>
    <t>P153W</t>
  </si>
  <si>
    <t>2624.25</t>
  </si>
  <si>
    <t>2519.28</t>
  </si>
  <si>
    <t>0.05</t>
  </si>
  <si>
    <t>5881568E-1C62-4847-8C8D-D080A99AE472</t>
  </si>
  <si>
    <t>5881568E-1C62-4847-8C8D-D080A99AE472@0000000000XX0.xml</t>
  </si>
  <si>
    <t>P97W</t>
  </si>
  <si>
    <t>5F2F6747-EF4A-4119-8296-11DED3DE24EC</t>
  </si>
  <si>
    <t>5F2F6747-EF4A-4119-8296-11DED3DE24EC@0000000000XX0.xml</t>
  </si>
  <si>
    <t>P3W</t>
  </si>
  <si>
    <t>91CE3A91-0C10-44FB-BDEA-31971C9B1816</t>
  </si>
  <si>
    <t>91CE3A91-0C10-44FB-BDEA-31971C9B1816@0000000000XX0.xml</t>
  </si>
  <si>
    <t>B4E69E5B-E896-435D-898A-285C07242988</t>
  </si>
  <si>
    <t>B4E69E5B-E896-435D-898A-285C07242988@0000000000XX0.xml</t>
  </si>
  <si>
    <t>27/06/2025</t>
  </si>
  <si>
    <t>26</t>
  </si>
  <si>
    <t>4D0F5C55-8A66-4C66-88A3-B635E9111EA1</t>
  </si>
  <si>
    <t>2025-06-27</t>
  </si>
  <si>
    <t>2025-06-16</t>
  </si>
  <si>
    <t>2025-06-22</t>
  </si>
  <si>
    <t>4D0F5C55-8A66-4C66-88A3-B635E9111EA1@0000000000XX0.xml</t>
  </si>
  <si>
    <t>P154W</t>
  </si>
  <si>
    <t>BFED5E11-37AE-42F0-A43C-E613BB29FB1E</t>
  </si>
  <si>
    <t>BFED5E11-37AE-42F0-A43C-E613BB29FB1E@0000000000XX0.xml</t>
  </si>
  <si>
    <t>D1FFF21E-A73B-4828-B1D0-2C32B9B17CA3</t>
  </si>
  <si>
    <t>D1FFF21E-A73B-4828-B1D0-2C32B9B17CA3@0000000000XX0.xml</t>
  </si>
  <si>
    <t>F1902E68-D2DD-4EC0-8634-B2C6ACAB1385</t>
  </si>
  <si>
    <t>F1902E68-D2DD-4EC0-8634-B2C6ACAB1385@0000000000XX0.xml</t>
  </si>
  <si>
    <t>P4W</t>
  </si>
  <si>
    <t>FC94C18A-3CDB-4B09-B9C0-AE98B8B0AD29</t>
  </si>
  <si>
    <t>FC94C18A-3CDB-4B09-B9C0-AE98B8B0AD29@0000000000XX0.xml</t>
  </si>
  <si>
    <t>P41W</t>
  </si>
  <si>
    <t>FE0D029A-9C1C-4D05-BC8C-794FA476FF6E</t>
  </si>
  <si>
    <t>FE0D029A-9C1C-4D05-BC8C-794FA476FF6E@0000000000XX0.xml</t>
  </si>
  <si>
    <t>Advertisement</t>
  </si>
  <si>
    <t>Amount Refunded</t>
  </si>
  <si>
    <t>Captured</t>
  </si>
  <si>
    <t>Converted Amount Refunded</t>
  </si>
  <si>
    <t>Refunded date (UTC)</t>
  </si>
  <si>
    <t>ch_3RqNQiKXLIY7PAaK0X3NVtp0</t>
  </si>
  <si>
    <t>true</t>
  </si>
  <si>
    <t>pm_1RqNQhKXLIY7PAaKlcbCUR6L</t>
  </si>
  <si>
    <t>po_1RqORPKXLIY7PAaKiwUBxBfL</t>
  </si>
  <si>
    <t>JULY 2025</t>
  </si>
  <si>
    <t>01/07/2025</t>
  </si>
  <si>
    <t>2025-07-01T16:49:44</t>
  </si>
  <si>
    <t>15941529</t>
  </si>
  <si>
    <t>9B84C1C9-3A9D-4A7C-918F-FABA6E5021B7</t>
  </si>
  <si>
    <t>9B84C1C9-3A9D-4A7C-918F-FABA6E5021B7@0000000000XX0.xml</t>
  </si>
  <si>
    <t>2025-07-01T14:09:42</t>
  </si>
  <si>
    <t>2929</t>
  </si>
  <si>
    <t>E6DE5486-8534-4325-B2C9-68B68ED0C604</t>
  </si>
  <si>
    <t xml:space="preserve">SERVICIO DE DISPOSICION FINAL DE CONTENEDOR 4 YRD MES JUNIO 2025 * </t>
  </si>
  <si>
    <t>E6DE5486-8534-4325-B2C9-68B68ED0C604@0000000000XX0.xml</t>
  </si>
  <si>
    <t>07/07/2025</t>
  </si>
  <si>
    <t>2025-07-07T17:57:38</t>
  </si>
  <si>
    <t>313</t>
  </si>
  <si>
    <t>0D012ECF-BBCD-4BE3-827A-52E003B96965</t>
  </si>
  <si>
    <t>0D012ECF-BBCD-4BE3-827A-52E003B96965@0000000000XX0.xml</t>
  </si>
  <si>
    <t>2025-07-07T15:04:57</t>
  </si>
  <si>
    <t>21160</t>
  </si>
  <si>
    <t>1547dec6-a042-40b1-a204-2958723627d9</t>
  </si>
  <si>
    <t>1547DEC6-A042-40B1-A204-2958723627D9@0000000000XX0.xml</t>
  </si>
  <si>
    <t>08/07/2025</t>
  </si>
  <si>
    <t>2025-07-08T13:08:47</t>
  </si>
  <si>
    <t>3B6BBD5B-F300-48F2-9C5C-1BC4A110AD81</t>
  </si>
  <si>
    <t xml:space="preserve">Prestacion de servicios administrativos de julio * </t>
  </si>
  <si>
    <t>3B6BBD5B-F300-48F2-9C5C-1BC4A110AD81@0000000000XX0.xml</t>
  </si>
  <si>
    <t>2025-07-08T13:07:04</t>
  </si>
  <si>
    <t>D99AC506-EF7B-4A2C-88FF-79B5EB8B9D32</t>
  </si>
  <si>
    <t xml:space="preserve">Mantenimiento alberca mes de julio * </t>
  </si>
  <si>
    <t>D99AC506-EF7B-4A2C-88FF-79B5EB8B9D32@0000000000XX0.xml</t>
  </si>
  <si>
    <t>11/07/2025</t>
  </si>
  <si>
    <t>2025-07-11T18:20:47</t>
  </si>
  <si>
    <t>424</t>
  </si>
  <si>
    <t>961CA994-6191-433A-B81E-9C18601048D3</t>
  </si>
  <si>
    <t>CAOL870820T32</t>
  </si>
  <si>
    <t>LEONARDO CARDENAS OCEGUERA</t>
  </si>
  <si>
    <t xml:space="preserve">Servicio de Radiador * </t>
  </si>
  <si>
    <t>961CA994-6191-433A-B81E-9C18601048D3@0000000000XX0.xml</t>
  </si>
  <si>
    <t>22/07/2025</t>
  </si>
  <si>
    <t>2025-07-23T12:56:54</t>
  </si>
  <si>
    <t>0052989113</t>
  </si>
  <si>
    <t>3E11D67F-27AE-4A5B-81D9-F22D8A04A455</t>
  </si>
  <si>
    <t xml:space="preserve">Servicios de Telecomunicaciones * Cargo de equipo 19 de 24 * </t>
  </si>
  <si>
    <t>3E11D67F-27AE-4A5B-81D9-F22D8A04A455@0000000000XX0.xml</t>
  </si>
  <si>
    <t>2025-07-22T14:39:27</t>
  </si>
  <si>
    <t>202506-Z3234845108-17072025-275337</t>
  </si>
  <si>
    <t>D953EE6A-E1BE-4D88-A44C-4F517F10D253</t>
  </si>
  <si>
    <t>D953EE6A-E1BE-4D88-A44C-4F517F10D253@0000000000XX0.xml</t>
  </si>
  <si>
    <t>25/07/2025</t>
  </si>
  <si>
    <t>2025-07-25T10:51:56</t>
  </si>
  <si>
    <t>2794</t>
  </si>
  <si>
    <t>0E1B43F5-50B4-46D4-AD83-39D1C2EABFE6</t>
  </si>
  <si>
    <t xml:space="preserve">Cubeta de tricloro granulado con 50kgs * PH menos Mca. Klaren 1 Kg. * Alguicida verde All Clear 32oz * </t>
  </si>
  <si>
    <t>0E1B43F5-50B4-46D4-AD83-39D1C2EABFE6@0000000000XX0.xml</t>
  </si>
  <si>
    <t>2025-07-25T19:33:49</t>
  </si>
  <si>
    <t>8EDCC605-DAAD-4F9A-A9F3-52AF091E0D28</t>
  </si>
  <si>
    <t xml:space="preserve">ISRTP 4.25% TRIMESTRAL * REDONDEO EN PAGOS EFECTUADOS * </t>
  </si>
  <si>
    <t>8EDCC605-DAAD-4F9A-A9F3-52AF091E0D28@0000000000XX0.xml</t>
  </si>
  <si>
    <t>30/07/2025</t>
  </si>
  <si>
    <t>2025-07-30T14:53:19</t>
  </si>
  <si>
    <t>56</t>
  </si>
  <si>
    <t>127D6521-ADC9-489B-A38F-AEE6EB6993CC</t>
  </si>
  <si>
    <t>OEMD880505SS3</t>
  </si>
  <si>
    <t>DIEGO ARTURO OLEA MILLAN</t>
  </si>
  <si>
    <t xml:space="preserve">Servicio de Ambulancia * </t>
  </si>
  <si>
    <t>127D6521-ADC9-489B-A38F-AEE6EB6993CC@0000000000XX0.xml</t>
  </si>
  <si>
    <t>02/07/2025</t>
  </si>
  <si>
    <t>8677A76E-C505-4347-8BB7-62DF4B64B1C2</t>
  </si>
  <si>
    <t>2025-05-15T12:00:00</t>
  </si>
  <si>
    <t>37800</t>
  </si>
  <si>
    <t>FB9F9460-EFD7-4D2A-8120-7DCDABBD5B0C | D3D9EA7A-78B6-452D-9ADC-D3F30571D738</t>
  </si>
  <si>
    <t>8677A76E-C505-4347-8BB7-62DF4B64B1C2@0000000000XX0.xml</t>
  </si>
  <si>
    <t>3371146</t>
  </si>
  <si>
    <t>FD6845AF-17BC-4AEF-B005-4079630C35E3</t>
  </si>
  <si>
    <t>2025-07-07T00:00:00</t>
  </si>
  <si>
    <t>13401.48</t>
  </si>
  <si>
    <t>FD6845AF-17BC-4AEF-B005-4079630C35E3@0000000000XX0.xml</t>
  </si>
  <si>
    <t>12/07/2025</t>
  </si>
  <si>
    <t>0048292897</t>
  </si>
  <si>
    <t>FC6A4AC6-2172-45D6-B68C-DC3A2359CA31</t>
  </si>
  <si>
    <t>2025-07-10T12:00:00</t>
  </si>
  <si>
    <t>FC6A4AC6-2172-45D6-B68C-DC3A2359CA31@0000000000XX0.xml</t>
  </si>
  <si>
    <t>14/07/2025</t>
  </si>
  <si>
    <t>95821B63-3972-426F-BD70-970D3D790353</t>
  </si>
  <si>
    <t>2025-06-13T12:00:00</t>
  </si>
  <si>
    <t>5CC41544-E93B-45FB-BC60-AEAE9C7A5E56 | 3DE715BE-479C-444C-B34B-85B4E562D809</t>
  </si>
  <si>
    <t>95821B63-3972-426F-BD70-970D3D790353@0000000000XX0.xml</t>
  </si>
  <si>
    <t>0048760745</t>
  </si>
  <si>
    <t>94419A8A-49EA-40AD-B590-095545A2A689</t>
  </si>
  <si>
    <t>2025-07-23T12:00:00</t>
  </si>
  <si>
    <t>94419A8A-49EA-40AD-B590-095545A2A689@0000000000XX0.xml</t>
  </si>
  <si>
    <t>27</t>
  </si>
  <si>
    <t>00EA05E0-E367-4DF8-BBD9-B3BE35EF0231</t>
  </si>
  <si>
    <t>2025-07-04</t>
  </si>
  <si>
    <t>2025-06-23</t>
  </si>
  <si>
    <t>2025-06-29</t>
  </si>
  <si>
    <t>00EA05E0-E367-4DF8-BBD9-B3BE35EF0231@0000000000XX0.xml</t>
  </si>
  <si>
    <t>P99W</t>
  </si>
  <si>
    <t>33D8DABB-C4CC-4976-9634-B5F93F79B10B</t>
  </si>
  <si>
    <t>33D8DABB-C4CC-4976-9634-B5F93F79B10B@0000000000XX0.xml</t>
  </si>
  <si>
    <t>P155W</t>
  </si>
  <si>
    <t>6E39C329-AA58-45F5-855B-949D39869747</t>
  </si>
  <si>
    <t>6E39C329-AA58-45F5-855B-949D39869747@0000000000XX0.xml</t>
  </si>
  <si>
    <t>P42W</t>
  </si>
  <si>
    <t>72922D17-DD90-4F3C-8887-1A07DC8DD292</t>
  </si>
  <si>
    <t>72922D17-DD90-4F3C-8887-1A07DC8DD292@0000000000XX0.xml</t>
  </si>
  <si>
    <t>7511ECFD-93A7-4659-8E5F-3F5CF88A715D</t>
  </si>
  <si>
    <t>2025-06-24</t>
  </si>
  <si>
    <t>7511ECFD-93A7-4659-8E5F-3F5CF88A715D@0000000000XX0.xml</t>
  </si>
  <si>
    <t>2143.60</t>
  </si>
  <si>
    <t>1449.07</t>
  </si>
  <si>
    <t>694.53</t>
  </si>
  <si>
    <t>9A4758B3-0566-47B7-80B3-13FCB574DD7E</t>
  </si>
  <si>
    <t>9A4758B3-0566-47B7-80B3-13FCB574DD7E@0000000000XX0.xml</t>
  </si>
  <si>
    <t>E5B31775-C4AE-42D7-96A6-5040B546EFB1</t>
  </si>
  <si>
    <t>E5B31775-C4AE-42D7-96A6-5040B546EFB1@0000000000XX0.xml</t>
  </si>
  <si>
    <t>28</t>
  </si>
  <si>
    <t>1C87245C-6903-4953-B997-D482BA55CA8B</t>
  </si>
  <si>
    <t>2025-07-11</t>
  </si>
  <si>
    <t>2025-06-30</t>
  </si>
  <si>
    <t>2025-07-06</t>
  </si>
  <si>
    <t>1C87245C-6903-4953-B997-D482BA55CA8B@0000000000XX0.xml</t>
  </si>
  <si>
    <t>P43W</t>
  </si>
  <si>
    <t>30D15C58-F6C8-4634-A9DD-2449B113DEDD</t>
  </si>
  <si>
    <t>30D15C58-F6C8-4634-A9DD-2449B113DEDD@0000000000XX0.xml</t>
  </si>
  <si>
    <t>691630AE-8CCF-440B-B09B-6768B47B9C14</t>
  </si>
  <si>
    <t>691630AE-8CCF-440B-B09B-6768B47B9C14@0000000000XX0.xml</t>
  </si>
  <si>
    <t>A54E10E6-5858-4BF5-A182-C352825CE672</t>
  </si>
  <si>
    <t>A54E10E6-5858-4BF5-A182-C352825CE672@0000000000XX0.xml</t>
  </si>
  <si>
    <t>E4F68CFD-C27A-457F-BCDE-5896887A5654</t>
  </si>
  <si>
    <t>E4F68CFD-C27A-457F-BCDE-5896887A5654@0000000000XX0.xml</t>
  </si>
  <si>
    <t>P156W</t>
  </si>
  <si>
    <t>F6D5A0AD-F694-4EE6-A428-CB96213CC2A9</t>
  </si>
  <si>
    <t>F6D5A0AD-F694-4EE6-A428-CB96213CC2A9@0000000000XX0.xml</t>
  </si>
  <si>
    <t>979.72</t>
  </si>
  <si>
    <t>29</t>
  </si>
  <si>
    <t>2B748228-1555-436A-9D70-DDD2D41D20A1</t>
  </si>
  <si>
    <t>2025-07-18</t>
  </si>
  <si>
    <t>2025-07-07</t>
  </si>
  <si>
    <t>2025-07-13</t>
  </si>
  <si>
    <t>2B748228-1555-436A-9D70-DDD2D41D20A1@0000000000XX0.xml</t>
  </si>
  <si>
    <t>30</t>
  </si>
  <si>
    <t>3D036B35-4751-4842-9127-002AD152975A</t>
  </si>
  <si>
    <t>2025-07-25</t>
  </si>
  <si>
    <t>2025-07-14</t>
  </si>
  <si>
    <t>2025-07-20</t>
  </si>
  <si>
    <t>3D036B35-4751-4842-9127-002AD152975A@0000000000XX0.xml</t>
  </si>
  <si>
    <t>56CBAE85-17FB-4D9B-87DA-D3C61DBD9DBE</t>
  </si>
  <si>
    <t>56CBAE85-17FB-4D9B-87DA-D3C61DBD9DBE@0000000000XX0.xml</t>
  </si>
  <si>
    <t>69F18906-830A-4131-AD49-14D79105B95C</t>
  </si>
  <si>
    <t>69F18906-830A-4131-AD49-14D79105B95C@0000000000XX0.xml</t>
  </si>
  <si>
    <t>P44W</t>
  </si>
  <si>
    <t>7C3F1718-F81A-48F4-AD6C-697735385540</t>
  </si>
  <si>
    <t>7C3F1718-F81A-48F4-AD6C-697735385540@0000000000XX0.xml</t>
  </si>
  <si>
    <t>P158W</t>
  </si>
  <si>
    <t>442.31</t>
  </si>
  <si>
    <t>86EE51C8-7824-431B-A756-52C3D039DCFA</t>
  </si>
  <si>
    <t>86EE51C8-7824-431B-A756-52C3D039DCFA@0000000000XX0.xml</t>
  </si>
  <si>
    <t>984737D9-D213-46E4-9A78-F67583842778</t>
  </si>
  <si>
    <t>984737D9-D213-46E4-9A78-F67583842778@0000000000XX0.xml</t>
  </si>
  <si>
    <t>BFCA862E-87C1-4637-9546-1C7F2E298A99</t>
  </si>
  <si>
    <t>BFCA862E-87C1-4637-9546-1C7F2E298A99@0000000000XX0.xml</t>
  </si>
  <si>
    <t>C05E2A53-1F5C-4986-A997-5DB80E81EA12</t>
  </si>
  <si>
    <t>C05E2A53-1F5C-4986-A997-5DB80E81EA12@0000000000XX0.xml</t>
  </si>
  <si>
    <t>P45W</t>
  </si>
  <si>
    <t>D2BD9417-30A9-4312-9F9E-0CE7C85FB807</t>
  </si>
  <si>
    <t>D2BD9417-30A9-4312-9F9E-0CE7C85FB807@0000000000XX0.xml</t>
  </si>
  <si>
    <t>P157W</t>
  </si>
  <si>
    <t>E16D96EC-2A75-4D4E-B785-3DC72D318D76</t>
  </si>
  <si>
    <t>E16D96EC-2A75-4D4E-B785-3DC72D318D76@0000000000XX0.xml</t>
  </si>
  <si>
    <t>F9966127-DCA4-42BB-9D0C-D22B4047832D</t>
  </si>
  <si>
    <t>F9966127-DCA4-42BB-9D0C-D22B4047832D@0000000000XX0.xml</t>
  </si>
  <si>
    <t>Extraordinary expenses</t>
  </si>
  <si>
    <t>Name</t>
  </si>
  <si>
    <t>Gross</t>
  </si>
  <si>
    <t>From Email Address</t>
  </si>
  <si>
    <t>John Phipps</t>
  </si>
  <si>
    <t>Completed</t>
  </si>
  <si>
    <t>marcnmichelle@msn.com</t>
  </si>
  <si>
    <t>Edward LaBanca</t>
  </si>
  <si>
    <t>edla70895@gmail.com</t>
  </si>
  <si>
    <t>01/08/2025</t>
  </si>
  <si>
    <t>2025-08-01T16:31:21</t>
  </si>
  <si>
    <t>15971737</t>
  </si>
  <si>
    <t>4A2D9060-CC99-4944-958D-19625912A65B</t>
  </si>
  <si>
    <t>02/08/2025</t>
  </si>
  <si>
    <t>2025-08-02T10:40:46</t>
  </si>
  <si>
    <t>3009</t>
  </si>
  <si>
    <t>0B641416-2322-4AC9-8132-C6A4C35E7ED4</t>
  </si>
  <si>
    <t>03/08/2025</t>
  </si>
  <si>
    <t>2025-08-03T10:10:23</t>
  </si>
  <si>
    <t>21346</t>
  </si>
  <si>
    <t>3c5557f6-cd54-44d5-9ac7-267ed86a3d2a</t>
  </si>
  <si>
    <t>04/08/2025</t>
  </si>
  <si>
    <t>2025-08-04T17:08:58</t>
  </si>
  <si>
    <t>320</t>
  </si>
  <si>
    <t>546E8D83-1B0A-49DE-A30C-E5DB6EA5FCF1</t>
  </si>
  <si>
    <t>06/08/2025</t>
  </si>
  <si>
    <t>2025-08-06T11:55:08</t>
  </si>
  <si>
    <t>4345</t>
  </si>
  <si>
    <t>1442EB64-E710-4305-B22A-A9B2B02E977E</t>
  </si>
  <si>
    <t>12/08/2025</t>
  </si>
  <si>
    <t>2025-08-12T17:52:50</t>
  </si>
  <si>
    <t>05F25812-4549-4BBD-B6C5-0B49C47301F5</t>
  </si>
  <si>
    <t>2025-08-12T17:33:54</t>
  </si>
  <si>
    <t>242E2B79-408A-4459-B994-A770D40D211D</t>
  </si>
  <si>
    <t>2025-08-12T17:31:18</t>
  </si>
  <si>
    <t>DF19AC2F-0C49-41A3-A577-A5FF89D00B4E</t>
  </si>
  <si>
    <t>22/08/2025</t>
  </si>
  <si>
    <t>2025-08-22T13:14:23</t>
  </si>
  <si>
    <t>202507-Z3234845108-18082025-582119</t>
  </si>
  <si>
    <t>19AA98D6-9A70-4133-BFCE-CB0AFD087A7A</t>
  </si>
  <si>
    <t>2025-08-23T13:38:52</t>
  </si>
  <si>
    <t>0053023829</t>
  </si>
  <si>
    <t>911A5B06-3F4D-4DA3-AD3A-765AAA487AEA</t>
  </si>
  <si>
    <t>25/08/2025</t>
  </si>
  <si>
    <t>2025-08-25T14:07:01</t>
  </si>
  <si>
    <t>384414</t>
  </si>
  <si>
    <t>5FDFCF43-476C-4C9E-9E28-0C3D255E4995</t>
  </si>
  <si>
    <t>29/08/2025</t>
  </si>
  <si>
    <t>2025-08-29T16:55:40</t>
  </si>
  <si>
    <t>610</t>
  </si>
  <si>
    <t>7e9d2dd9-2e88-4557-a226-18f95d898c9f</t>
  </si>
  <si>
    <t>2025-08-29T16:54:06</t>
  </si>
  <si>
    <t>609</t>
  </si>
  <si>
    <t>c2d2ff2b-00f2-4672-8ba9-acdabddbab4d</t>
  </si>
  <si>
    <t>4a2d9060-cc99-4944-958d-19625912a65b.xml</t>
  </si>
  <si>
    <t xml:space="preserve">SERVICIO DE DISPOSICION FINAL DE CONTENEDOR 4 YRD MES JULIO 2025 * </t>
  </si>
  <si>
    <t>0b641416-2322-4ac9-8132-c6a4c35e7ed4.xml</t>
  </si>
  <si>
    <t>3c5557f6-cd54-44d5-9ac7-267ed86a3d2a.xml</t>
  </si>
  <si>
    <t>546e8d83-1b0a-49de-a30c-e5db6ea5fcf1.xml</t>
  </si>
  <si>
    <t xml:space="preserve">Reactivo #1 Oto 1 oz First Choice * Reactivo #2 Ph 1 oz First Choice * Comision Clip * </t>
  </si>
  <si>
    <t>1442eb64-e710-4305-b22a-a9b2b02e977e.xml</t>
  </si>
  <si>
    <t xml:space="preserve">Trabajo de pintura * </t>
  </si>
  <si>
    <t>05f25812-4549-4bbd-b6c5-0b49c47301f5.xml</t>
  </si>
  <si>
    <t xml:space="preserve">Prestacion de servicios administrativos agosto * </t>
  </si>
  <si>
    <t>242e2b79-408a-4459-b994-a770d40d211d.xml</t>
  </si>
  <si>
    <t xml:space="preserve">Mantenimiento alberca mes agosto * </t>
  </si>
  <si>
    <t>df19ac2f-0c49-41a3-a577-a5ff89d00b4e.xml</t>
  </si>
  <si>
    <t>19aa98d6-9a70-4133-bfce-cb0afd087a7a.xml</t>
  </si>
  <si>
    <t xml:space="preserve">Servicios de Telecomunicaciones * Cargo de equipo 20 de 24 * </t>
  </si>
  <si>
    <t>911a5b06-3f4d-4da3-ad3a-765aaa487aea.xml</t>
  </si>
  <si>
    <t>5fdfcf43-476c-4c9e-9e28-0c3d255e4995.xml</t>
  </si>
  <si>
    <t xml:space="preserve">SERVICIOS NOTARIALES Esc - 18478 000315-25 * </t>
  </si>
  <si>
    <t>7e9d2dd9-2e88-4557-a226-18f95d898c9f.xml</t>
  </si>
  <si>
    <t xml:space="preserve">SERVICIOS NOTARIALES  000314-25 * </t>
  </si>
  <si>
    <t>c2d2ff2b-00f2-4672-8ba9-acdabddbab4d.xml</t>
  </si>
  <si>
    <t>AUGUST 2025</t>
  </si>
  <si>
    <t>44F7321C-1A62-43E2-96FD-EDB036250216</t>
  </si>
  <si>
    <t>584439AC-DCEC-498A-9E4C-93716ED6F3CD</t>
  </si>
  <si>
    <t>99602996-2484-4DA7-B781-E31AD0342F44</t>
  </si>
  <si>
    <t>8C1F4A4E-E1CB-4C87-AC54-93FB79259EA9</t>
  </si>
  <si>
    <t>8B4FA5CC-4277-412C-8C85-EC4565409FE8</t>
  </si>
  <si>
    <t>E1BBD4F3-19A7-4528-BF03-0E167BB0F7A8</t>
  </si>
  <si>
    <t>32</t>
  </si>
  <si>
    <t>0568AA65-3A59-482E-BEBE-A475F4D1AD1F</t>
  </si>
  <si>
    <t>0B583EB6-2397-44CD-B7CF-13E6D779C7CF</t>
  </si>
  <si>
    <t>9F5B8046-40F6-4D3C-857D-89FFD9D32CBE</t>
  </si>
  <si>
    <t>94813204-5EEB-41A8-AEB3-DD265592FF99</t>
  </si>
  <si>
    <t>8D4D090B-EB5F-43F8-9E48-57B43EA87EDC</t>
  </si>
  <si>
    <t>F42F2F1D-1B17-44F0-AE59-C441F7B97794</t>
  </si>
  <si>
    <t>33</t>
  </si>
  <si>
    <t>201CED22-8219-48A4-8913-E848BC85B493</t>
  </si>
  <si>
    <t>D8DEF838-B033-46CD-BDD6-32A1AC11CBC7</t>
  </si>
  <si>
    <t>02D8487E-F1E4-4AB1-ABED-DA6890CF0A23</t>
  </si>
  <si>
    <t>A4EA0A63-711E-4F96-9EB6-637FB998FD3D</t>
  </si>
  <si>
    <t>FD627780-9C21-47C1-81FF-50FC694B3B84</t>
  </si>
  <si>
    <t>DD7B964C-8427-492E-A7C0-0AD4A169336E</t>
  </si>
  <si>
    <t>34</t>
  </si>
  <si>
    <t>042931EC-63BE-4B9C-B032-F4549336B696</t>
  </si>
  <si>
    <t>1A6B66EE-E248-4226-80CE-8ADA9D2E901B</t>
  </si>
  <si>
    <t>2D8D0A53-FF9C-46E4-892D-27628018442E</t>
  </si>
  <si>
    <t>45379653-25D5-43C9-9DE9-82B2DA6F6956</t>
  </si>
  <si>
    <t>7594C92B-4126-4313-A070-49996BCFC61E</t>
  </si>
  <si>
    <t>F68093F4-032C-4A02-8FC3-7C44CED8D101</t>
  </si>
  <si>
    <t>2025-08-01</t>
  </si>
  <si>
    <t>2025-07-21</t>
  </si>
  <si>
    <t>2025-07-27</t>
  </si>
  <si>
    <t>2025-08-08</t>
  </si>
  <si>
    <t>2025-07-28</t>
  </si>
  <si>
    <t>2025-08-03</t>
  </si>
  <si>
    <t>2025-08-15</t>
  </si>
  <si>
    <t>2025-08-04</t>
  </si>
  <si>
    <t>2025-08-10</t>
  </si>
  <si>
    <t>2025-08-22</t>
  </si>
  <si>
    <t>2025-08-11</t>
  </si>
  <si>
    <t>2025-08-17</t>
  </si>
  <si>
    <t>Vigente</t>
  </si>
  <si>
    <t>3413064</t>
  </si>
  <si>
    <t>382B638D-323B-4706-9910-354DCC4EF046</t>
  </si>
  <si>
    <t>2025-08-05T00:00:00</t>
  </si>
  <si>
    <t>11941.26</t>
  </si>
  <si>
    <t>382B638D-323B-4706-9910-354DCC4EF046@1000000000XX0.xml</t>
  </si>
  <si>
    <t>13/08/2025</t>
  </si>
  <si>
    <t>21/08/2025</t>
  </si>
  <si>
    <t>44F7321C-1A62-43E2-96FD-EDB036250216@1000000000XX0.xml</t>
  </si>
  <si>
    <t>584439AC-DCEC-498A-9E4C-93716ED6F3CD@1000000000XX0.xml</t>
  </si>
  <si>
    <t>8B4FA5CC-4277-412C-8C85-EC4565409FE8@1000000000XX0.xml</t>
  </si>
  <si>
    <t>8C1F4A4E-E1CB-4C87-AC54-93FB79259EA9@1000000000XX0.xml</t>
  </si>
  <si>
    <t>99602996-2484-4DA7-B781-E31AD0342F44@1000000000XX0.xml</t>
  </si>
  <si>
    <t>E1BBD4F3-19A7-4528-BF03-0E167BB0F7A8@1000000000XX0.xml</t>
  </si>
  <si>
    <t>0568AA65-3A59-482E-BEBE-A475F4D1AD1F@1000000000XX0.xml</t>
  </si>
  <si>
    <t>0B583EB6-2397-44CD-B7CF-13E6D779C7CF@1000000000XX0.xml</t>
  </si>
  <si>
    <t>8D4D090B-EB5F-43F8-9E48-57B43EA87EDC@1000000000XX0.xml</t>
  </si>
  <si>
    <t>94813204-5EEB-41A8-AEB3-DD265592FF99@1000000000XX0.xml</t>
  </si>
  <si>
    <t>9F5B8046-40F6-4D3C-857D-89FFD9D32CBE@1000000000XX0.xml</t>
  </si>
  <si>
    <t>F42F2F1D-1B17-44F0-AE59-C441F7B97794@1000000000XX0.xml</t>
  </si>
  <si>
    <t>02D8487E-F1E4-4AB1-ABED-DA6890CF0A23@1000000000XX0.xml</t>
  </si>
  <si>
    <t>201CED22-8219-48A4-8913-E848BC85B493@1000000000XX0.xml</t>
  </si>
  <si>
    <t>A4EA0A63-711E-4F96-9EB6-637FB998FD3D@1000000000XX0.xml</t>
  </si>
  <si>
    <t>D8DEF838-B033-46CD-BDD6-32A1AC11CBC7@1000000000XX0.xml</t>
  </si>
  <si>
    <t>DD7B964C-8427-492E-A7C0-0AD4A169336E@1000000000XX0.xml</t>
  </si>
  <si>
    <t>FD627780-9C21-47C1-81FF-50FC694B3B84@1000000000XX0.xml</t>
  </si>
  <si>
    <t>042931EC-63BE-4B9C-B032-F4549336B696@1000000000XX0.xml</t>
  </si>
  <si>
    <t>1A6B66EE-E248-4226-80CE-8ADA9D2E901B@1000000000XX0.xml</t>
  </si>
  <si>
    <t>2D8D0A53-FF9C-46E4-892D-27628018442E@1000000000XX0.xml</t>
  </si>
  <si>
    <t>45379653-25D5-43C9-9DE9-82B2DA6F6956@1000000000XX0.xml</t>
  </si>
  <si>
    <t>7594C92B-4126-4313-A070-49996BCFC61E@1000000000XX0.xml</t>
  </si>
  <si>
    <t>F68093F4-032C-4A02-8FC3-7C44CED8D101@1000000000XX0.xml</t>
  </si>
  <si>
    <t>P159W</t>
  </si>
  <si>
    <t>P46W</t>
  </si>
  <si>
    <t>P160W</t>
  </si>
  <si>
    <t>P47W</t>
  </si>
  <si>
    <t>P161W</t>
  </si>
  <si>
    <t>P48W</t>
  </si>
  <si>
    <t>P162W</t>
  </si>
  <si>
    <t>P49W</t>
  </si>
  <si>
    <t>P01_SueldoSalarioExe</t>
  </si>
  <si>
    <t>P01_SueldoSalarioGra</t>
  </si>
  <si>
    <t>P02_AguinaldoExe</t>
  </si>
  <si>
    <t>P02_AguinaldoGra</t>
  </si>
  <si>
    <t>P03_UtilidadesExe</t>
  </si>
  <si>
    <t>P03_UtilidadesGra</t>
  </si>
  <si>
    <t>P04_GastosMedicosExe</t>
  </si>
  <si>
    <t>P04_GastosMedicosGra</t>
  </si>
  <si>
    <t>P05_FondodeAhorroExe</t>
  </si>
  <si>
    <t>P05_FondodeAhorroGra</t>
  </si>
  <si>
    <t>P06_CajadeAhorroExe</t>
  </si>
  <si>
    <t>P06_CajadeAhorroGra</t>
  </si>
  <si>
    <t>P09_ContribucionesExe</t>
  </si>
  <si>
    <t>P09_ContribucionesGra</t>
  </si>
  <si>
    <t>P10_PremioPuntualidadExe</t>
  </si>
  <si>
    <t>P10_PremioPuntualidadGra</t>
  </si>
  <si>
    <t>P11_SegurodeVidaExe</t>
  </si>
  <si>
    <t>P11_SegurodeVidaGra</t>
  </si>
  <si>
    <t>P12_GastosMedicosMayExe</t>
  </si>
  <si>
    <t>P12_GastosMedicosMayGra</t>
  </si>
  <si>
    <t>P13_CuotasSindicalesExe</t>
  </si>
  <si>
    <t>P13_CuotasSindicalesGra</t>
  </si>
  <si>
    <t>P14_IncapacidadExe</t>
  </si>
  <si>
    <t>P14_IncapacidadGra</t>
  </si>
  <si>
    <t>P15_BecasExe</t>
  </si>
  <si>
    <t>P15_BecasGra</t>
  </si>
  <si>
    <t>P19_HorasExtraExe</t>
  </si>
  <si>
    <t>P19_HorasExtraGra</t>
  </si>
  <si>
    <t>P20_PrimDomGraExe</t>
  </si>
  <si>
    <t>P20_PrimDomGra</t>
  </si>
  <si>
    <t>P21_PrimVacacionalExe</t>
  </si>
  <si>
    <t>P21_PrimVacacionalGra</t>
  </si>
  <si>
    <t>P22_AntigüedadExe</t>
  </si>
  <si>
    <t>P22_AntigüedadGra</t>
  </si>
  <si>
    <t>P23_PagoporSeparacionExe</t>
  </si>
  <si>
    <t>P23_PagoporSeparacionGra</t>
  </si>
  <si>
    <t>P24_SeguroRetiroExe</t>
  </si>
  <si>
    <t>P24_SeguroRetiroGra</t>
  </si>
  <si>
    <t>P25_IndemnizacionesExe</t>
  </si>
  <si>
    <t>P25_IndemnizacionesGra</t>
  </si>
  <si>
    <t>P26_ReembolsoFuneralExe</t>
  </si>
  <si>
    <t>P26_ReembolsoFuneralGra</t>
  </si>
  <si>
    <t>P27_SeguroSocialExe</t>
  </si>
  <si>
    <t>P27_SeguroSocialGra</t>
  </si>
  <si>
    <t>P28_ComisionesExe</t>
  </si>
  <si>
    <t>P28_ComisionesGra</t>
  </si>
  <si>
    <t>P29_ValesDespensaExe</t>
  </si>
  <si>
    <t>P29_ValesDespensaGra</t>
  </si>
  <si>
    <t>P30_ValesRestauranteExe</t>
  </si>
  <si>
    <t>P30_ValesRestauranteGra</t>
  </si>
  <si>
    <t>P31_ValesGasolinaExe</t>
  </si>
  <si>
    <t>P31_ValesGasolinaGra</t>
  </si>
  <si>
    <t>P32_ValesRopaExe</t>
  </si>
  <si>
    <t>P32_ValesRopaGra</t>
  </si>
  <si>
    <t>P33_AyudaRentaExe</t>
  </si>
  <si>
    <t>P33_AyudaRentaGra</t>
  </si>
  <si>
    <t>P34_AyudaUtilesExe</t>
  </si>
  <si>
    <t>P34_AyudaUtilesGra</t>
  </si>
  <si>
    <t>P35_AyudaLentesExe</t>
  </si>
  <si>
    <t>P35_AyudaLentesGra</t>
  </si>
  <si>
    <t>P36_AyudaTransporteExe</t>
  </si>
  <si>
    <t>P36_AyudaTransporteGra</t>
  </si>
  <si>
    <t>P37_AyudaGastoFunExe</t>
  </si>
  <si>
    <t>P37_AyudaGastoFunGra</t>
  </si>
  <si>
    <t>P38_OtrosingresosExe</t>
  </si>
  <si>
    <t>P38_OtrosingresosGra</t>
  </si>
  <si>
    <t>P39_JubPensionRetExe</t>
  </si>
  <si>
    <t>P39_JubPensionRetGra</t>
  </si>
  <si>
    <t>P44_JubiPensionParExe</t>
  </si>
  <si>
    <t>P44_JubiPensionParGra</t>
  </si>
  <si>
    <t>P45_IngresosPorBienesExe</t>
  </si>
  <si>
    <t>P45_IngresosPorBienesGra</t>
  </si>
  <si>
    <t>P46_IngresosAsimSalariosExe</t>
  </si>
  <si>
    <t>P46_IngresosAsimSalariosGra</t>
  </si>
  <si>
    <t>P47_AlimentacionExe</t>
  </si>
  <si>
    <t>P47_AlimentacionGra</t>
  </si>
  <si>
    <t>P48_HabitacionExe</t>
  </si>
  <si>
    <t>P48_HabitacionGra</t>
  </si>
  <si>
    <t>P49_PremiosAsistenciaExe</t>
  </si>
  <si>
    <t>P49_PremiosAsistenciaGra</t>
  </si>
  <si>
    <t>P50_ViaticosExe</t>
  </si>
  <si>
    <t>P50_ViaticosGra</t>
  </si>
  <si>
    <t>D01_SeguroSocial</t>
  </si>
  <si>
    <t>D02_ISR</t>
  </si>
  <si>
    <t>D03_ApoRetiro</t>
  </si>
  <si>
    <t>D04_OtrasDeducciones</t>
  </si>
  <si>
    <t>D05_FondoVivienda</t>
  </si>
  <si>
    <t>D06_Incapacidad</t>
  </si>
  <si>
    <t>D07_PensionAlimenticia</t>
  </si>
  <si>
    <t>D08_Renta</t>
  </si>
  <si>
    <t>D09_INFONAVIT</t>
  </si>
  <si>
    <t>D10_CreditoVivienda</t>
  </si>
  <si>
    <t>D11_INFONACOT</t>
  </si>
  <si>
    <t>D12_AnticipoSalarios</t>
  </si>
  <si>
    <t>D13_PagoAdelantado</t>
  </si>
  <si>
    <t>D14_Errores</t>
  </si>
  <si>
    <t>D15_Perdidas</t>
  </si>
  <si>
    <t>D16_Averias</t>
  </si>
  <si>
    <t>D17_AdquisicionProd</t>
  </si>
  <si>
    <t>D18_CajaAhorro</t>
  </si>
  <si>
    <t>D19_CuotasSindicales</t>
  </si>
  <si>
    <t>D20_Ausentismo</t>
  </si>
  <si>
    <t>D21_CuotaObreroPatronal</t>
  </si>
  <si>
    <t>D22_ImpuestosLocales</t>
  </si>
  <si>
    <t>D23_AportacionesVoluntarias</t>
  </si>
  <si>
    <t>D24_AguinaldoNto</t>
  </si>
  <si>
    <t>D25_Aguinaldo</t>
  </si>
  <si>
    <t>D26_UtilidadesNto</t>
  </si>
  <si>
    <t>D27_Utilidades</t>
  </si>
  <si>
    <t>D28_GastosMedicos</t>
  </si>
  <si>
    <t>D29_FondodeAhorro</t>
  </si>
  <si>
    <t>D30_CajadeAhorro</t>
  </si>
  <si>
    <t>D31_Contribuciones</t>
  </si>
  <si>
    <t>D32_PremioPuntualidad</t>
  </si>
  <si>
    <t>D33_SegurodeVida</t>
  </si>
  <si>
    <t>D34_GastosMedMay</t>
  </si>
  <si>
    <t>D35_AjusteCuotasSindicales</t>
  </si>
  <si>
    <t>D36_AjusteSubsidosIncapacidadExe</t>
  </si>
  <si>
    <t>D37_Becas</t>
  </si>
  <si>
    <t>D38_HorasExtra</t>
  </si>
  <si>
    <t>D39_HorasExtra</t>
  </si>
  <si>
    <t>D40_PrimDom</t>
  </si>
  <si>
    <t>D41_PrimDom</t>
  </si>
  <si>
    <t>D42_PrimVacacional</t>
  </si>
  <si>
    <t>D43_PrimVacacional</t>
  </si>
  <si>
    <t>D44_Antiguedad</t>
  </si>
  <si>
    <t>D45_Antiguedad</t>
  </si>
  <si>
    <t>D46_PagoporSeparacion</t>
  </si>
  <si>
    <t>D47_PagoporSeparacion</t>
  </si>
  <si>
    <t>D48_SeguroRetiro</t>
  </si>
  <si>
    <t>D49_Indemnizaciones</t>
  </si>
  <si>
    <t>D50_Indemnizaciones</t>
  </si>
  <si>
    <t>D51_ReembolsoporFuneral</t>
  </si>
  <si>
    <t>D52_AjusteSeguroSocial</t>
  </si>
  <si>
    <t>D53_Comisiones</t>
  </si>
  <si>
    <t>D54_ValesDespensa</t>
  </si>
  <si>
    <t>D55_ValesRestaurante</t>
  </si>
  <si>
    <t>D56_ValesGasolina</t>
  </si>
  <si>
    <t>D57_ValesRopa</t>
  </si>
  <si>
    <t>D58_AyudaRenta</t>
  </si>
  <si>
    <t>D59_AyudaUtiles</t>
  </si>
  <si>
    <t>D60_AyudaLentes</t>
  </si>
  <si>
    <t>D61_AyudaTransporte</t>
  </si>
  <si>
    <t>D62_AyudaGastoFuneral</t>
  </si>
  <si>
    <t>D63_Otrosingresos</t>
  </si>
  <si>
    <t>D64_Otrosingresos</t>
  </si>
  <si>
    <t>D65_JubilacionesPensionesyRetiro</t>
  </si>
  <si>
    <t>D66_JubilacionesPensionesyRetiro</t>
  </si>
  <si>
    <t>D67_PagosSepAcumulable</t>
  </si>
  <si>
    <t>D68_PagosSepNoAcumulable</t>
  </si>
  <si>
    <t>D69_JubPenyRetAcum</t>
  </si>
  <si>
    <t>D70_JubPenyRetNoAcum</t>
  </si>
  <si>
    <t>D71_SubsidioEmpleoEntregado</t>
  </si>
  <si>
    <t>D72_IngresosAccionesBienesnto</t>
  </si>
  <si>
    <t>D73_IngresosAccionesBienes</t>
  </si>
  <si>
    <t>D74_AlimentacionExcento</t>
  </si>
  <si>
    <t>D75_Alimentacion</t>
  </si>
  <si>
    <t>D76_HabilitacionExcento</t>
  </si>
  <si>
    <t>D77_Habilitacion</t>
  </si>
  <si>
    <t>D78_PremiosAsistencia</t>
  </si>
  <si>
    <t>D79_PagosDistintos</t>
  </si>
  <si>
    <t>D80_ViaticosNoComprobandos</t>
  </si>
  <si>
    <t>D81_ViaicosAnticipados</t>
  </si>
  <si>
    <t>D82_FondoAhorro</t>
  </si>
  <si>
    <t>D83_CadaAhorro</t>
  </si>
  <si>
    <t>D84_PrimaSeguroVida</t>
  </si>
  <si>
    <t>D85_SeguroGastosMedicosMay</t>
  </si>
  <si>
    <t>D86_AjusteSubsidosIncapacidadGra</t>
  </si>
  <si>
    <t>D87_BecasTrabHijos</t>
  </si>
  <si>
    <t>D88_SeguroRetiro</t>
  </si>
  <si>
    <t>D89_ValesDespensa</t>
  </si>
  <si>
    <t>D90_ValesRestaurante</t>
  </si>
  <si>
    <t>D91_ValesGasolina</t>
  </si>
  <si>
    <t>D92_ValesRopa</t>
  </si>
  <si>
    <t>D93_AyudaRenta</t>
  </si>
  <si>
    <t>D94_AyudaArtEscolares</t>
  </si>
  <si>
    <t>D95_AyudaAnteojos</t>
  </si>
  <si>
    <t>D96_AyudaTransporte</t>
  </si>
  <si>
    <t>D97_AyudaGastosFuneral</t>
  </si>
  <si>
    <t>D98_IngresosAsimilados</t>
  </si>
  <si>
    <t>D99_IngresosSueldoSalarios</t>
  </si>
  <si>
    <t>D100_AjusteViaticos</t>
  </si>
  <si>
    <t>D101_IsrRetEjercicioAnt</t>
  </si>
  <si>
    <t>OP999_PagosDistintos</t>
  </si>
  <si>
    <t>OP001_ReintegroISR_Exceso</t>
  </si>
  <si>
    <t>OP002_SubsidioEmpleo</t>
  </si>
  <si>
    <t>OP003_Viaticos</t>
  </si>
  <si>
    <t>OP004_SaldoAFavor</t>
  </si>
  <si>
    <t>OP005_ReintegroISR_Retenido</t>
  </si>
  <si>
    <t>SubContRfcLabora</t>
  </si>
  <si>
    <t>SubContPorcentajeTiempo</t>
  </si>
  <si>
    <t>FACTURAS EXTRANJRAS</t>
  </si>
  <si>
    <t>Fecha</t>
  </si>
  <si>
    <t>Nombre</t>
  </si>
  <si>
    <t>Lupe Ramos Amith</t>
  </si>
  <si>
    <t>Credits</t>
  </si>
  <si>
    <t>9/29/25</t>
  </si>
  <si>
    <t>Preauthorized credit FRESHBOOKS TRANSFER ST-E2CON3T1H9M5 ASOC VECINOS CCD</t>
  </si>
  <si>
    <t>9/28/2025 20:42</t>
  </si>
  <si>
    <t>9/28/2025 15:14</t>
  </si>
  <si>
    <t>SEPTEMBER 2025</t>
  </si>
  <si>
    <t>D5A73659-CB45-4044-85F2-A0E1E6405BED</t>
  </si>
  <si>
    <t>F9AB211D-6CA3-4FE4-AD9A-081D9AB45D2C</t>
  </si>
  <si>
    <t>71011FA1-032F-4CE7-A059-14BD2771940C</t>
  </si>
  <si>
    <t>9A29D694-6508-4B39-86B2-4610F4843D45</t>
  </si>
  <si>
    <t>5BF6FA95-D37B-4C31-A2E3-7A19AEA2758C</t>
  </si>
  <si>
    <t>6844E36D-9212-494A-854E-4C96A095B6A0</t>
  </si>
  <si>
    <t>B4C674F8-A9EE-4B26-8E35-41705EA5F775</t>
  </si>
  <si>
    <t>F6567316-B002-46A8-9B75-593A3A850A99</t>
  </si>
  <si>
    <t>53A3FD11-FA3F-480D-9844-CB04098E3E9B</t>
  </si>
  <si>
    <t>A47D8F62-462E-4C03-9D00-684D9270EF16</t>
  </si>
  <si>
    <t>05EF7CF8-A643-421F-9CAD-419D35F9F072</t>
  </si>
  <si>
    <t>9B870AA8-104B-46E0-95B8-81A27F82C032</t>
  </si>
  <si>
    <t>78E45779-76C5-4DF9-BB09-37C888BD1316</t>
  </si>
  <si>
    <t>E87E90E6-3360-410A-A930-DB49A8ED8F84</t>
  </si>
  <si>
    <t>096CD974-1C58-4C0E-944C-2E54610FECEF</t>
  </si>
  <si>
    <t>E13C24AD-C56E-47AC-98AF-46FB9962CB8B</t>
  </si>
  <si>
    <t>4515EF30-C945-4F48-A2AE-217AA9B82F16</t>
  </si>
  <si>
    <t>86823461-06ED-49F4-9529-2BC0FD70AF55</t>
  </si>
  <si>
    <t>21CC802A-E0FE-4E0E-80A9-E3125DCED6EB</t>
  </si>
  <si>
    <t>2502734F-9F87-44EC-9B7E-610690372415</t>
  </si>
  <si>
    <t>739DC1B6-A73A-4F8B-97EA-004A57ADE31E</t>
  </si>
  <si>
    <t>21526</t>
  </si>
  <si>
    <t>20706</t>
  </si>
  <si>
    <t>16004415</t>
  </si>
  <si>
    <t>12521</t>
  </si>
  <si>
    <t>4504</t>
  </si>
  <si>
    <t>21554</t>
  </si>
  <si>
    <t>3074</t>
  </si>
  <si>
    <t>332</t>
  </si>
  <si>
    <t>394689</t>
  </si>
  <si>
    <t>20826</t>
  </si>
  <si>
    <t>0053058556</t>
  </si>
  <si>
    <t>PRODRBIDAO</t>
  </si>
  <si>
    <t>1558258</t>
  </si>
  <si>
    <t>202508-Z3234845108-17092025-400490</t>
  </si>
  <si>
    <t>15889</t>
  </si>
  <si>
    <t>2886</t>
  </si>
  <si>
    <t>2129</t>
  </si>
  <si>
    <t>2130</t>
  </si>
  <si>
    <t>65988</t>
  </si>
  <si>
    <t>I - Ingreso</t>
  </si>
  <si>
    <t>2025-09-01T12:26:44</t>
  </si>
  <si>
    <t>2025-09-02T09:04:31</t>
  </si>
  <si>
    <t>2025-09-02T13:29:21</t>
  </si>
  <si>
    <t>2025-09-02T15:01:33</t>
  </si>
  <si>
    <t>2025-09-03T11:34:55</t>
  </si>
  <si>
    <t>2025-09-03T12:06:57</t>
  </si>
  <si>
    <t>2025-09-03T13:52:37</t>
  </si>
  <si>
    <t>2025-09-06T19:40:07</t>
  </si>
  <si>
    <t>2025-09-11T11:38:10</t>
  </si>
  <si>
    <t>2025-09-11T11:39:26</t>
  </si>
  <si>
    <t>2025-09-15T12:46:42</t>
  </si>
  <si>
    <t>2025-09-19T13:53:07</t>
  </si>
  <si>
    <t>2025-09-22T08:44:19</t>
  </si>
  <si>
    <t>2025-09-22T15:04:56</t>
  </si>
  <si>
    <t>2025-09-24T06:05:11</t>
  </si>
  <si>
    <t>2025-09-25T13:55:40</t>
  </si>
  <si>
    <t>2025-09-26T11:13:23</t>
  </si>
  <si>
    <t>2025-09-29T14:47:20</t>
  </si>
  <si>
    <t>2025-09-29T14:50:16</t>
  </si>
  <si>
    <t>2025-09-29T17:42:15</t>
  </si>
  <si>
    <t>2025-09-30T09:56:38</t>
  </si>
  <si>
    <t>2025-09-01T13:27:12</t>
  </si>
  <si>
    <t>2025-09-02T10:04:42</t>
  </si>
  <si>
    <t>2025-09-02T17:22:08</t>
  </si>
  <si>
    <t>2025-09-02T16:01:37</t>
  </si>
  <si>
    <t>2025-09-03T12:35:01</t>
  </si>
  <si>
    <t>2025-09-03T13:07:23</t>
  </si>
  <si>
    <t>2025-09-03T14:52:40</t>
  </si>
  <si>
    <t>2025-09-06T20:40:09</t>
  </si>
  <si>
    <t>2025-09-11T12:38:13</t>
  </si>
  <si>
    <t>2025-09-11T12:39:28</t>
  </si>
  <si>
    <t>2025-09-15T12:59:17</t>
  </si>
  <si>
    <t>2025-09-19T14:53:48</t>
  </si>
  <si>
    <t>2025-09-23T10:23:56</t>
  </si>
  <si>
    <t>2025-09-22T17:06:11</t>
  </si>
  <si>
    <t>2025-09-24T06:05:13</t>
  </si>
  <si>
    <t>2025-09-25T14:55:42</t>
  </si>
  <si>
    <t>2025-09-26T12:16:56</t>
  </si>
  <si>
    <t>2025-09-29T15:47:23</t>
  </si>
  <si>
    <t>2025-09-29T15:50:18</t>
  </si>
  <si>
    <t>2025-09-29T18:42:21</t>
  </si>
  <si>
    <t>2025-09-30T10:57:01</t>
  </si>
  <si>
    <t>PTP100601HB2</t>
  </si>
  <si>
    <t>POLI TECH PAINTS</t>
  </si>
  <si>
    <t>AOCT9707283I5</t>
  </si>
  <si>
    <t>TANIA YAZMIN ASTORGA CASTAÑEDA</t>
  </si>
  <si>
    <t>IVA Exento Base</t>
  </si>
  <si>
    <t>IVA Cero Base</t>
  </si>
  <si>
    <t>IVA 8 Importe</t>
  </si>
  <si>
    <t>IVA 16 Importe</t>
  </si>
  <si>
    <t>ISR Retenido</t>
  </si>
  <si>
    <t>IVA Retenido</t>
  </si>
  <si>
    <t>IEPS Retenido</t>
  </si>
  <si>
    <t>Ret ISR 1.25 Importe</t>
  </si>
  <si>
    <t>Ret IVA 10.6667 Importe</t>
  </si>
  <si>
    <t>Ret IVA 8 Importe</t>
  </si>
  <si>
    <t>Ret IVA 6 Importe</t>
  </si>
  <si>
    <t>Gasolina Magna</t>
  </si>
  <si>
    <t>BARROTE 2X6X12 *P | CHILILLO NEGRO 2 1/2</t>
  </si>
  <si>
    <t>101 C FACTURACION DEL MES CTA</t>
  </si>
  <si>
    <t>TINTA ACEITE ARCE 032 LITRO DOAL | BROCHA 3" PELO CAMELLO  TRUPER</t>
  </si>
  <si>
    <t>Trapeador Hilaza Mediano | Recogedor Lamina Grande | Fabuloso Lavanda 10 LT (ORIGINAL) | Bolsa Basura Kirkland 208lts/55 gal | Pastilla Sanitaria Wiese 60 g C/50 | Cloralex  Gal 3.750lts | Jabon Liquido Para Manos Almendras 3.87</t>
  </si>
  <si>
    <t>SERVICIO DE DISPOSICION FINAL DE CONTENEDOR 4 YRD MES AGOSTO 2025</t>
  </si>
  <si>
    <t>HONORARIOS POR SERVICIOS CONTABLES</t>
  </si>
  <si>
    <t>Mantenimiento alberca mes septiembre</t>
  </si>
  <si>
    <t>Prestacion de servicios administrativos de septiembre</t>
  </si>
  <si>
    <t>010218 6.6 Expedición de testimonios de escrituras públicas o actas notariales</t>
  </si>
  <si>
    <t>PERFOCINTA PAPEL TAPE PAPEL 250FT | READIMIX (UNIMAX)</t>
  </si>
  <si>
    <t>Servicios de Telecomunicaciones | Cargo de equipo 21 de 24</t>
  </si>
  <si>
    <t>PRIMA NETA SEGURO DE DAÑOS | DERECHO DE POLIZA</t>
  </si>
  <si>
    <t xml:space="preserve">Cuotas IMSS  | Cuotas RCV </t>
  </si>
  <si>
    <t>BLOCK   4X8X16 PZ DIVICION</t>
  </si>
  <si>
    <t>Cubeta de tricloro granulado con 50kgs | Alguicida verde All Clear 32oz | Piedra Pomex Pool blok | Solucion #1 OTO 1/2 onza | Solucion #2 Phenol Rojo 1/2 onza | PH menos Mca. Klaren 1 Kgs.</t>
  </si>
  <si>
    <t>Servicio de Fumigacion</t>
  </si>
  <si>
    <t>Extinguidor de 10 lbs ABC con carga y garantia anual</t>
  </si>
  <si>
    <t>PIE PVC 2 | SEGUETA LENOX | PEGAMENTO PVC TRANSPARENTE 700 / OATEY 118ML | ADAPTADOR M PVC 2 | TUERCA UNION PVC 2 | TEFLON 1/2 ROLLO | TAPE ELECTRICO ROJO</t>
  </si>
  <si>
    <t>PUE</t>
  </si>
  <si>
    <t>PPD</t>
  </si>
  <si>
    <t>Complementos comprobante</t>
  </si>
  <si>
    <t>03/09/2025</t>
  </si>
  <si>
    <t>06/09/2025</t>
  </si>
  <si>
    <t>17/09/2025</t>
  </si>
  <si>
    <t>19/09/2025</t>
  </si>
  <si>
    <t>35</t>
  </si>
  <si>
    <t>0880CEBD-2FFB-47F1-8BCE-4DBE6FC5AC45</t>
  </si>
  <si>
    <t>1250A414-54A4-4F5C-9A91-FD9DE1032833</t>
  </si>
  <si>
    <t>6C59D4AA-AFDE-4086-B39D-B283CA2492D3</t>
  </si>
  <si>
    <t>7CE3C975-CD93-419D-9ABA-6ED4A67EC88F</t>
  </si>
  <si>
    <t>AA42E27E-C05A-42F4-8197-964977705209</t>
  </si>
  <si>
    <t>CA1A2823-E39C-4576-853D-ECD4C3F98CB6</t>
  </si>
  <si>
    <t>36</t>
  </si>
  <si>
    <t>01F15B5E-FB1A-4536-8925-9E064380C104</t>
  </si>
  <si>
    <t>096786C5-7F1B-4798-9E29-F2BB589F8449</t>
  </si>
  <si>
    <t>8A054A4D-C2C5-49F8-9F9A-A89AD635251B</t>
  </si>
  <si>
    <t>920B2583-37FA-41C7-B54B-06ACC46051A0</t>
  </si>
  <si>
    <t>C61E63F9-2385-4FDE-ABAF-0737704028B5</t>
  </si>
  <si>
    <t>FF155585-B06C-420B-B4E6-6FA444EBD291</t>
  </si>
  <si>
    <t>37</t>
  </si>
  <si>
    <t>0493A33B-AD9A-4886-98ED-1D629C4563B3</t>
  </si>
  <si>
    <t>2E6A899D-BE98-4939-98C9-B2C690F3EE03</t>
  </si>
  <si>
    <t>4C6D7F96-419B-4088-8992-3802E84022E1</t>
  </si>
  <si>
    <t>86EBADF7-BFD5-470C-A6DD-FA316AAB984D</t>
  </si>
  <si>
    <t>A14B0AC9-D661-41A9-B57F-C368E52EC5CD</t>
  </si>
  <si>
    <t>FD529B0E-0C02-4C66-8DB2-57D0ADFD7E62</t>
  </si>
  <si>
    <t>38</t>
  </si>
  <si>
    <t>15CDA65A-CB6B-43F2-9489-5BC1995614BE</t>
  </si>
  <si>
    <t>1B7D7C29-1794-49AA-9A01-FDF8C4232478</t>
  </si>
  <si>
    <t>212FAC4B-AE0D-4B7D-9EC7-72D32959EFC9</t>
  </si>
  <si>
    <t>BA6014D6-E00A-4131-9B4B-7667D1911F97</t>
  </si>
  <si>
    <t>C99D1844-225E-4870-8C0F-0966D916681F</t>
  </si>
  <si>
    <t>DA4BBB28-B61E-4E2A-980A-28E0DDEF9F14</t>
  </si>
  <si>
    <t>2025-08-29</t>
  </si>
  <si>
    <t>2025-08-18</t>
  </si>
  <si>
    <t>2025-09-05</t>
  </si>
  <si>
    <t>2025-08-25</t>
  </si>
  <si>
    <t>2025-09-12</t>
  </si>
  <si>
    <t>2025-09-01</t>
  </si>
  <si>
    <t>2025-09-19</t>
  </si>
  <si>
    <t>2025-09-08</t>
  </si>
  <si>
    <t>2025-08-24</t>
  </si>
  <si>
    <t>2025-08-31</t>
  </si>
  <si>
    <t>2025-09-07</t>
  </si>
  <si>
    <t>2025-09-14</t>
  </si>
  <si>
    <t>0880CEBD-2FFB-47F1-8BCE-4DBE6FC5AC45@1000000000XX0.xml</t>
  </si>
  <si>
    <t>N</t>
  </si>
  <si>
    <t>P50W</t>
  </si>
  <si>
    <t>1250A414-54A4-4F5C-9A91-FD9DE1032833@1000000000XX0.xml</t>
  </si>
  <si>
    <t>P163W</t>
  </si>
  <si>
    <t>6C59D4AA-AFDE-4086-B39D-B283CA2492D3@1000000000XX0.xml</t>
  </si>
  <si>
    <t>7CE3C975-CD93-419D-9ABA-6ED4A67EC88F@1000000000XX0.xml</t>
  </si>
  <si>
    <t>AA42E27E-C05A-42F4-8197-964977705209@1000000000XX0.xml</t>
  </si>
  <si>
    <t>P107W</t>
  </si>
  <si>
    <t>CA1A2823-E39C-4576-853D-ECD4C3F98CB6@1000000000XX0.xml</t>
  </si>
  <si>
    <t>01F15B5E-FB1A-4536-8925-9E064380C104@1000000000XX0.xml</t>
  </si>
  <si>
    <t>P164W</t>
  </si>
  <si>
    <t>096786C5-7F1B-4798-9E29-F2BB589F8449@1000000000XX0.xml</t>
  </si>
  <si>
    <t>P51W</t>
  </si>
  <si>
    <t>8A054A4D-C2C5-49F8-9F9A-A89AD635251B@1000000000XX0.xml</t>
  </si>
  <si>
    <t>920B2583-37FA-41C7-B54B-06ACC46051A0@1000000000XX0.xml</t>
  </si>
  <si>
    <t>C61E63F9-2385-4FDE-ABAF-0737704028B5@1000000000XX0.xml</t>
  </si>
  <si>
    <t>FF155585-B06C-420B-B4E6-6FA444EBD291@1000000000XX0.xml</t>
  </si>
  <si>
    <t>0493A33B-AD9A-4886-98ED-1D629C4563B3@1000000000XX0.xml</t>
  </si>
  <si>
    <t>P165W</t>
  </si>
  <si>
    <t>2E6A899D-BE98-4939-98C9-B2C690F3EE03@1000000000XX0.xml</t>
  </si>
  <si>
    <t>4C6D7F96-419B-4088-8992-3802E84022E1@1000000000XX0.xml</t>
  </si>
  <si>
    <t>86EBADF7-BFD5-470C-A6DD-FA316AAB984D@1000000000XX0.xml</t>
  </si>
  <si>
    <t>P52W</t>
  </si>
  <si>
    <t>A14B0AC9-D661-41A9-B57F-C368E52EC5CD@1000000000XX0.xml</t>
  </si>
  <si>
    <t>FD529B0E-0C02-4C66-8DB2-57D0ADFD7E62@1000000000XX0.xml</t>
  </si>
  <si>
    <t>15CDA65A-CB6B-43F2-9489-5BC1995614BE@1000000000XX0.xml</t>
  </si>
  <si>
    <t>P53W</t>
  </si>
  <si>
    <t>1B7D7C29-1794-49AA-9A01-FDF8C4232478@1000000000XX0.xml</t>
  </si>
  <si>
    <t>212FAC4B-AE0D-4B7D-9EC7-72D32959EFC9@1000000000XX0.xml</t>
  </si>
  <si>
    <t>P166W</t>
  </si>
  <si>
    <t>BA6014D6-E00A-4131-9B4B-7667D1911F97@1000000000XX0.xml</t>
  </si>
  <si>
    <t>C99D1844-225E-4870-8C0F-0966D916681F@1000000000XX0.xml</t>
  </si>
  <si>
    <t>DA4BBB28-B61E-4E2A-980A-28E0DDEF9F14@1000000000XX0.xml</t>
  </si>
  <si>
    <t>ValorMercadoAccTit</t>
  </si>
  <si>
    <t>PrecioAlOtorgarseAccTit</t>
  </si>
  <si>
    <t>TotalUnaExhibicionJubPen</t>
  </si>
  <si>
    <t>TotalParcialidadJubPen</t>
  </si>
  <si>
    <t>MontoDiarioJubPen</t>
  </si>
  <si>
    <t>IngresoAcumulableJubPen</t>
  </si>
  <si>
    <t>IngresoNoAcumulableJubPen</t>
  </si>
  <si>
    <t>TotalPagadoSepInd</t>
  </si>
  <si>
    <t>NumAñosServicioSepInd</t>
  </si>
  <si>
    <t>UltimoSueldoMensOrdSepInd</t>
  </si>
  <si>
    <t>IngresoAcumulableSepInd</t>
  </si>
  <si>
    <t>IngresoNoAcumulableSepInd</t>
  </si>
  <si>
    <t>PAYMENTS COLLECTED</t>
  </si>
  <si>
    <t>Payments</t>
  </si>
  <si>
    <t>Client</t>
  </si>
  <si>
    <t>Descripction</t>
  </si>
  <si>
    <t>Payment For</t>
  </si>
  <si>
    <t>Visa</t>
  </si>
  <si>
    <t>Master Card</t>
  </si>
  <si>
    <t>CC Payment ID</t>
  </si>
  <si>
    <t>From Parkstrong</t>
  </si>
  <si>
    <t>Paid to Margarita</t>
  </si>
  <si>
    <t>F-0445</t>
  </si>
  <si>
    <t>F-0444</t>
  </si>
  <si>
    <t>F-576</t>
  </si>
  <si>
    <t>F-442</t>
  </si>
  <si>
    <t>F-528</t>
  </si>
  <si>
    <t>F-0568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</si>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</sst>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 yyyy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[$$-80A]#,##0.00;\-[$$-80A]#,##0.00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sz val="12"/>
      <color rgb="FFFFFF00"/>
      <name val="Times New Roman"/>
      <family val="1"/>
    </font>
    <font>
      <sz val="12"/>
      <color theme="1"/>
      <name val="Times New Roman"/>
      <family val="1"/>
    </font>
    <font>
      <sz val="12"/>
      <color rgb="FFB7B7B7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rgb="FFFFFF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Times New Roman"/>
      <family val="1"/>
    </font>
    <font>
      <sz val="11"/>
      <color rgb="FF7030A0"/>
      <name val="Times New Roman"/>
      <family val="1"/>
    </font>
    <font>
      <b/>
      <sz val="11"/>
      <color rgb="FF7030A0"/>
      <name val="Times New Roman"/>
      <family val="1"/>
    </font>
    <font>
      <b/>
      <sz val="11"/>
      <color theme="5"/>
      <name val="Times New Roman"/>
      <family val="1"/>
    </font>
    <font>
      <sz val="11"/>
      <color rgb="FFFFFF00"/>
      <name val="Times New Roman"/>
      <family val="1"/>
    </font>
    <font>
      <b/>
      <sz val="11"/>
      <color rgb="FFFFFF00"/>
      <name val="Times New Roman"/>
      <family val="1"/>
    </font>
    <font>
      <b/>
      <sz val="12"/>
      <color theme="0"/>
      <name val="Times New Roman"/>
      <family val="1"/>
    </font>
    <font>
      <sz val="11"/>
      <name val="Calibri"/>
      <family val="2"/>
    </font>
    <font>
      <sz val="8"/>
      <name val="Aptos Narrow"/>
      <family val="2"/>
      <scheme val="minor"/>
    </font>
    <font>
      <b/>
      <i/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7030A0"/>
      <name val="Calibri"/>
      <family val="2"/>
    </font>
    <font>
      <b/>
      <sz val="11"/>
      <name val="Calibri"/>
      <family val="2"/>
    </font>
    <font>
      <b/>
      <i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1"/>
      <color rgb="FF9933FF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6633"/>
        <bgColor rgb="FF996633"/>
      </patternFill>
    </fill>
    <fill>
      <patternFill patternType="solid">
        <fgColor rgb="FFEFEFEF"/>
        <bgColor rgb="FFEFEFEF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A3630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5" tint="0.79998168889431442"/>
        <bgColor rgb="FF996633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rgb="FF996633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3" fillId="0" borderId="0"/>
    <xf numFmtId="0" fontId="34" fillId="0" borderId="0"/>
    <xf numFmtId="0" fontId="42" fillId="0" borderId="0"/>
    <xf numFmtId="43" fontId="1" fillId="0" borderId="0" applyFont="0" applyFill="0" applyBorder="0" applyAlignment="0" applyProtection="0"/>
  </cellStyleXfs>
  <cellXfs count="443">
    <xf numFmtId="0" fontId="0" fillId="0" borderId="0" xfId="0"/>
    <xf numFmtId="0" fontId="4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left" vertical="center" wrapText="1"/>
    </xf>
    <xf numFmtId="166" fontId="6" fillId="5" borderId="1" xfId="0" applyNumberFormat="1" applyFont="1" applyFill="1" applyBorder="1" applyAlignment="1">
      <alignment horizontal="center"/>
    </xf>
    <xf numFmtId="166" fontId="6" fillId="5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8" fillId="6" borderId="0" xfId="0" applyFont="1" applyFill="1" applyAlignment="1">
      <alignment horizontal="left"/>
    </xf>
    <xf numFmtId="166" fontId="7" fillId="6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4" xfId="0" applyFont="1" applyBorder="1" applyAlignment="1">
      <alignment horizontal="center"/>
    </xf>
    <xf numFmtId="166" fontId="6" fillId="8" borderId="5" xfId="0" applyNumberFormat="1" applyFont="1" applyFill="1" applyBorder="1" applyAlignment="1">
      <alignment horizontal="right"/>
    </xf>
    <xf numFmtId="0" fontId="13" fillId="0" borderId="0" xfId="0" applyFont="1"/>
    <xf numFmtId="44" fontId="9" fillId="0" borderId="0" xfId="1" applyFont="1"/>
    <xf numFmtId="0" fontId="12" fillId="0" borderId="6" xfId="0" applyFont="1" applyBorder="1"/>
    <xf numFmtId="0" fontId="10" fillId="7" borderId="4" xfId="0" applyFont="1" applyFill="1" applyBorder="1"/>
    <xf numFmtId="0" fontId="10" fillId="7" borderId="7" xfId="0" applyFont="1" applyFill="1" applyBorder="1"/>
    <xf numFmtId="0" fontId="12" fillId="0" borderId="8" xfId="0" applyFont="1" applyBorder="1"/>
    <xf numFmtId="0" fontId="12" fillId="0" borderId="4" xfId="0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0" fontId="9" fillId="2" borderId="0" xfId="0" applyFont="1" applyFill="1" applyAlignment="1">
      <alignment horizontal="center"/>
    </xf>
    <xf numFmtId="44" fontId="13" fillId="0" borderId="0" xfId="1" applyFont="1"/>
    <xf numFmtId="44" fontId="13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right" wrapText="1"/>
    </xf>
    <xf numFmtId="17" fontId="15" fillId="0" borderId="0" xfId="0" applyNumberFormat="1" applyFont="1" applyAlignment="1">
      <alignment horizontal="right"/>
    </xf>
    <xf numFmtId="14" fontId="9" fillId="2" borderId="0" xfId="0" applyNumberFormat="1" applyFont="1" applyFill="1"/>
    <xf numFmtId="44" fontId="9" fillId="2" borderId="10" xfId="1" applyFont="1" applyFill="1" applyBorder="1" applyAlignment="1">
      <alignment horizontal="center"/>
    </xf>
    <xf numFmtId="14" fontId="13" fillId="0" borderId="0" xfId="0" applyNumberFormat="1" applyFont="1"/>
    <xf numFmtId="44" fontId="9" fillId="2" borderId="0" xfId="0" applyNumberFormat="1" applyFont="1" applyFill="1" applyAlignment="1">
      <alignment horizontal="center"/>
    </xf>
    <xf numFmtId="0" fontId="9" fillId="15" borderId="0" xfId="0" applyFont="1" applyFill="1" applyAlignment="1">
      <alignment horizontal="center"/>
    </xf>
    <xf numFmtId="44" fontId="9" fillId="15" borderId="0" xfId="0" applyNumberFormat="1" applyFont="1" applyFill="1" applyAlignment="1">
      <alignment horizontal="center"/>
    </xf>
    <xf numFmtId="44" fontId="9" fillId="2" borderId="11" xfId="1" applyFont="1" applyFill="1" applyBorder="1" applyAlignment="1">
      <alignment horizontal="center"/>
    </xf>
    <xf numFmtId="44" fontId="9" fillId="2" borderId="12" xfId="1" applyFont="1" applyFill="1" applyBorder="1" applyAlignment="1">
      <alignment horizontal="center"/>
    </xf>
    <xf numFmtId="0" fontId="9" fillId="2" borderId="0" xfId="0" applyFont="1" applyFill="1"/>
    <xf numFmtId="44" fontId="9" fillId="2" borderId="11" xfId="1" applyFont="1" applyFill="1" applyBorder="1"/>
    <xf numFmtId="44" fontId="9" fillId="2" borderId="12" xfId="1" applyFont="1" applyFill="1" applyBorder="1"/>
    <xf numFmtId="44" fontId="9" fillId="2" borderId="10" xfId="1" applyFont="1" applyFill="1" applyBorder="1"/>
    <xf numFmtId="14" fontId="13" fillId="15" borderId="0" xfId="0" applyNumberFormat="1" applyFont="1" applyFill="1"/>
    <xf numFmtId="0" fontId="13" fillId="15" borderId="0" xfId="0" applyFont="1" applyFill="1"/>
    <xf numFmtId="44" fontId="13" fillId="15" borderId="0" xfId="1" applyFont="1" applyFill="1"/>
    <xf numFmtId="44" fontId="9" fillId="2" borderId="0" xfId="1" applyFont="1" applyFill="1"/>
    <xf numFmtId="14" fontId="9" fillId="16" borderId="0" xfId="0" applyNumberFormat="1" applyFont="1" applyFill="1"/>
    <xf numFmtId="0" fontId="9" fillId="16" borderId="0" xfId="0" applyFont="1" applyFill="1"/>
    <xf numFmtId="44" fontId="9" fillId="16" borderId="10" xfId="1" applyFont="1" applyFill="1" applyBorder="1"/>
    <xf numFmtId="14" fontId="13" fillId="2" borderId="0" xfId="0" applyNumberFormat="1" applyFont="1" applyFill="1"/>
    <xf numFmtId="0" fontId="13" fillId="2" borderId="0" xfId="0" applyFont="1" applyFill="1"/>
    <xf numFmtId="44" fontId="13" fillId="2" borderId="0" xfId="1" applyFont="1" applyFill="1"/>
    <xf numFmtId="0" fontId="14" fillId="3" borderId="0" xfId="0" applyFont="1" applyFill="1" applyAlignment="1">
      <alignment horizontal="center" vertical="center"/>
    </xf>
    <xf numFmtId="44" fontId="16" fillId="0" borderId="0" xfId="1" applyFont="1" applyFill="1"/>
    <xf numFmtId="44" fontId="13" fillId="0" borderId="0" xfId="1" applyFont="1" applyFill="1"/>
    <xf numFmtId="0" fontId="13" fillId="13" borderId="0" xfId="0" applyFont="1" applyFill="1"/>
    <xf numFmtId="44" fontId="13" fillId="13" borderId="0" xfId="1" applyFont="1" applyFill="1"/>
    <xf numFmtId="0" fontId="13" fillId="14" borderId="0" xfId="0" applyFont="1" applyFill="1"/>
    <xf numFmtId="44" fontId="13" fillId="14" borderId="0" xfId="1" applyFont="1" applyFill="1"/>
    <xf numFmtId="165" fontId="8" fillId="0" borderId="0" xfId="0" applyNumberFormat="1" applyFont="1" applyAlignment="1">
      <alignment horizontal="center" vertical="center"/>
    </xf>
    <xf numFmtId="0" fontId="13" fillId="17" borderId="0" xfId="0" applyFont="1" applyFill="1"/>
    <xf numFmtId="0" fontId="14" fillId="3" borderId="0" xfId="3" applyFont="1" applyFill="1" applyAlignment="1">
      <alignment horizontal="center" vertical="center"/>
    </xf>
    <xf numFmtId="0" fontId="16" fillId="0" borderId="0" xfId="3" applyFont="1"/>
    <xf numFmtId="44" fontId="16" fillId="0" borderId="0" xfId="1" applyFont="1"/>
    <xf numFmtId="0" fontId="22" fillId="3" borderId="0" xfId="4" applyFont="1" applyFill="1" applyAlignment="1">
      <alignment horizontal="center" vertical="center"/>
    </xf>
    <xf numFmtId="0" fontId="14" fillId="3" borderId="0" xfId="4" applyFont="1" applyFill="1" applyAlignment="1">
      <alignment horizontal="center" vertical="center"/>
    </xf>
    <xf numFmtId="0" fontId="16" fillId="0" borderId="0" xfId="4" applyFont="1" applyAlignment="1">
      <alignment horizontal="center"/>
    </xf>
    <xf numFmtId="0" fontId="16" fillId="0" borderId="0" xfId="3" applyFont="1" applyAlignment="1">
      <alignment horizontal="center"/>
    </xf>
    <xf numFmtId="44" fontId="16" fillId="0" borderId="0" xfId="1" applyFont="1" applyAlignment="1">
      <alignment horizontal="center"/>
    </xf>
    <xf numFmtId="0" fontId="16" fillId="12" borderId="0" xfId="4" applyFont="1" applyFill="1" applyAlignment="1">
      <alignment horizontal="center"/>
    </xf>
    <xf numFmtId="44" fontId="16" fillId="12" borderId="0" xfId="1" applyFont="1" applyFill="1" applyAlignment="1">
      <alignment horizontal="center"/>
    </xf>
    <xf numFmtId="0" fontId="16" fillId="12" borderId="0" xfId="3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23" fillId="0" borderId="0" xfId="4"/>
    <xf numFmtId="0" fontId="17" fillId="3" borderId="0" xfId="0" applyFont="1" applyFill="1" applyAlignment="1">
      <alignment horizontal="center" vertical="center"/>
    </xf>
    <xf numFmtId="0" fontId="16" fillId="12" borderId="0" xfId="3" applyFont="1" applyFill="1"/>
    <xf numFmtId="44" fontId="16" fillId="12" borderId="0" xfId="1" applyFont="1" applyFill="1"/>
    <xf numFmtId="0" fontId="13" fillId="12" borderId="0" xfId="0" applyFont="1" applyFill="1"/>
    <xf numFmtId="44" fontId="13" fillId="17" borderId="0" xfId="1" applyFont="1" applyFill="1"/>
    <xf numFmtId="44" fontId="13" fillId="17" borderId="0" xfId="0" applyNumberFormat="1" applyFont="1" applyFill="1"/>
    <xf numFmtId="14" fontId="0" fillId="0" borderId="0" xfId="0" applyNumberFormat="1"/>
    <xf numFmtId="22" fontId="0" fillId="0" borderId="0" xfId="0" applyNumberFormat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8" fontId="0" fillId="18" borderId="0" xfId="0" applyNumberFormat="1" applyFill="1"/>
    <xf numFmtId="0" fontId="0" fillId="18" borderId="0" xfId="0" applyFill="1"/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44" fontId="9" fillId="0" borderId="0" xfId="0" applyNumberFormat="1" applyFont="1"/>
    <xf numFmtId="1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44" fontId="0" fillId="2" borderId="0" xfId="1" applyFont="1" applyFill="1"/>
    <xf numFmtId="44" fontId="0" fillId="0" borderId="0" xfId="1" applyFont="1"/>
    <xf numFmtId="44" fontId="11" fillId="12" borderId="0" xfId="1" applyFont="1" applyFill="1"/>
    <xf numFmtId="0" fontId="11" fillId="12" borderId="0" xfId="3" applyFont="1" applyFill="1"/>
    <xf numFmtId="44" fontId="16" fillId="18" borderId="0" xfId="1" applyFont="1" applyFill="1"/>
    <xf numFmtId="44" fontId="9" fillId="2" borderId="0" xfId="0" applyNumberFormat="1" applyFont="1" applyFill="1"/>
    <xf numFmtId="44" fontId="18" fillId="0" borderId="0" xfId="0" applyNumberFormat="1" applyFont="1"/>
    <xf numFmtId="166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44" fontId="6" fillId="0" borderId="1" xfId="1" applyFont="1" applyBorder="1" applyAlignment="1">
      <alignment horizontal="right"/>
    </xf>
    <xf numFmtId="166" fontId="7" fillId="0" borderId="13" xfId="0" applyNumberFormat="1" applyFont="1" applyBorder="1" applyAlignment="1">
      <alignment horizontal="right"/>
    </xf>
    <xf numFmtId="165" fontId="6" fillId="0" borderId="1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/>
    <xf numFmtId="44" fontId="6" fillId="0" borderId="4" xfId="1" applyFont="1" applyBorder="1" applyAlignment="1">
      <alignment horizontal="right"/>
    </xf>
    <xf numFmtId="166" fontId="6" fillId="8" borderId="4" xfId="0" applyNumberFormat="1" applyFont="1" applyFill="1" applyBorder="1"/>
    <xf numFmtId="165" fontId="6" fillId="8" borderId="4" xfId="0" applyNumberFormat="1" applyFont="1" applyFill="1" applyBorder="1"/>
    <xf numFmtId="165" fontId="7" fillId="0" borderId="4" xfId="0" applyNumberFormat="1" applyFont="1" applyBorder="1"/>
    <xf numFmtId="165" fontId="6" fillId="0" borderId="4" xfId="0" applyNumberFormat="1" applyFont="1" applyBorder="1"/>
    <xf numFmtId="44" fontId="0" fillId="18" borderId="0" xfId="1" applyFont="1" applyFill="1" applyAlignment="1">
      <alignment horizontal="center"/>
    </xf>
    <xf numFmtId="0" fontId="18" fillId="18" borderId="0" xfId="0" applyFont="1" applyFill="1" applyAlignment="1">
      <alignment horizont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right"/>
    </xf>
    <xf numFmtId="0" fontId="12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0" fontId="10" fillId="0" borderId="1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66" fontId="6" fillId="0" borderId="22" xfId="0" applyNumberFormat="1" applyFont="1" applyBorder="1"/>
    <xf numFmtId="0" fontId="10" fillId="0" borderId="24" xfId="0" applyFont="1" applyBorder="1" applyAlignment="1">
      <alignment horizontal="center"/>
    </xf>
    <xf numFmtId="166" fontId="7" fillId="0" borderId="16" xfId="0" applyNumberFormat="1" applyFont="1" applyBorder="1" applyAlignment="1">
      <alignment horizontal="right"/>
    </xf>
    <xf numFmtId="0" fontId="12" fillId="8" borderId="25" xfId="0" applyFont="1" applyFill="1" applyBorder="1"/>
    <xf numFmtId="0" fontId="12" fillId="8" borderId="18" xfId="0" applyFont="1" applyFill="1" applyBorder="1" applyAlignment="1">
      <alignment wrapText="1"/>
    </xf>
    <xf numFmtId="0" fontId="12" fillId="8" borderId="18" xfId="0" applyFont="1" applyFill="1" applyBorder="1"/>
    <xf numFmtId="0" fontId="12" fillId="0" borderId="26" xfId="0" applyFont="1" applyBorder="1"/>
    <xf numFmtId="165" fontId="7" fillId="0" borderId="27" xfId="0" applyNumberFormat="1" applyFont="1" applyBorder="1"/>
    <xf numFmtId="165" fontId="7" fillId="0" borderId="22" xfId="0" applyNumberFormat="1" applyFont="1" applyBorder="1"/>
    <xf numFmtId="44" fontId="6" fillId="8" borderId="14" xfId="1" applyFont="1" applyFill="1" applyBorder="1" applyAlignment="1">
      <alignment horizontal="right"/>
    </xf>
    <xf numFmtId="44" fontId="6" fillId="8" borderId="1" xfId="1" applyFont="1" applyFill="1" applyBorder="1"/>
    <xf numFmtId="0" fontId="10" fillId="0" borderId="28" xfId="0" applyFont="1" applyBorder="1" applyAlignment="1">
      <alignment horizontal="center"/>
    </xf>
    <xf numFmtId="165" fontId="6" fillId="8" borderId="9" xfId="0" applyNumberFormat="1" applyFont="1" applyFill="1" applyBorder="1"/>
    <xf numFmtId="165" fontId="6" fillId="0" borderId="5" xfId="0" applyNumberFormat="1" applyFont="1" applyBorder="1"/>
    <xf numFmtId="0" fontId="16" fillId="6" borderId="0" xfId="3" applyFont="1" applyFill="1"/>
    <xf numFmtId="44" fontId="13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 wrapText="1"/>
    </xf>
    <xf numFmtId="44" fontId="13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44" fontId="19" fillId="0" borderId="0" xfId="0" applyNumberFormat="1" applyFont="1"/>
    <xf numFmtId="44" fontId="9" fillId="0" borderId="30" xfId="0" applyNumberFormat="1" applyFont="1" applyBorder="1"/>
    <xf numFmtId="0" fontId="13" fillId="0" borderId="31" xfId="0" applyFont="1" applyBorder="1"/>
    <xf numFmtId="0" fontId="13" fillId="0" borderId="33" xfId="0" applyFont="1" applyBorder="1"/>
    <xf numFmtId="0" fontId="13" fillId="0" borderId="35" xfId="0" applyFont="1" applyBorder="1"/>
    <xf numFmtId="0" fontId="13" fillId="0" borderId="30" xfId="0" applyFont="1" applyBorder="1"/>
    <xf numFmtId="0" fontId="13" fillId="0" borderId="27" xfId="0" applyFont="1" applyBorder="1"/>
    <xf numFmtId="44" fontId="9" fillId="2" borderId="27" xfId="0" applyNumberFormat="1" applyFont="1" applyFill="1" applyBorder="1"/>
    <xf numFmtId="0" fontId="13" fillId="0" borderId="0" xfId="0" applyFont="1" applyAlignment="1">
      <alignment horizontal="center" vertical="center"/>
    </xf>
    <xf numFmtId="8" fontId="9" fillId="2" borderId="0" xfId="1" applyNumberFormat="1" applyFont="1" applyFill="1"/>
    <xf numFmtId="0" fontId="22" fillId="3" borderId="0" xfId="3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4" fontId="21" fillId="0" borderId="0" xfId="1" applyFont="1"/>
    <xf numFmtId="0" fontId="21" fillId="0" borderId="0" xfId="3"/>
    <xf numFmtId="0" fontId="21" fillId="12" borderId="0" xfId="3" applyFill="1"/>
    <xf numFmtId="0" fontId="18" fillId="0" borderId="0" xfId="0" applyFont="1"/>
    <xf numFmtId="22" fontId="0" fillId="0" borderId="0" xfId="0" applyNumberFormat="1"/>
    <xf numFmtId="44" fontId="21" fillId="12" borderId="0" xfId="1" applyFont="1" applyFill="1"/>
    <xf numFmtId="44" fontId="13" fillId="12" borderId="0" xfId="1" applyFont="1" applyFill="1"/>
    <xf numFmtId="0" fontId="16" fillId="12" borderId="0" xfId="0" applyFont="1" applyFill="1"/>
    <xf numFmtId="44" fontId="13" fillId="0" borderId="0" xfId="1" applyFont="1" applyAlignment="1">
      <alignment horizontal="center" vertical="center"/>
    </xf>
    <xf numFmtId="0" fontId="16" fillId="19" borderId="0" xfId="3" applyFont="1" applyFill="1"/>
    <xf numFmtId="44" fontId="16" fillId="19" borderId="0" xfId="1" applyFont="1" applyFill="1"/>
    <xf numFmtId="0" fontId="13" fillId="19" borderId="0" xfId="0" applyFont="1" applyFill="1"/>
    <xf numFmtId="0" fontId="14" fillId="3" borderId="0" xfId="3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4" fontId="13" fillId="19" borderId="0" xfId="1" applyFont="1" applyFill="1"/>
    <xf numFmtId="44" fontId="28" fillId="12" borderId="0" xfId="1" applyFont="1" applyFill="1"/>
    <xf numFmtId="44" fontId="28" fillId="0" borderId="0" xfId="1" applyFont="1" applyFill="1"/>
    <xf numFmtId="0" fontId="29" fillId="0" borderId="0" xfId="0" applyFont="1"/>
    <xf numFmtId="44" fontId="28" fillId="0" borderId="0" xfId="0" applyNumberFormat="1" applyFont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44" fontId="6" fillId="0" borderId="7" xfId="1" applyFont="1" applyBorder="1" applyAlignment="1">
      <alignment horizontal="right"/>
    </xf>
    <xf numFmtId="166" fontId="6" fillId="0" borderId="7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right"/>
    </xf>
    <xf numFmtId="166" fontId="6" fillId="0" borderId="38" xfId="0" applyNumberFormat="1" applyFont="1" applyBorder="1"/>
    <xf numFmtId="44" fontId="28" fillId="0" borderId="0" xfId="1" applyFont="1" applyAlignment="1">
      <alignment horizontal="center" vertical="center"/>
    </xf>
    <xf numFmtId="166" fontId="7" fillId="0" borderId="36" xfId="0" applyNumberFormat="1" applyFont="1" applyBorder="1" applyAlignment="1">
      <alignment horizontal="right"/>
    </xf>
    <xf numFmtId="165" fontId="7" fillId="0" borderId="38" xfId="0" applyNumberFormat="1" applyFont="1" applyBorder="1"/>
    <xf numFmtId="44" fontId="29" fillId="12" borderId="0" xfId="1" applyFont="1" applyFill="1"/>
    <xf numFmtId="0" fontId="7" fillId="0" borderId="18" xfId="0" applyFont="1" applyBorder="1" applyAlignment="1">
      <alignment horizontal="center"/>
    </xf>
    <xf numFmtId="0" fontId="30" fillId="0" borderId="0" xfId="0" applyFont="1"/>
    <xf numFmtId="17" fontId="13" fillId="0" borderId="0" xfId="1" applyNumberFormat="1" applyFont="1" applyAlignment="1">
      <alignment horizontal="left"/>
    </xf>
    <xf numFmtId="44" fontId="13" fillId="0" borderId="0" xfId="1" applyFont="1" applyAlignment="1">
      <alignment horizontal="left"/>
    </xf>
    <xf numFmtId="44" fontId="29" fillId="0" borderId="0" xfId="1" applyFont="1"/>
    <xf numFmtId="0" fontId="4" fillId="0" borderId="0" xfId="0" applyFont="1"/>
    <xf numFmtId="0" fontId="8" fillId="0" borderId="0" xfId="0" applyFont="1" applyAlignment="1">
      <alignment horizontal="center"/>
    </xf>
    <xf numFmtId="44" fontId="4" fillId="0" borderId="0" xfId="1" applyFont="1"/>
    <xf numFmtId="44" fontId="7" fillId="0" borderId="0" xfId="1" applyFont="1" applyBorder="1"/>
    <xf numFmtId="10" fontId="7" fillId="0" borderId="0" xfId="2" applyNumberFormat="1" applyFont="1" applyBorder="1"/>
    <xf numFmtId="44" fontId="7" fillId="0" borderId="2" xfId="1" applyFont="1" applyBorder="1"/>
    <xf numFmtId="10" fontId="7" fillId="0" borderId="2" xfId="2" applyNumberFormat="1" applyFont="1" applyBorder="1"/>
    <xf numFmtId="166" fontId="6" fillId="0" borderId="0" xfId="0" applyNumberFormat="1" applyFont="1"/>
    <xf numFmtId="44" fontId="7" fillId="0" borderId="3" xfId="1" applyFont="1" applyBorder="1"/>
    <xf numFmtId="10" fontId="7" fillId="0" borderId="3" xfId="2" applyNumberFormat="1" applyFont="1" applyBorder="1"/>
    <xf numFmtId="44" fontId="7" fillId="0" borderId="4" xfId="1" applyFont="1" applyBorder="1"/>
    <xf numFmtId="10" fontId="7" fillId="0" borderId="19" xfId="2" applyNumberFormat="1" applyFont="1" applyBorder="1"/>
    <xf numFmtId="0" fontId="8" fillId="0" borderId="19" xfId="0" applyFont="1" applyBorder="1"/>
    <xf numFmtId="44" fontId="7" fillId="0" borderId="21" xfId="1" applyFont="1" applyBorder="1"/>
    <xf numFmtId="44" fontId="7" fillId="0" borderId="22" xfId="1" applyFont="1" applyBorder="1"/>
    <xf numFmtId="0" fontId="8" fillId="0" borderId="23" xfId="0" applyFont="1" applyBorder="1"/>
    <xf numFmtId="166" fontId="4" fillId="0" borderId="0" xfId="0" applyNumberFormat="1" applyFont="1"/>
    <xf numFmtId="44" fontId="7" fillId="0" borderId="0" xfId="1" applyFont="1"/>
    <xf numFmtId="0" fontId="8" fillId="0" borderId="0" xfId="0" applyFont="1"/>
    <xf numFmtId="44" fontId="7" fillId="0" borderId="16" xfId="1" applyFont="1" applyBorder="1"/>
    <xf numFmtId="10" fontId="7" fillId="0" borderId="17" xfId="2" applyNumberFormat="1" applyFont="1" applyBorder="1"/>
    <xf numFmtId="0" fontId="4" fillId="0" borderId="22" xfId="0" applyFont="1" applyBorder="1"/>
    <xf numFmtId="44" fontId="8" fillId="9" borderId="4" xfId="1" applyFont="1" applyFill="1" applyBorder="1"/>
    <xf numFmtId="44" fontId="8" fillId="9" borderId="7" xfId="1" applyFont="1" applyFill="1" applyBorder="1"/>
    <xf numFmtId="44" fontId="7" fillId="0" borderId="9" xfId="1" applyFont="1" applyBorder="1"/>
    <xf numFmtId="44" fontId="7" fillId="0" borderId="37" xfId="1" applyFont="1" applyBorder="1"/>
    <xf numFmtId="44" fontId="8" fillId="0" borderId="4" xfId="1" applyFont="1" applyBorder="1"/>
    <xf numFmtId="9" fontId="8" fillId="0" borderId="19" xfId="2" applyFont="1" applyBorder="1"/>
    <xf numFmtId="44" fontId="7" fillId="0" borderId="7" xfId="1" applyFont="1" applyBorder="1"/>
    <xf numFmtId="44" fontId="4" fillId="0" borderId="4" xfId="1" applyFont="1" applyFill="1" applyBorder="1"/>
    <xf numFmtId="44" fontId="4" fillId="0" borderId="7" xfId="1" applyFont="1" applyFill="1" applyBorder="1"/>
    <xf numFmtId="44" fontId="8" fillId="0" borderId="39" xfId="1" applyFont="1" applyBorder="1"/>
    <xf numFmtId="44" fontId="4" fillId="0" borderId="4" xfId="1" applyFont="1" applyBorder="1"/>
    <xf numFmtId="44" fontId="4" fillId="0" borderId="7" xfId="1" applyFont="1" applyBorder="1"/>
    <xf numFmtId="44" fontId="8" fillId="0" borderId="7" xfId="1" applyFont="1" applyBorder="1"/>
    <xf numFmtId="44" fontId="8" fillId="0" borderId="22" xfId="1" applyFont="1" applyBorder="1"/>
    <xf numFmtId="9" fontId="8" fillId="0" borderId="23" xfId="2" applyFont="1" applyBorder="1"/>
    <xf numFmtId="44" fontId="4" fillId="0" borderId="9" xfId="1" applyFont="1" applyBorder="1"/>
    <xf numFmtId="44" fontId="8" fillId="0" borderId="0" xfId="1" applyFont="1"/>
    <xf numFmtId="0" fontId="4" fillId="0" borderId="0" xfId="0" applyFont="1" applyAlignment="1">
      <alignment horizontal="center"/>
    </xf>
    <xf numFmtId="0" fontId="33" fillId="0" borderId="0" xfId="0" applyFont="1"/>
    <xf numFmtId="44" fontId="8" fillId="6" borderId="2" xfId="1" applyFont="1" applyFill="1" applyBorder="1"/>
    <xf numFmtId="0" fontId="6" fillId="0" borderId="0" xfId="0" applyFont="1"/>
    <xf numFmtId="44" fontId="4" fillId="0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 vertical="center"/>
    </xf>
    <xf numFmtId="0" fontId="4" fillId="21" borderId="0" xfId="0" applyFont="1" applyFill="1" applyAlignment="1">
      <alignment horizontal="left" vertical="center" wrapText="1"/>
    </xf>
    <xf numFmtId="166" fontId="6" fillId="21" borderId="0" xfId="0" applyNumberFormat="1" applyFont="1" applyFill="1" applyAlignment="1">
      <alignment horizontal="center"/>
    </xf>
    <xf numFmtId="0" fontId="3" fillId="4" borderId="41" xfId="0" applyFont="1" applyFill="1" applyBorder="1" applyAlignment="1">
      <alignment horizontal="center" vertical="center"/>
    </xf>
    <xf numFmtId="164" fontId="24" fillId="4" borderId="42" xfId="0" applyNumberFormat="1" applyFont="1" applyFill="1" applyBorder="1" applyAlignment="1">
      <alignment horizontal="center" vertical="center"/>
    </xf>
    <xf numFmtId="164" fontId="24" fillId="4" borderId="43" xfId="0" applyNumberFormat="1" applyFont="1" applyFill="1" applyBorder="1" applyAlignment="1">
      <alignment horizontal="center" vertical="center"/>
    </xf>
    <xf numFmtId="164" fontId="24" fillId="4" borderId="12" xfId="0" applyNumberFormat="1" applyFont="1" applyFill="1" applyBorder="1" applyAlignment="1">
      <alignment horizontal="center" vertical="center"/>
    </xf>
    <xf numFmtId="0" fontId="31" fillId="20" borderId="44" xfId="0" applyFont="1" applyFill="1" applyBorder="1" applyAlignment="1">
      <alignment horizontal="center"/>
    </xf>
    <xf numFmtId="0" fontId="32" fillId="20" borderId="45" xfId="0" applyFont="1" applyFill="1" applyBorder="1" applyAlignment="1">
      <alignment horizontal="center"/>
    </xf>
    <xf numFmtId="0" fontId="32" fillId="20" borderId="46" xfId="0" applyFont="1" applyFill="1" applyBorder="1" applyAlignment="1">
      <alignment horizontal="center"/>
    </xf>
    <xf numFmtId="44" fontId="13" fillId="0" borderId="0" xfId="1" applyFont="1" applyAlignment="1">
      <alignment horizontal="center"/>
    </xf>
    <xf numFmtId="44" fontId="13" fillId="17" borderId="0" xfId="1" applyFont="1" applyFill="1" applyAlignment="1">
      <alignment horizontal="center" vertical="center"/>
    </xf>
    <xf numFmtId="0" fontId="0" fillId="2" borderId="47" xfId="0" applyFill="1" applyBorder="1" applyAlignment="1">
      <alignment horizontal="center"/>
    </xf>
    <xf numFmtId="0" fontId="12" fillId="0" borderId="47" xfId="0" applyFont="1" applyBorder="1" applyAlignment="1">
      <alignment horizontal="left"/>
    </xf>
    <xf numFmtId="0" fontId="12" fillId="8" borderId="47" xfId="0" applyFont="1" applyFill="1" applyBorder="1" applyAlignment="1">
      <alignment horizontal="left"/>
    </xf>
    <xf numFmtId="0" fontId="12" fillId="8" borderId="47" xfId="0" applyFont="1" applyFill="1" applyBorder="1" applyAlignment="1">
      <alignment horizontal="left" wrapText="1"/>
    </xf>
    <xf numFmtId="0" fontId="13" fillId="11" borderId="47" xfId="0" applyFont="1" applyFill="1" applyBorder="1" applyAlignment="1">
      <alignment horizontal="left"/>
    </xf>
    <xf numFmtId="0" fontId="12" fillId="0" borderId="47" xfId="0" applyFont="1" applyBorder="1" applyAlignment="1">
      <alignment horizontal="left" wrapText="1"/>
    </xf>
    <xf numFmtId="0" fontId="13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164" fontId="24" fillId="4" borderId="34" xfId="0" applyNumberFormat="1" applyFont="1" applyFill="1" applyBorder="1" applyAlignment="1">
      <alignment horizontal="center" vertical="center"/>
    </xf>
    <xf numFmtId="44" fontId="7" fillId="0" borderId="49" xfId="1" applyFont="1" applyBorder="1"/>
    <xf numFmtId="166" fontId="6" fillId="8" borderId="4" xfId="0" applyNumberFormat="1" applyFont="1" applyFill="1" applyBorder="1" applyAlignment="1">
      <alignment horizontal="right"/>
    </xf>
    <xf numFmtId="166" fontId="7" fillId="0" borderId="50" xfId="0" applyNumberFormat="1" applyFont="1" applyBorder="1" applyAlignment="1">
      <alignment horizontal="right"/>
    </xf>
    <xf numFmtId="165" fontId="7" fillId="0" borderId="48" xfId="0" applyNumberFormat="1" applyFont="1" applyBorder="1"/>
    <xf numFmtId="0" fontId="16" fillId="16" borderId="0" xfId="0" applyFont="1" applyFill="1"/>
    <xf numFmtId="0" fontId="13" fillId="16" borderId="0" xfId="0" applyFont="1" applyFill="1"/>
    <xf numFmtId="164" fontId="7" fillId="4" borderId="34" xfId="0" applyNumberFormat="1" applyFont="1" applyFill="1" applyBorder="1" applyAlignment="1">
      <alignment horizontal="center" vertical="center"/>
    </xf>
    <xf numFmtId="164" fontId="7" fillId="22" borderId="34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0" fontId="21" fillId="6" borderId="0" xfId="3" applyFill="1"/>
    <xf numFmtId="44" fontId="21" fillId="6" borderId="0" xfId="1" applyFont="1" applyFill="1"/>
    <xf numFmtId="0" fontId="13" fillId="0" borderId="0" xfId="0" applyFont="1" applyAlignment="1">
      <alignment wrapText="1"/>
    </xf>
    <xf numFmtId="0" fontId="16" fillId="6" borderId="0" xfId="0" applyFont="1" applyFill="1"/>
    <xf numFmtId="44" fontId="36" fillId="0" borderId="0" xfId="1" applyFont="1" applyAlignment="1">
      <alignment horizontal="center"/>
    </xf>
    <xf numFmtId="44" fontId="36" fillId="0" borderId="0" xfId="0" applyNumberFormat="1" applyFont="1"/>
    <xf numFmtId="0" fontId="3" fillId="4" borderId="41" xfId="0" applyFont="1" applyFill="1" applyBorder="1" applyAlignment="1">
      <alignment vertical="center"/>
    </xf>
    <xf numFmtId="166" fontId="6" fillId="0" borderId="22" xfId="0" applyNumberFormat="1" applyFont="1" applyBorder="1" applyAlignment="1">
      <alignment horizontal="right"/>
    </xf>
    <xf numFmtId="44" fontId="13" fillId="0" borderId="0" xfId="0" applyNumberFormat="1" applyFont="1" applyAlignment="1">
      <alignment horizontal="center"/>
    </xf>
    <xf numFmtId="44" fontId="37" fillId="0" borderId="0" xfId="0" applyNumberFormat="1" applyFont="1" applyAlignment="1">
      <alignment horizontal="center"/>
    </xf>
    <xf numFmtId="44" fontId="13" fillId="0" borderId="3" xfId="1" applyFont="1" applyBorder="1" applyAlignment="1">
      <alignment horizontal="center"/>
    </xf>
    <xf numFmtId="0" fontId="9" fillId="6" borderId="0" xfId="0" applyFont="1" applyFill="1"/>
    <xf numFmtId="44" fontId="18" fillId="0" borderId="0" xfId="1" applyFont="1"/>
    <xf numFmtId="0" fontId="38" fillId="0" borderId="0" xfId="0" applyFont="1"/>
    <xf numFmtId="166" fontId="7" fillId="0" borderId="51" xfId="0" applyNumberFormat="1" applyFont="1" applyBorder="1" applyAlignment="1">
      <alignment horizontal="right"/>
    </xf>
    <xf numFmtId="166" fontId="7" fillId="7" borderId="10" xfId="0" applyNumberFormat="1" applyFont="1" applyFill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166" fontId="6" fillId="0" borderId="14" xfId="0" applyNumberFormat="1" applyFont="1" applyBorder="1" applyAlignment="1">
      <alignment horizontal="right"/>
    </xf>
    <xf numFmtId="166" fontId="7" fillId="7" borderId="45" xfId="0" applyNumberFormat="1" applyFont="1" applyFill="1" applyBorder="1" applyAlignment="1">
      <alignment horizontal="right"/>
    </xf>
    <xf numFmtId="166" fontId="7" fillId="7" borderId="46" xfId="0" applyNumberFormat="1" applyFont="1" applyFill="1" applyBorder="1" applyAlignment="1">
      <alignment horizontal="right"/>
    </xf>
    <xf numFmtId="166" fontId="7" fillId="7" borderId="44" xfId="0" applyNumberFormat="1" applyFont="1" applyFill="1" applyBorder="1" applyAlignment="1">
      <alignment horizontal="right"/>
    </xf>
    <xf numFmtId="44" fontId="7" fillId="0" borderId="53" xfId="1" applyFont="1" applyBorder="1" applyAlignment="1">
      <alignment horizontal="right"/>
    </xf>
    <xf numFmtId="0" fontId="3" fillId="4" borderId="54" xfId="0" applyFont="1" applyFill="1" applyBorder="1" applyAlignment="1">
      <alignment vertical="center"/>
    </xf>
    <xf numFmtId="0" fontId="10" fillId="7" borderId="29" xfId="0" applyFont="1" applyFill="1" applyBorder="1"/>
    <xf numFmtId="166" fontId="6" fillId="0" borderId="0" xfId="0" applyNumberFormat="1" applyFont="1" applyAlignment="1">
      <alignment horizontal="right"/>
    </xf>
    <xf numFmtId="44" fontId="7" fillId="0" borderId="55" xfId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5" fontId="6" fillId="8" borderId="0" xfId="0" applyNumberFormat="1" applyFont="1" applyFill="1"/>
    <xf numFmtId="44" fontId="8" fillId="0" borderId="52" xfId="1" applyFont="1" applyBorder="1"/>
    <xf numFmtId="0" fontId="3" fillId="4" borderId="56" xfId="0" applyFont="1" applyFill="1" applyBorder="1" applyAlignment="1">
      <alignment vertical="center"/>
    </xf>
    <xf numFmtId="0" fontId="10" fillId="7" borderId="57" xfId="0" applyFont="1" applyFill="1" applyBorder="1"/>
    <xf numFmtId="44" fontId="8" fillId="9" borderId="16" xfId="1" applyFont="1" applyFill="1" applyBorder="1"/>
    <xf numFmtId="44" fontId="8" fillId="9" borderId="36" xfId="1" applyFont="1" applyFill="1" applyBorder="1"/>
    <xf numFmtId="0" fontId="10" fillId="10" borderId="59" xfId="0" applyFont="1" applyFill="1" applyBorder="1" applyAlignment="1">
      <alignment horizontal="center"/>
    </xf>
    <xf numFmtId="0" fontId="10" fillId="10" borderId="39" xfId="0" applyFont="1" applyFill="1" applyBorder="1" applyAlignment="1">
      <alignment horizontal="center"/>
    </xf>
    <xf numFmtId="0" fontId="4" fillId="11" borderId="39" xfId="0" applyFont="1" applyFill="1" applyBorder="1" applyAlignment="1">
      <alignment horizontal="left"/>
    </xf>
    <xf numFmtId="0" fontId="10" fillId="0" borderId="39" xfId="0" applyFont="1" applyBorder="1"/>
    <xf numFmtId="0" fontId="12" fillId="0" borderId="28" xfId="0" applyFont="1" applyBorder="1"/>
    <xf numFmtId="0" fontId="12" fillId="0" borderId="34" xfId="0" applyFont="1" applyBorder="1"/>
    <xf numFmtId="44" fontId="4" fillId="0" borderId="22" xfId="1" applyFont="1" applyBorder="1"/>
    <xf numFmtId="44" fontId="4" fillId="0" borderId="38" xfId="1" applyFont="1" applyBorder="1"/>
    <xf numFmtId="44" fontId="6" fillId="0" borderId="22" xfId="1" applyFont="1" applyBorder="1" applyAlignment="1">
      <alignment horizontal="right"/>
    </xf>
    <xf numFmtId="44" fontId="8" fillId="0" borderId="49" xfId="1" applyFont="1" applyBorder="1"/>
    <xf numFmtId="44" fontId="7" fillId="0" borderId="52" xfId="1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66" fontId="6" fillId="0" borderId="3" xfId="0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166" fontId="6" fillId="0" borderId="38" xfId="0" applyNumberFormat="1" applyFont="1" applyBorder="1" applyAlignment="1">
      <alignment horizontal="right"/>
    </xf>
    <xf numFmtId="44" fontId="7" fillId="0" borderId="60" xfId="1" applyFont="1" applyBorder="1"/>
    <xf numFmtId="166" fontId="7" fillId="0" borderId="22" xfId="0" applyNumberFormat="1" applyFont="1" applyBorder="1" applyAlignment="1">
      <alignment horizontal="right"/>
    </xf>
    <xf numFmtId="0" fontId="7" fillId="0" borderId="6" xfId="0" applyFont="1" applyBorder="1"/>
    <xf numFmtId="0" fontId="16" fillId="12" borderId="0" xfId="3" applyFont="1" applyFill="1" applyAlignment="1">
      <alignment horizontal="center" vertical="center"/>
    </xf>
    <xf numFmtId="0" fontId="16" fillId="19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9" borderId="0" xfId="3" applyFont="1" applyFill="1" applyAlignment="1">
      <alignment horizontal="center"/>
    </xf>
    <xf numFmtId="0" fontId="16" fillId="0" borderId="0" xfId="5" applyFont="1" applyAlignment="1">
      <alignment horizontal="center"/>
    </xf>
    <xf numFmtId="0" fontId="16" fillId="16" borderId="0" xfId="5" applyFont="1" applyFill="1" applyAlignment="1">
      <alignment horizontal="center"/>
    </xf>
    <xf numFmtId="0" fontId="14" fillId="3" borderId="0" xfId="5" applyFont="1" applyFill="1" applyAlignment="1">
      <alignment horizontal="center"/>
    </xf>
    <xf numFmtId="0" fontId="16" fillId="0" borderId="0" xfId="5" applyFont="1"/>
    <xf numFmtId="0" fontId="16" fillId="16" borderId="0" xfId="5" applyFont="1" applyFill="1"/>
    <xf numFmtId="44" fontId="16" fillId="16" borderId="0" xfId="1" applyFont="1" applyFill="1"/>
    <xf numFmtId="44" fontId="11" fillId="0" borderId="0" xfId="1" applyFont="1" applyFill="1"/>
    <xf numFmtId="44" fontId="16" fillId="23" borderId="0" xfId="1" applyFont="1" applyFill="1"/>
    <xf numFmtId="44" fontId="11" fillId="23" borderId="0" xfId="1" applyFont="1" applyFill="1"/>
    <xf numFmtId="44" fontId="29" fillId="19" borderId="0" xfId="1" applyFont="1" applyFill="1"/>
    <xf numFmtId="44" fontId="39" fillId="6" borderId="0" xfId="3" applyNumberFormat="1" applyFont="1" applyFill="1"/>
    <xf numFmtId="44" fontId="29" fillId="16" borderId="0" xfId="1" applyFont="1" applyFill="1"/>
    <xf numFmtId="44" fontId="39" fillId="6" borderId="0" xfId="1" applyFont="1" applyFill="1"/>
    <xf numFmtId="0" fontId="16" fillId="12" borderId="0" xfId="5" applyFont="1" applyFill="1"/>
    <xf numFmtId="0" fontId="16" fillId="12" borderId="0" xfId="5" applyFont="1" applyFill="1" applyAlignment="1">
      <alignment horizontal="center"/>
    </xf>
    <xf numFmtId="164" fontId="7" fillId="24" borderId="34" xfId="0" applyNumberFormat="1" applyFont="1" applyFill="1" applyBorder="1" applyAlignment="1">
      <alignment horizontal="center" vertical="center"/>
    </xf>
    <xf numFmtId="0" fontId="40" fillId="0" borderId="0" xfId="3" applyFont="1" applyAlignment="1">
      <alignment horizontal="center"/>
    </xf>
    <xf numFmtId="166" fontId="6" fillId="0" borderId="53" xfId="0" applyNumberFormat="1" applyFont="1" applyBorder="1" applyAlignment="1">
      <alignment horizontal="right"/>
    </xf>
    <xf numFmtId="166" fontId="6" fillId="0" borderId="53" xfId="0" applyNumberFormat="1" applyFont="1" applyBorder="1"/>
    <xf numFmtId="166" fontId="6" fillId="0" borderId="53" xfId="0" applyNumberFormat="1" applyFont="1" applyBorder="1" applyAlignment="1">
      <alignment horizontal="center" vertical="center"/>
    </xf>
    <xf numFmtId="166" fontId="6" fillId="0" borderId="55" xfId="0" applyNumberFormat="1" applyFont="1" applyBorder="1" applyAlignment="1">
      <alignment horizontal="right"/>
    </xf>
    <xf numFmtId="44" fontId="6" fillId="0" borderId="52" xfId="1" applyFont="1" applyBorder="1" applyAlignment="1">
      <alignment horizontal="right"/>
    </xf>
    <xf numFmtId="0" fontId="40" fillId="0" borderId="0" xfId="3" applyFont="1"/>
    <xf numFmtId="0" fontId="21" fillId="16" borderId="0" xfId="3" applyFill="1"/>
    <xf numFmtId="44" fontId="21" fillId="16" borderId="0" xfId="1" applyFont="1" applyFill="1"/>
    <xf numFmtId="44" fontId="39" fillId="12" borderId="0" xfId="1" applyFont="1" applyFill="1"/>
    <xf numFmtId="44" fontId="41" fillId="0" borderId="0" xfId="0" applyNumberFormat="1" applyFont="1"/>
    <xf numFmtId="44" fontId="40" fillId="12" borderId="0" xfId="1" applyFont="1" applyFill="1"/>
    <xf numFmtId="44" fontId="6" fillId="0" borderId="3" xfId="1" applyFont="1" applyBorder="1" applyAlignment="1">
      <alignment horizontal="right"/>
    </xf>
    <xf numFmtId="44" fontId="6" fillId="0" borderId="5" xfId="1" applyFont="1" applyBorder="1" applyAlignment="1">
      <alignment horizontal="right"/>
    </xf>
    <xf numFmtId="44" fontId="8" fillId="0" borderId="4" xfId="1" applyFont="1" applyFill="1" applyBorder="1"/>
    <xf numFmtId="44" fontId="8" fillId="0" borderId="7" xfId="1" applyFont="1" applyFill="1" applyBorder="1"/>
    <xf numFmtId="0" fontId="0" fillId="17" borderId="0" xfId="0" applyFill="1"/>
    <xf numFmtId="0" fontId="42" fillId="0" borderId="0" xfId="6"/>
    <xf numFmtId="0" fontId="40" fillId="0" borderId="0" xfId="6" applyFont="1" applyAlignment="1">
      <alignment horizontal="center"/>
    </xf>
    <xf numFmtId="44" fontId="42" fillId="0" borderId="0" xfId="1" applyFont="1"/>
    <xf numFmtId="0" fontId="42" fillId="16" borderId="0" xfId="6" applyFill="1"/>
    <xf numFmtId="44" fontId="42" fillId="16" borderId="0" xfId="1" applyFont="1" applyFill="1"/>
    <xf numFmtId="0" fontId="21" fillId="0" borderId="0" xfId="3" applyAlignment="1">
      <alignment horizontal="center"/>
    </xf>
    <xf numFmtId="0" fontId="21" fillId="12" borderId="0" xfId="3" applyFill="1" applyAlignment="1">
      <alignment horizont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44" fontId="40" fillId="16" borderId="0" xfId="1" applyFont="1" applyFill="1"/>
    <xf numFmtId="0" fontId="42" fillId="12" borderId="0" xfId="6" applyFill="1"/>
    <xf numFmtId="44" fontId="42" fillId="12" borderId="0" xfId="1" applyFont="1" applyFill="1"/>
    <xf numFmtId="44" fontId="39" fillId="12" borderId="2" xfId="1" applyFont="1" applyFill="1" applyBorder="1"/>
    <xf numFmtId="44" fontId="39" fillId="12" borderId="27" xfId="1" applyFont="1" applyFill="1" applyBorder="1"/>
    <xf numFmtId="0" fontId="12" fillId="0" borderId="9" xfId="0" applyFont="1" applyBorder="1"/>
    <xf numFmtId="44" fontId="4" fillId="0" borderId="9" xfId="1" applyFont="1" applyFill="1" applyBorder="1"/>
    <xf numFmtId="44" fontId="4" fillId="0" borderId="37" xfId="1" applyFont="1" applyFill="1" applyBorder="1"/>
    <xf numFmtId="166" fontId="6" fillId="0" borderId="61" xfId="0" applyNumberFormat="1" applyFont="1" applyBorder="1" applyAlignment="1">
      <alignment horizontal="right"/>
    </xf>
    <xf numFmtId="44" fontId="8" fillId="0" borderId="62" xfId="1" applyFont="1" applyBorder="1"/>
    <xf numFmtId="44" fontId="8" fillId="0" borderId="9" xfId="1" applyFont="1" applyBorder="1"/>
    <xf numFmtId="0" fontId="8" fillId="0" borderId="63" xfId="0" applyFont="1" applyBorder="1"/>
    <xf numFmtId="0" fontId="4" fillId="0" borderId="4" xfId="0" applyFont="1" applyBorder="1"/>
    <xf numFmtId="0" fontId="13" fillId="0" borderId="4" xfId="0" applyFont="1" applyBorder="1"/>
    <xf numFmtId="44" fontId="13" fillId="0" borderId="4" xfId="0" applyNumberFormat="1" applyFont="1" applyBorder="1"/>
    <xf numFmtId="166" fontId="7" fillId="25" borderId="10" xfId="0" applyNumberFormat="1" applyFont="1" applyFill="1" applyBorder="1" applyAlignment="1">
      <alignment horizontal="right"/>
    </xf>
    <xf numFmtId="166" fontId="7" fillId="25" borderId="40" xfId="0" applyNumberFormat="1" applyFont="1" applyFill="1" applyBorder="1" applyAlignment="1">
      <alignment horizontal="right"/>
    </xf>
    <xf numFmtId="44" fontId="7" fillId="26" borderId="30" xfId="1" applyFont="1" applyFill="1" applyBorder="1"/>
    <xf numFmtId="10" fontId="7" fillId="26" borderId="31" xfId="2" applyNumberFormat="1" applyFont="1" applyFill="1" applyBorder="1"/>
    <xf numFmtId="44" fontId="8" fillId="26" borderId="58" xfId="1" applyFont="1" applyFill="1" applyBorder="1"/>
    <xf numFmtId="44" fontId="8" fillId="26" borderId="24" xfId="1" applyFont="1" applyFill="1" applyBorder="1"/>
    <xf numFmtId="44" fontId="7" fillId="26" borderId="16" xfId="1" applyFont="1" applyFill="1" applyBorder="1"/>
    <xf numFmtId="10" fontId="7" fillId="26" borderId="17" xfId="2" applyNumberFormat="1" applyFont="1" applyFill="1" applyBorder="1"/>
    <xf numFmtId="44" fontId="8" fillId="26" borderId="37" xfId="1" applyFont="1" applyFill="1" applyBorder="1"/>
    <xf numFmtId="44" fontId="8" fillId="26" borderId="7" xfId="1" applyFont="1" applyFill="1" applyBorder="1"/>
    <xf numFmtId="44" fontId="8" fillId="26" borderId="39" xfId="1" applyFont="1" applyFill="1" applyBorder="1"/>
    <xf numFmtId="44" fontId="7" fillId="26" borderId="4" xfId="1" applyFont="1" applyFill="1" applyBorder="1"/>
    <xf numFmtId="10" fontId="7" fillId="26" borderId="19" xfId="2" applyNumberFormat="1" applyFont="1" applyFill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166" fontId="6" fillId="0" borderId="19" xfId="0" applyNumberFormat="1" applyFont="1" applyBorder="1" applyAlignment="1">
      <alignment horizontal="right"/>
    </xf>
    <xf numFmtId="44" fontId="42" fillId="0" borderId="0" xfId="1" applyFont="1" applyFill="1"/>
    <xf numFmtId="44" fontId="40" fillId="0" borderId="0" xfId="1" applyFont="1" applyFill="1"/>
    <xf numFmtId="44" fontId="40" fillId="0" borderId="0" xfId="1" applyFont="1" applyFill="1" applyBorder="1"/>
    <xf numFmtId="44" fontId="43" fillId="0" borderId="0" xfId="1" applyFont="1" applyFill="1"/>
    <xf numFmtId="44" fontId="43" fillId="0" borderId="0" xfId="1" applyFont="1" applyFill="1" applyBorder="1"/>
    <xf numFmtId="0" fontId="21" fillId="15" borderId="0" xfId="3" applyFill="1"/>
    <xf numFmtId="0" fontId="0" fillId="15" borderId="0" xfId="0" applyFill="1"/>
    <xf numFmtId="44" fontId="6" fillId="0" borderId="14" xfId="1" applyFont="1" applyBorder="1" applyAlignment="1">
      <alignment horizontal="right"/>
    </xf>
    <xf numFmtId="166" fontId="6" fillId="0" borderId="64" xfId="0" applyNumberFormat="1" applyFont="1" applyBorder="1" applyAlignment="1">
      <alignment horizontal="right"/>
    </xf>
    <xf numFmtId="44" fontId="13" fillId="0" borderId="7" xfId="0" applyNumberFormat="1" applyFont="1" applyBorder="1"/>
    <xf numFmtId="43" fontId="13" fillId="0" borderId="0" xfId="7" applyFont="1"/>
    <xf numFmtId="43" fontId="13" fillId="0" borderId="0" xfId="0" applyNumberFormat="1" applyFont="1"/>
    <xf numFmtId="166" fontId="7" fillId="0" borderId="58" xfId="0" applyNumberFormat="1" applyFont="1" applyBorder="1" applyAlignment="1">
      <alignment horizontal="right"/>
    </xf>
    <xf numFmtId="44" fontId="8" fillId="9" borderId="58" xfId="1" applyFont="1" applyFill="1" applyBorder="1"/>
    <xf numFmtId="12" fontId="0" fillId="0" borderId="0" xfId="1" applyNumberFormat="1" applyFont="1"/>
    <xf numFmtId="167" fontId="0" fillId="0" borderId="0" xfId="0" applyNumberFormat="1"/>
    <xf numFmtId="43" fontId="9" fillId="0" borderId="0" xfId="0" applyNumberFormat="1" applyFont="1"/>
    <xf numFmtId="43" fontId="9" fillId="0" borderId="0" xfId="7" applyFont="1"/>
    <xf numFmtId="0" fontId="0" fillId="12" borderId="0" xfId="0" applyFill="1"/>
    <xf numFmtId="43" fontId="0" fillId="15" borderId="0" xfId="7" applyFont="1" applyFill="1"/>
    <xf numFmtId="43" fontId="0" fillId="0" borderId="0" xfId="7" applyFont="1"/>
    <xf numFmtId="43" fontId="0" fillId="12" borderId="0" xfId="7" applyFont="1" applyFill="1"/>
    <xf numFmtId="167" fontId="0" fillId="12" borderId="0" xfId="0" applyNumberFormat="1" applyFill="1"/>
    <xf numFmtId="167" fontId="0" fillId="27" borderId="0" xfId="0" applyNumberFormat="1" applyFill="1"/>
    <xf numFmtId="167" fontId="9" fillId="0" borderId="0" xfId="0" applyNumberFormat="1" applyFont="1"/>
    <xf numFmtId="0" fontId="13" fillId="0" borderId="0" xfId="0" applyFont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13" fillId="0" borderId="29" xfId="0" applyFont="1" applyBorder="1" applyAlignment="1">
      <alignment horizontal="center" textRotation="45"/>
    </xf>
    <xf numFmtId="0" fontId="13" fillId="0" borderId="32" xfId="0" applyFont="1" applyBorder="1" applyAlignment="1">
      <alignment horizontal="center" textRotation="45"/>
    </xf>
    <xf numFmtId="0" fontId="13" fillId="0" borderId="34" xfId="0" applyFont="1" applyBorder="1" applyAlignment="1">
      <alignment horizontal="center" textRotation="45"/>
    </xf>
    <xf numFmtId="44" fontId="9" fillId="2" borderId="0" xfId="0" applyNumberFormat="1" applyFont="1" applyFill="1" applyAlignment="1">
      <alignment horizontal="center"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4" fontId="9" fillId="2" borderId="0" xfId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17" fontId="27" fillId="3" borderId="0" xfId="0" applyNumberFormat="1" applyFont="1" applyFill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17" fontId="20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8">
    <cellStyle name="Millares" xfId="7" builtinId="3"/>
    <cellStyle name="Moneda" xfId="1" builtinId="4"/>
    <cellStyle name="Normal" xfId="0" builtinId="0"/>
    <cellStyle name="Normal 2" xfId="3" xr:uid="{646FD1B4-FEDD-4307-8DAF-EC22E4453558}"/>
    <cellStyle name="Normal 3" xfId="4" xr:uid="{B6A71F89-C677-4AAB-BB62-6C93164C2231}"/>
    <cellStyle name="Normal 4" xfId="5" xr:uid="{B9C13A58-DFBA-4247-AAB1-0B920881D9F2}"/>
    <cellStyle name="Normal 5" xfId="6" xr:uid="{8D5E04BF-B9B0-4FA4-BB95-FF5B62CE6789}"/>
    <cellStyle name="Porcentaje" xfId="2" builtinId="5"/>
  </cellStyles>
  <dxfs count="0"/>
  <tableStyles count="0" defaultTableStyle="TableStyleMedium2" defaultPivotStyle="PivotStyleLight16"/>
  <colors>
    <mruColors>
      <color rgb="FF66FF99"/>
      <color rgb="FF9933FF"/>
      <color rgb="FFCC66FF"/>
      <color rgb="FFA36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1932981</xdr:colOff>
      <xdr:row>16</xdr:row>
      <xdr:rowOff>104689</xdr:rowOff>
    </xdr:from>
    <xdr:to>
      <xdr:col>16</xdr:col>
      <xdr:colOff>1362267</xdr:colOff>
      <xdr:row>32</xdr:row>
      <xdr:rowOff>88382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93F27-C0D0-30C0-45C3-A6CE291D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3520" y="3349610"/>
          <a:ext cx="3984163" cy="2723469"/>
        </a:xfrm>
        <a:prstGeom prst="rect">
          <a:avLst/>
        </a:prstGeom>
      </xdr:spPr>
    </xdr:pic>
    <xdr:clientData/>
  </xdr:twoCellAnchor>
  <xdr:twoCellAnchor editAs="oneCell">
    <xdr:from>
      <xdr:col>29</xdr:col>
      <xdr:colOff>20955</xdr:colOff>
      <xdr:row>130</xdr:row>
      <xdr:rowOff>155473</xdr:rowOff>
    </xdr:from>
    <xdr:to>
      <xdr:col>33</xdr:col>
      <xdr:colOff>116498</xdr:colOff>
      <xdr:row>139</xdr:row>
      <xdr:rowOff>15579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9D263B-44CA-62D3-97E9-2B7194E5A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830" y="22672573"/>
          <a:ext cx="5786422" cy="2098481"/>
        </a:xfrm>
        <a:prstGeom prst="rect">
          <a:avLst/>
        </a:prstGeom>
      </xdr:spPr>
    </xdr:pic>
    <xdr:clientData/>
  </xdr:twoCellAnchor>
  <xdr:twoCellAnchor editAs="oneCell">
    <xdr:from>
      <xdr:col>36</xdr:col>
      <xdr:colOff>2297827</xdr:colOff>
      <xdr:row>128</xdr:row>
      <xdr:rowOff>160020</xdr:rowOff>
    </xdr:from>
    <xdr:to>
      <xdr:col>39</xdr:col>
      <xdr:colOff>1392273</xdr:colOff>
      <xdr:row>144</xdr:row>
      <xdr:rowOff>132087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BEED6E-CF8C-A8E3-CFDE-3FDE6B75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4577" y="22334220"/>
          <a:ext cx="4646769" cy="3427737"/>
        </a:xfrm>
        <a:prstGeom prst="rect">
          <a:avLst/>
        </a:prstGeom>
      </xdr:spPr>
    </xdr:pic>
    <xdr:clientData/>
  </xdr:twoCellAnchor>
  <xdr:twoCellAnchor editAs="oneCell">
    <xdr:from>
      <xdr:col>39</xdr:col>
      <xdr:colOff>480059</xdr:colOff>
      <xdr:row>58</xdr:row>
      <xdr:rowOff>69467</xdr:rowOff>
    </xdr:from>
    <xdr:to>
      <xdr:col>40</xdr:col>
      <xdr:colOff>3068064</xdr:colOff>
      <xdr:row>70</xdr:row>
      <xdr:rowOff>130022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9ECB8D-7D17-C19A-17D7-D8904A5EC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396279" y="10291418"/>
          <a:ext cx="4070980" cy="2344342"/>
        </a:xfrm>
        <a:prstGeom prst="rect">
          <a:avLst/>
        </a:prstGeom>
      </xdr:spPr>
    </xdr:pic>
    <xdr:clientData/>
  </xdr:twoCellAnchor>
  <xdr:twoCellAnchor editAs="oneCell">
    <xdr:from>
      <xdr:col>40</xdr:col>
      <xdr:colOff>3380216</xdr:colOff>
      <xdr:row>58</xdr:row>
      <xdr:rowOff>122788</xdr:rowOff>
    </xdr:from>
    <xdr:to>
      <xdr:col>41</xdr:col>
      <xdr:colOff>2303797</xdr:colOff>
      <xdr:row>70</xdr:row>
      <xdr:rowOff>135175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6FE5D-474D-5B19-D8EF-5D8308D5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783265" y="10344739"/>
          <a:ext cx="4996721" cy="2292364"/>
        </a:xfrm>
        <a:prstGeom prst="rect">
          <a:avLst/>
        </a:prstGeom>
      </xdr:spPr>
    </xdr:pic>
    <xdr:clientData/>
  </xdr:twoCellAnchor>
  <xdr:twoCellAnchor editAs="oneCell">
    <xdr:from>
      <xdr:col>40</xdr:col>
      <xdr:colOff>8560885</xdr:colOff>
      <xdr:row>58</xdr:row>
      <xdr:rowOff>112553</xdr:rowOff>
    </xdr:from>
    <xdr:to>
      <xdr:col>43</xdr:col>
      <xdr:colOff>3910140</xdr:colOff>
      <xdr:row>70</xdr:row>
      <xdr:rowOff>58620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EFE1878-ED7D-320B-2C97-BE8323F1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963934" y="10334504"/>
          <a:ext cx="7285929" cy="2222234"/>
        </a:xfrm>
        <a:prstGeom prst="rect">
          <a:avLst/>
        </a:prstGeom>
      </xdr:spPr>
    </xdr:pic>
    <xdr:clientData/>
  </xdr:twoCellAnchor>
  <xdr:twoCellAnchor editAs="oneCell">
    <xdr:from>
      <xdr:col>22</xdr:col>
      <xdr:colOff>359596</xdr:colOff>
      <xdr:row>188</xdr:row>
      <xdr:rowOff>145550</xdr:rowOff>
    </xdr:from>
    <xdr:to>
      <xdr:col>26</xdr:col>
      <xdr:colOff>548969</xdr:colOff>
      <xdr:row>207</xdr:row>
      <xdr:rowOff>55091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745D91F-7C00-D332-D8AB-CFFC33F9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93192" y="34452674"/>
          <a:ext cx="4135420" cy="3222015"/>
        </a:xfrm>
        <a:prstGeom prst="rect">
          <a:avLst/>
        </a:prstGeom>
      </xdr:spPr>
    </xdr:pic>
    <xdr:clientData/>
  </xdr:twoCellAnchor>
  <xdr:twoCellAnchor editAs="oneCell">
    <xdr:from>
      <xdr:col>23</xdr:col>
      <xdr:colOff>110832</xdr:colOff>
      <xdr:row>238</xdr:row>
      <xdr:rowOff>52305</xdr:rowOff>
    </xdr:from>
    <xdr:to>
      <xdr:col>26</xdr:col>
      <xdr:colOff>1013228</xdr:colOff>
      <xdr:row>254</xdr:row>
      <xdr:rowOff>18160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88DFA44-7928-8EE0-D646-4BDB52D0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80888" y="43738878"/>
          <a:ext cx="3915378" cy="2717060"/>
        </a:xfrm>
        <a:prstGeom prst="rect">
          <a:avLst/>
        </a:prstGeom>
      </xdr:spPr>
    </xdr:pic>
    <xdr:clientData/>
  </xdr:twoCellAnchor>
  <xdr:twoCellAnchor editAs="oneCell">
    <xdr:from>
      <xdr:col>27</xdr:col>
      <xdr:colOff>747252</xdr:colOff>
      <xdr:row>238</xdr:row>
      <xdr:rowOff>85291</xdr:rowOff>
    </xdr:from>
    <xdr:to>
      <xdr:col>32</xdr:col>
      <xdr:colOff>750607</xdr:colOff>
      <xdr:row>247</xdr:row>
      <xdr:rowOff>94757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F2D7CF3-C90A-3115-E260-9A7B4F2B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838010" y="43771864"/>
          <a:ext cx="6488126" cy="1562020"/>
        </a:xfrm>
        <a:prstGeom prst="rect">
          <a:avLst/>
        </a:prstGeom>
      </xdr:spPr>
    </xdr:pic>
    <xdr:clientData/>
  </xdr:twoCellAnchor>
  <xdr:twoCellAnchor editAs="oneCell">
    <xdr:from>
      <xdr:col>19</xdr:col>
      <xdr:colOff>913501</xdr:colOff>
      <xdr:row>239</xdr:row>
      <xdr:rowOff>17594</xdr:rowOff>
    </xdr:from>
    <xdr:to>
      <xdr:col>22</xdr:col>
      <xdr:colOff>703881</xdr:colOff>
      <xdr:row>252</xdr:row>
      <xdr:rowOff>97344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4C31B4-372D-B177-B189-D2B3F9B29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356844" y="43875403"/>
          <a:ext cx="3704320" cy="2305817"/>
        </a:xfrm>
        <a:prstGeom prst="rect">
          <a:avLst/>
        </a:prstGeom>
      </xdr:spPr>
    </xdr:pic>
    <xdr:clientData/>
  </xdr:twoCellAnchor>
  <xdr:twoCellAnchor editAs="oneCell">
    <xdr:from>
      <xdr:col>36</xdr:col>
      <xdr:colOff>10702</xdr:colOff>
      <xdr:row>237</xdr:row>
      <xdr:rowOff>21377</xdr:rowOff>
    </xdr:from>
    <xdr:to>
      <xdr:col>40</xdr:col>
      <xdr:colOff>860205</xdr:colOff>
      <xdr:row>248</xdr:row>
      <xdr:rowOff>41691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AD440DF-9F9E-5C51-81DA-577F49C4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732163" y="43536714"/>
          <a:ext cx="7915382" cy="1903910"/>
        </a:xfrm>
        <a:prstGeom prst="rect">
          <a:avLst/>
        </a:prstGeom>
      </xdr:spPr>
    </xdr:pic>
    <xdr:clientData/>
  </xdr:twoCellAnchor>
  <xdr:twoCellAnchor editAs="oneCell">
    <xdr:from>
      <xdr:col>13</xdr:col>
      <xdr:colOff>2867025</xdr:colOff>
      <xdr:row>291</xdr:row>
      <xdr:rowOff>51287</xdr:rowOff>
    </xdr:from>
    <xdr:to>
      <xdr:col>17</xdr:col>
      <xdr:colOff>684112</xdr:colOff>
      <xdr:row>302</xdr:row>
      <xdr:rowOff>157786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3883824-529A-0B48-1E73-23DE5691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44575" y="52886462"/>
          <a:ext cx="6627712" cy="199244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14</xdr:col>
      <xdr:colOff>227366</xdr:colOff>
      <xdr:row>358</xdr:row>
      <xdr:rowOff>122290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41DBCC1-319B-5239-0033-0C565D890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48400" y="59759850"/>
          <a:ext cx="7742591" cy="427519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713C-862A-4EA1-A181-AD443FB0E947}">
  <sheetPr>
    <pageSetUpPr fitToPage="1"/>
  </sheetPr>
  <dimension ref="A1:AC122"/>
  <sheetViews>
    <sheetView tabSelected="1" topLeftCell="B2" zoomScaleNormal="100" workbookViewId="0">
      <pane xSplit="1" ySplit="3" topLeftCell="I63" activePane="bottomRight" state="frozen"/>
      <selection activeCell="B2" sqref="B2"/>
      <selection pane="topRight" activeCell="C2" sqref="C2"/>
      <selection pane="bottomLeft" activeCell="B5" sqref="B5"/>
      <selection pane="bottomRight" activeCell="K79" sqref="K79"/>
    </sheetView>
  </sheetViews>
  <sheetFormatPr baseColWidth="10" defaultColWidth="11.44140625" defaultRowHeight="13.8" x14ac:dyDescent="0.25"/>
  <cols>
    <col min="1" max="1" width="4.6640625" style="26" customWidth="1"/>
    <col min="2" max="2" width="46.44140625" style="16" customWidth="1"/>
    <col min="3" max="3" width="19.6640625" style="16" customWidth="1"/>
    <col min="4" max="4" width="23.44140625" style="16" customWidth="1"/>
    <col min="5" max="6" width="21.44140625" style="16" customWidth="1"/>
    <col min="7" max="12" width="23.5546875" style="16" customWidth="1"/>
    <col min="13" max="13" width="17.44140625" style="16" customWidth="1"/>
    <col min="14" max="14" width="14" style="16" bestFit="1" customWidth="1"/>
    <col min="15" max="15" width="15.33203125" style="16" customWidth="1"/>
    <col min="16" max="16" width="7.109375" style="16" bestFit="1" customWidth="1"/>
    <col min="17" max="18" width="12.44140625" style="16" bestFit="1" customWidth="1"/>
    <col min="19" max="16384" width="11.44140625" style="16"/>
  </cols>
  <sheetData>
    <row r="1" spans="1:29" ht="129.6" customHeight="1" x14ac:dyDescent="0.25">
      <c r="B1" s="24" t="e" vm="1">
        <v>#VALUE!</v>
      </c>
    </row>
    <row r="2" spans="1:29" s="363" customFormat="1" ht="14.4" thickBot="1" x14ac:dyDescent="0.35">
      <c r="A2" s="362"/>
      <c r="C2" s="364" t="s">
        <v>0</v>
      </c>
      <c r="D2" s="364"/>
      <c r="E2" s="364"/>
      <c r="F2" s="364"/>
      <c r="G2" s="364"/>
      <c r="H2" s="364"/>
      <c r="I2" s="364"/>
      <c r="J2" s="364"/>
      <c r="K2" s="364"/>
      <c r="L2" s="364"/>
      <c r="M2" s="364">
        <v>19.572299999999998</v>
      </c>
      <c r="N2" s="365">
        <v>45776</v>
      </c>
      <c r="P2" s="364">
        <v>19.327999999999999</v>
      </c>
      <c r="Q2" s="366">
        <v>45807</v>
      </c>
      <c r="S2" s="364">
        <v>18.848299999999998</v>
      </c>
      <c r="T2" s="366">
        <v>45838</v>
      </c>
      <c r="V2" s="364">
        <v>18.764199999999999</v>
      </c>
      <c r="W2" s="366">
        <v>45868</v>
      </c>
      <c r="Y2" s="364">
        <v>18.652200000000001</v>
      </c>
      <c r="Z2" s="366">
        <v>45899</v>
      </c>
      <c r="AB2" s="364">
        <v>18.3825</v>
      </c>
      <c r="AC2" s="366">
        <v>45930</v>
      </c>
    </row>
    <row r="3" spans="1:29" ht="18" thickBot="1" x14ac:dyDescent="0.35">
      <c r="B3" s="425" t="s">
        <v>1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7"/>
    </row>
    <row r="4" spans="1:29" ht="16.2" thickBot="1" x14ac:dyDescent="0.3">
      <c r="B4" s="238" t="s">
        <v>2</v>
      </c>
      <c r="C4" s="239">
        <v>45658</v>
      </c>
      <c r="D4" s="239">
        <v>45689</v>
      </c>
      <c r="E4" s="240">
        <v>45717</v>
      </c>
      <c r="F4" s="241">
        <v>45748</v>
      </c>
      <c r="G4" s="255">
        <v>45778</v>
      </c>
      <c r="H4" s="255">
        <v>45809</v>
      </c>
      <c r="I4" s="255">
        <v>45839</v>
      </c>
      <c r="J4" s="255">
        <v>45870</v>
      </c>
      <c r="K4" s="255">
        <v>45901</v>
      </c>
      <c r="L4" s="255" t="s">
        <v>1766</v>
      </c>
      <c r="M4" s="242" t="s">
        <v>3</v>
      </c>
      <c r="N4" s="243" t="s">
        <v>4</v>
      </c>
      <c r="O4" s="244" t="s">
        <v>5</v>
      </c>
    </row>
    <row r="5" spans="1:29" ht="15.6" x14ac:dyDescent="0.3">
      <c r="B5" s="1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191"/>
      <c r="N5" s="192"/>
      <c r="O5" s="192"/>
    </row>
    <row r="6" spans="1:29" ht="15.6" x14ac:dyDescent="0.3">
      <c r="B6" s="1" t="s">
        <v>7</v>
      </c>
      <c r="C6" s="3">
        <f>PAYMENTS!$H$130-400-1544.31-3000+PAYMENTS!I296</f>
        <v>97715.47</v>
      </c>
      <c r="D6" s="3">
        <f>PAYMENTS!$G$149-400-25.59+PAYMENTS!I297</f>
        <v>3790.3700000000003</v>
      </c>
      <c r="E6" s="3">
        <f>PAYMENTS!$H$180-9269-400-0.03+PAYMENTS!I298</f>
        <v>8093.38</v>
      </c>
      <c r="F6" s="3">
        <f>PAYMENTS!$H$220-11397-400+PAYMENTS!I299</f>
        <v>9854.1899999999987</v>
      </c>
      <c r="G6" s="3">
        <f>PAYMENTS!H250-G7-G12</f>
        <v>9866.5</v>
      </c>
      <c r="H6" s="3">
        <f>PAYMENTS!H279+PAYMENTS!I300+PAYMENTS!I301</f>
        <v>8107.73</v>
      </c>
      <c r="I6" s="3">
        <v>6667.66</v>
      </c>
      <c r="J6" s="3">
        <f>+PAYMENTS!H315+PAYMENTS!G321</f>
        <v>848</v>
      </c>
      <c r="K6" s="3">
        <f>+PAYMENTS!F330+PAYMENTS!G337+PAYMENTS!H348</f>
        <v>3364.41</v>
      </c>
      <c r="L6" s="3">
        <f>SUM(C6:K6)</f>
        <v>148307.71000000002</v>
      </c>
      <c r="M6" s="193">
        <v>176894</v>
      </c>
      <c r="N6" s="192"/>
      <c r="O6" s="192"/>
    </row>
    <row r="7" spans="1:29" ht="15.6" x14ac:dyDescent="0.3">
      <c r="B7" s="1" t="s">
        <v>8</v>
      </c>
      <c r="C7" s="3">
        <v>0</v>
      </c>
      <c r="D7" s="3">
        <v>0</v>
      </c>
      <c r="E7" s="3">
        <v>9269</v>
      </c>
      <c r="F7" s="3">
        <v>11397</v>
      </c>
      <c r="G7" s="3">
        <v>1714</v>
      </c>
      <c r="H7" s="3"/>
      <c r="I7" s="3"/>
      <c r="J7" s="3"/>
      <c r="K7" s="3"/>
      <c r="L7" s="3">
        <f>SUM(C7:K7)</f>
        <v>22380</v>
      </c>
      <c r="M7" s="193">
        <v>0</v>
      </c>
      <c r="N7" s="194"/>
      <c r="O7" s="195"/>
      <c r="P7" s="278"/>
      <c r="Q7" s="28"/>
    </row>
    <row r="8" spans="1:29" ht="15.6" hidden="1" x14ac:dyDescent="0.3">
      <c r="B8" s="1" t="s">
        <v>9</v>
      </c>
      <c r="C8" s="3">
        <v>0</v>
      </c>
      <c r="D8" s="3"/>
      <c r="E8" s="3"/>
      <c r="F8" s="3">
        <f>PAYMENTS!H221</f>
        <v>0</v>
      </c>
      <c r="G8" s="3"/>
      <c r="H8" s="3"/>
      <c r="I8" s="3"/>
      <c r="J8" s="3"/>
      <c r="K8" s="3"/>
      <c r="L8" s="3"/>
      <c r="M8" s="193">
        <v>0</v>
      </c>
      <c r="N8" s="194">
        <f>M8-C8</f>
        <v>0</v>
      </c>
      <c r="O8" s="195" t="e">
        <f>N8/M8</f>
        <v>#DIV/0!</v>
      </c>
      <c r="Q8" s="28"/>
    </row>
    <row r="9" spans="1:29" ht="15.6" x14ac:dyDescent="0.3">
      <c r="B9" s="1" t="s">
        <v>10</v>
      </c>
      <c r="C9" s="3"/>
      <c r="D9" s="3"/>
      <c r="E9" s="3"/>
      <c r="F9" s="3">
        <f>PAYMENTS!H222</f>
        <v>0</v>
      </c>
      <c r="G9" s="3"/>
      <c r="H9" s="3"/>
      <c r="I9" s="3"/>
      <c r="J9" s="3"/>
      <c r="K9" s="3"/>
      <c r="L9" s="3"/>
      <c r="M9" s="193"/>
      <c r="N9" s="191"/>
      <c r="O9" s="191"/>
      <c r="Q9" s="28"/>
    </row>
    <row r="10" spans="1:29" ht="15.6" hidden="1" x14ac:dyDescent="0.3">
      <c r="B10" s="4" t="s">
        <v>11</v>
      </c>
      <c r="C10" s="5">
        <v>0</v>
      </c>
      <c r="D10" s="6"/>
      <c r="E10" s="6"/>
      <c r="F10" s="3">
        <f>PAYMENTS!H223</f>
        <v>0</v>
      </c>
      <c r="G10" s="3"/>
      <c r="H10" s="3"/>
      <c r="I10" s="3"/>
      <c r="J10" s="3"/>
      <c r="K10" s="3"/>
      <c r="L10" s="3"/>
      <c r="M10" s="193"/>
      <c r="N10" s="191"/>
      <c r="O10" s="191"/>
      <c r="Q10" s="28"/>
    </row>
    <row r="11" spans="1:29" ht="15.6" hidden="1" x14ac:dyDescent="0.3">
      <c r="B11" s="4" t="s">
        <v>12</v>
      </c>
      <c r="C11" s="6"/>
      <c r="D11" s="6"/>
      <c r="E11" s="6"/>
      <c r="F11" s="3">
        <f>PAYMENTS!H224</f>
        <v>0</v>
      </c>
      <c r="G11" s="3"/>
      <c r="H11" s="3"/>
      <c r="I11" s="3"/>
      <c r="J11" s="3"/>
      <c r="K11" s="3"/>
      <c r="L11" s="3"/>
      <c r="M11" s="193"/>
      <c r="N11" s="191"/>
      <c r="O11" s="191"/>
      <c r="Q11" s="28"/>
    </row>
    <row r="12" spans="1:29" ht="15.6" x14ac:dyDescent="0.3">
      <c r="B12" s="236" t="s">
        <v>13</v>
      </c>
      <c r="C12" s="237">
        <v>600</v>
      </c>
      <c r="D12" s="237">
        <v>400</v>
      </c>
      <c r="E12" s="237">
        <v>400</v>
      </c>
      <c r="F12" s="3">
        <v>400</v>
      </c>
      <c r="G12" s="3">
        <v>400</v>
      </c>
      <c r="H12" s="3">
        <v>400</v>
      </c>
      <c r="I12" s="3">
        <v>400</v>
      </c>
      <c r="J12" s="3"/>
      <c r="K12" s="3"/>
      <c r="L12" s="3">
        <f>SUM(C12:K12)</f>
        <v>3000</v>
      </c>
      <c r="M12" s="193">
        <v>0</v>
      </c>
      <c r="N12" s="191"/>
      <c r="O12" s="191"/>
      <c r="Q12" s="28"/>
    </row>
    <row r="13" spans="1:29" ht="15.6" x14ac:dyDescent="0.3">
      <c r="B13" s="236" t="s">
        <v>12</v>
      </c>
      <c r="C13" s="237">
        <f>1544.31+3000</f>
        <v>4544.3099999999995</v>
      </c>
      <c r="D13" s="237">
        <v>25.59</v>
      </c>
      <c r="E13" s="237">
        <v>0.03</v>
      </c>
      <c r="F13" s="3">
        <v>0</v>
      </c>
      <c r="G13" s="3"/>
      <c r="H13" s="3"/>
      <c r="I13" s="3"/>
      <c r="J13" s="3"/>
      <c r="K13" s="3"/>
      <c r="L13" s="3">
        <f>SUM(C13:K13)</f>
        <v>4569.9299999999994</v>
      </c>
      <c r="M13" s="193">
        <v>0</v>
      </c>
      <c r="N13" s="191"/>
      <c r="O13" s="191"/>
      <c r="Q13" s="28"/>
    </row>
    <row r="14" spans="1:29" ht="15.6" x14ac:dyDescent="0.3">
      <c r="B14" s="7" t="s">
        <v>14</v>
      </c>
      <c r="C14" s="25">
        <f>SUM(C6:C13)</f>
        <v>102859.78</v>
      </c>
      <c r="D14" s="25">
        <f>SUM(D6:D13)</f>
        <v>4215.9600000000009</v>
      </c>
      <c r="E14" s="25">
        <f t="shared" ref="E14:F14" si="0">SUM(E6:E13)</f>
        <v>17762.41</v>
      </c>
      <c r="F14" s="25">
        <f t="shared" si="0"/>
        <v>21651.19</v>
      </c>
      <c r="G14" s="25">
        <f t="shared" ref="G14:K14" si="1">SUM(G6:G13)</f>
        <v>11980.5</v>
      </c>
      <c r="H14" s="25">
        <f t="shared" si="1"/>
        <v>8507.73</v>
      </c>
      <c r="I14" s="25">
        <f t="shared" si="1"/>
        <v>7067.66</v>
      </c>
      <c r="J14" s="25">
        <f t="shared" si="1"/>
        <v>848</v>
      </c>
      <c r="K14" s="25">
        <f t="shared" si="1"/>
        <v>3364.41</v>
      </c>
      <c r="L14" s="25">
        <f>SUM(L6:L13)</f>
        <v>178257.64</v>
      </c>
      <c r="M14" s="25">
        <f>SUM(M6:M13)</f>
        <v>176894</v>
      </c>
      <c r="N14" s="196">
        <f>M14-C14-D14-E14-F14-G14</f>
        <v>18424.159999999993</v>
      </c>
      <c r="O14" s="197">
        <f>N14/M14</f>
        <v>0.10415367395163201</v>
      </c>
      <c r="Q14" s="28"/>
      <c r="R14" s="28"/>
      <c r="S14" s="29"/>
    </row>
    <row r="15" spans="1:29" ht="15.6" x14ac:dyDescent="0.3">
      <c r="B15" s="191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3"/>
      <c r="N15" s="191"/>
      <c r="O15" s="191"/>
      <c r="Q15" s="28"/>
      <c r="S15" s="28"/>
    </row>
    <row r="16" spans="1:29" ht="15.6" x14ac:dyDescent="0.3">
      <c r="B16" s="8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193"/>
      <c r="N16" s="191"/>
      <c r="O16" s="191"/>
      <c r="Q16" s="28"/>
      <c r="R16" s="28"/>
    </row>
    <row r="17" spans="1:19" ht="15.6" x14ac:dyDescent="0.3">
      <c r="B17" s="8" t="s">
        <v>1764</v>
      </c>
      <c r="C17" s="3"/>
      <c r="D17" s="3"/>
      <c r="E17" s="3"/>
      <c r="F17" s="3"/>
      <c r="G17" s="3">
        <f>PAYMENTS!P228+PAYMENTS!P230</f>
        <v>92.02</v>
      </c>
      <c r="H17" s="3"/>
      <c r="I17" s="3"/>
      <c r="J17" s="3"/>
      <c r="K17" s="3"/>
      <c r="L17" s="3">
        <f>SUM(C17:K17)</f>
        <v>92.02</v>
      </c>
      <c r="M17" s="193"/>
      <c r="N17" s="191"/>
      <c r="O17" s="191"/>
      <c r="Q17" s="28"/>
      <c r="R17" s="28"/>
    </row>
    <row r="18" spans="1:19" ht="15.6" x14ac:dyDescent="0.3">
      <c r="B18" s="8" t="s">
        <v>1727</v>
      </c>
      <c r="C18" s="9">
        <f>C24+C56+C72+C80</f>
        <v>24104.213916606634</v>
      </c>
      <c r="D18" s="9">
        <f t="shared" ref="D18:M18" si="2">D24+D56+D72+D80</f>
        <v>19154.136407065089</v>
      </c>
      <c r="E18" s="9">
        <f t="shared" si="2"/>
        <v>10742.395442538691</v>
      </c>
      <c r="F18" s="9">
        <f t="shared" si="2"/>
        <v>10491.519136739167</v>
      </c>
      <c r="G18" s="9">
        <f>G24+G56+G72+G80</f>
        <v>15415.028654801326</v>
      </c>
      <c r="H18" s="9">
        <f>H24+H56+H72+H80</f>
        <v>11326.695340693856</v>
      </c>
      <c r="I18" s="9">
        <f>I24+I56+I72+I80</f>
        <v>12359.635127530086</v>
      </c>
      <c r="J18" s="9">
        <f>J24+J56+J72+J80</f>
        <v>10748.86876615091</v>
      </c>
      <c r="K18" s="9">
        <f>K24+K56+K72+K80</f>
        <v>8892.2496940024485</v>
      </c>
      <c r="L18" s="9">
        <f>SUM(C18:K18)</f>
        <v>123234.74248612821</v>
      </c>
      <c r="M18" s="193">
        <f t="shared" si="2"/>
        <v>175997</v>
      </c>
      <c r="N18" s="199">
        <f>M18-C18-D18-E18-F18-G18</f>
        <v>96089.706442249109</v>
      </c>
      <c r="O18" s="200">
        <f>N18/M18</f>
        <v>0.5459735475164299</v>
      </c>
      <c r="P18" s="29"/>
      <c r="Q18" s="28"/>
      <c r="R18" s="28"/>
      <c r="S18" s="28"/>
    </row>
    <row r="19" spans="1:19" ht="15.6" x14ac:dyDescent="0.3">
      <c r="B19" s="8" t="s">
        <v>1728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93"/>
      <c r="N19" s="194"/>
      <c r="O19" s="195"/>
      <c r="P19" s="29"/>
      <c r="Q19" s="28"/>
      <c r="R19" s="28"/>
      <c r="S19" s="28"/>
    </row>
    <row r="20" spans="1:19" ht="15.6" x14ac:dyDescent="0.3">
      <c r="B20" s="10" t="s">
        <v>16</v>
      </c>
      <c r="C20" s="11">
        <f>C14-C18</f>
        <v>78755.566083393365</v>
      </c>
      <c r="D20" s="11">
        <f t="shared" ref="D20:E20" si="3">D14-D18</f>
        <v>-14938.176407065088</v>
      </c>
      <c r="E20" s="11">
        <f t="shared" si="3"/>
        <v>7020.0145574613089</v>
      </c>
      <c r="F20" s="11">
        <f>F14-F18</f>
        <v>11159.670863260832</v>
      </c>
      <c r="G20" s="11">
        <f>G14-G18-G17</f>
        <v>-3526.5486548013264</v>
      </c>
      <c r="H20" s="11">
        <f>H14-H18-H17</f>
        <v>-2818.965340693856</v>
      </c>
      <c r="I20" s="11">
        <f>I14-I18-I17</f>
        <v>-5291.975127530086</v>
      </c>
      <c r="J20" s="11">
        <f>J14-J18-J17</f>
        <v>-9900.8687661509102</v>
      </c>
      <c r="K20" s="11">
        <f>K14-K18-K17</f>
        <v>-5527.8396940024486</v>
      </c>
      <c r="L20" s="11">
        <f>SUM(C20:K20)</f>
        <v>54930.87751387179</v>
      </c>
      <c r="M20" s="232">
        <f>M14-M18</f>
        <v>897</v>
      </c>
      <c r="N20" s="232">
        <f>N14-N18</f>
        <v>-77665.54644224912</v>
      </c>
      <c r="O20" s="191"/>
      <c r="R20" s="28"/>
      <c r="S20" s="29"/>
    </row>
    <row r="21" spans="1:19" ht="15.6" x14ac:dyDescent="0.3">
      <c r="B21" s="191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191"/>
      <c r="N21" s="191"/>
      <c r="O21" s="191"/>
      <c r="R21" s="28"/>
    </row>
    <row r="22" spans="1:19" ht="16.2" thickBot="1" x14ac:dyDescent="0.35">
      <c r="B22" s="191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191"/>
      <c r="N22" s="191"/>
      <c r="O22" s="191"/>
      <c r="R22" s="28"/>
    </row>
    <row r="23" spans="1:19" ht="16.2" thickBot="1" x14ac:dyDescent="0.35">
      <c r="B23" s="287" t="s">
        <v>17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192" t="s">
        <v>18</v>
      </c>
      <c r="N23" s="192" t="s">
        <v>4</v>
      </c>
      <c r="O23" s="192" t="s">
        <v>5</v>
      </c>
      <c r="R23" s="28"/>
    </row>
    <row r="24" spans="1:19" ht="16.2" thickBot="1" x14ac:dyDescent="0.35">
      <c r="B24" s="288" t="s">
        <v>17</v>
      </c>
      <c r="C24" s="285">
        <f>C25+C35+C37+C39+C45+C50+C33</f>
        <v>9953.642137101926</v>
      </c>
      <c r="D24" s="280">
        <f>D25+D35+D37+D39+D45+D50+D34</f>
        <v>6196.9584565942696</v>
      </c>
      <c r="E24" s="283">
        <f>E25+E35+E37+E39+E45+E50</f>
        <v>5184.8745420824334</v>
      </c>
      <c r="F24" s="280">
        <f>F25+F35+F37+F39+F45+F50+F33</f>
        <v>4807.3542710871998</v>
      </c>
      <c r="G24" s="284">
        <f>G25+G35+G37+G39+G45+G50+G33+G34+G28</f>
        <v>7444.4826158940405</v>
      </c>
      <c r="H24" s="284">
        <f>H25+H35+H37+H39+H45+H50+H33+H34+H28</f>
        <v>5947.5220576922065</v>
      </c>
      <c r="I24" s="284">
        <f>I25+I35+I37+I39+I45+I50+I33+I34+I28</f>
        <v>6496.6031059144552</v>
      </c>
      <c r="J24" s="284">
        <f>J25+J35+J37+J39+J45+J50+J33+J34+J28</f>
        <v>4597.1306333837301</v>
      </c>
      <c r="K24" s="284">
        <f>K25+K35+K37+K39+K45+K50+K33+K34+K28</f>
        <v>6165.0988712090311</v>
      </c>
      <c r="L24" s="382">
        <f>SUM(C24:K24)</f>
        <v>56793.66669095929</v>
      </c>
      <c r="M24" s="383">
        <f>M25+M39+M50+47+M45</f>
        <v>77547</v>
      </c>
      <c r="N24" s="384">
        <f>M24-C24-D24-E24-F24-G24-H24-I24</f>
        <v>31515.562813633467</v>
      </c>
      <c r="O24" s="385">
        <f>N24/M24</f>
        <v>0.4064059578530887</v>
      </c>
      <c r="R24" s="28"/>
    </row>
    <row r="25" spans="1:19" ht="15.6" x14ac:dyDescent="0.3">
      <c r="A25" s="26" t="s">
        <v>19</v>
      </c>
      <c r="B25" s="120" t="s">
        <v>20</v>
      </c>
      <c r="C25" s="104">
        <f>PAYROLL!R41/'2025'!M2</f>
        <v>4863.6900108827276</v>
      </c>
      <c r="D25" s="281">
        <f>PAYROLL!Q96/M2</f>
        <v>4298.3910935352515</v>
      </c>
      <c r="E25" s="282">
        <f>PAYROLL!Q142/M2</f>
        <v>3688.2022041354371</v>
      </c>
      <c r="F25" s="282">
        <f>PAYROLL!Q187/'2025'!M2</f>
        <v>3732.7958390173867</v>
      </c>
      <c r="G25" s="281">
        <f>PAYROLL!Q244/'2025'!P2</f>
        <v>4552.5972682119209</v>
      </c>
      <c r="H25" s="339">
        <f>PAYROLL!P290/'2025'!S2</f>
        <v>4288.2700296578478</v>
      </c>
      <c r="I25" s="339">
        <f>PAYROLL!P334/'2025'!V2</f>
        <v>3852.9966638599039</v>
      </c>
      <c r="J25" s="339">
        <f>PAYROLL!P375/'2025'!Y2</f>
        <v>3847.5139661809335</v>
      </c>
      <c r="K25" s="339">
        <f>+PAYROLL!P420/AB2</f>
        <v>3974.399564803482</v>
      </c>
      <c r="L25" s="286">
        <f>SUM(C25:K25)</f>
        <v>37098.856640284888</v>
      </c>
      <c r="M25" s="256">
        <v>72000</v>
      </c>
      <c r="N25" s="201">
        <f>M25-C25-D25-E25-F25-G25-H25-I25</f>
        <v>42723.056890699518</v>
      </c>
      <c r="O25" s="202">
        <f>N25/M25</f>
        <v>0.59337579014860442</v>
      </c>
    </row>
    <row r="26" spans="1:19" ht="15.6" x14ac:dyDescent="0.3">
      <c r="B26" s="121" t="s">
        <v>20</v>
      </c>
      <c r="C26" s="104">
        <v>0</v>
      </c>
      <c r="D26" s="109"/>
      <c r="E26" s="176"/>
      <c r="F26" s="176"/>
      <c r="G26" s="109"/>
      <c r="H26" s="339"/>
      <c r="I26" s="339"/>
      <c r="J26" s="339"/>
      <c r="K26" s="339"/>
      <c r="L26" s="286">
        <f>SUM(C26:K26)</f>
        <v>0</v>
      </c>
      <c r="M26" s="256"/>
      <c r="N26" s="201"/>
      <c r="O26" s="202"/>
    </row>
    <row r="27" spans="1:19" ht="15.6" x14ac:dyDescent="0.3">
      <c r="B27" s="121" t="s">
        <v>21</v>
      </c>
      <c r="C27" s="105">
        <v>0</v>
      </c>
      <c r="D27" s="110"/>
      <c r="E27" s="177"/>
      <c r="F27" s="177"/>
      <c r="G27" s="110"/>
      <c r="H27" s="340"/>
      <c r="I27" s="340"/>
      <c r="J27" s="340"/>
      <c r="K27" s="340">
        <f>7407.6/AB2</f>
        <v>402.9702162382701</v>
      </c>
      <c r="L27" s="286">
        <f>SUM(C27:K27)</f>
        <v>402.9702162382701</v>
      </c>
      <c r="M27" s="256"/>
      <c r="N27" s="201"/>
      <c r="O27" s="202"/>
    </row>
    <row r="28" spans="1:19" ht="15.6" x14ac:dyDescent="0.3">
      <c r="B28" s="121" t="s">
        <v>22</v>
      </c>
      <c r="C28" s="105">
        <v>0</v>
      </c>
      <c r="D28" s="110"/>
      <c r="E28" s="177"/>
      <c r="F28" s="177"/>
      <c r="G28" s="110">
        <f>PAYROLL!Q243/'2025'!P2</f>
        <v>413.90728476821192</v>
      </c>
      <c r="H28" s="340"/>
      <c r="I28" s="340"/>
      <c r="J28" s="340"/>
      <c r="K28" s="340"/>
      <c r="L28" s="286">
        <f>SUM(C28:K28)</f>
        <v>413.90728476821192</v>
      </c>
      <c r="M28" s="256"/>
      <c r="N28" s="201"/>
      <c r="O28" s="202"/>
    </row>
    <row r="29" spans="1:19" ht="15.6" hidden="1" x14ac:dyDescent="0.3">
      <c r="B29" s="121" t="s">
        <v>23</v>
      </c>
      <c r="C29" s="105">
        <v>0</v>
      </c>
      <c r="D29" s="110"/>
      <c r="E29" s="177"/>
      <c r="F29" s="177"/>
      <c r="G29" s="110"/>
      <c r="H29" s="340"/>
      <c r="I29" s="340"/>
      <c r="J29" s="340"/>
      <c r="K29" s="340"/>
      <c r="L29" s="286">
        <f t="shared" ref="L29:L32" si="4">SUM(C29:I29)</f>
        <v>0</v>
      </c>
      <c r="M29" s="256"/>
      <c r="N29" s="201"/>
      <c r="O29" s="202"/>
    </row>
    <row r="30" spans="1:19" ht="15.6" hidden="1" x14ac:dyDescent="0.3">
      <c r="B30" s="121" t="s">
        <v>24</v>
      </c>
      <c r="C30" s="105">
        <v>0</v>
      </c>
      <c r="D30" s="110"/>
      <c r="E30" s="177"/>
      <c r="F30" s="177"/>
      <c r="G30" s="110"/>
      <c r="H30" s="340"/>
      <c r="I30" s="340"/>
      <c r="J30" s="340"/>
      <c r="K30" s="340"/>
      <c r="L30" s="286">
        <f t="shared" si="4"/>
        <v>0</v>
      </c>
      <c r="M30" s="256"/>
      <c r="N30" s="201"/>
      <c r="O30" s="202"/>
    </row>
    <row r="31" spans="1:19" ht="15.6" hidden="1" x14ac:dyDescent="0.3">
      <c r="B31" s="121" t="s">
        <v>25</v>
      </c>
      <c r="C31" s="104">
        <v>0</v>
      </c>
      <c r="D31" s="109"/>
      <c r="E31" s="176"/>
      <c r="F31" s="176"/>
      <c r="G31" s="109"/>
      <c r="H31" s="339"/>
      <c r="I31" s="339"/>
      <c r="J31" s="339"/>
      <c r="K31" s="339"/>
      <c r="L31" s="286">
        <f t="shared" si="4"/>
        <v>0</v>
      </c>
      <c r="M31" s="256"/>
      <c r="N31" s="201"/>
      <c r="O31" s="202"/>
    </row>
    <row r="32" spans="1:19" ht="15.6" hidden="1" x14ac:dyDescent="0.3">
      <c r="B32" s="121" t="s">
        <v>26</v>
      </c>
      <c r="C32" s="104">
        <v>0</v>
      </c>
      <c r="D32" s="109"/>
      <c r="E32" s="176"/>
      <c r="F32" s="176"/>
      <c r="G32" s="109"/>
      <c r="H32" s="339"/>
      <c r="I32" s="339"/>
      <c r="J32" s="339"/>
      <c r="K32" s="339"/>
      <c r="L32" s="286">
        <f t="shared" si="4"/>
        <v>0</v>
      </c>
      <c r="M32" s="256"/>
      <c r="N32" s="201"/>
      <c r="O32" s="202"/>
    </row>
    <row r="33" spans="1:15" ht="15.6" x14ac:dyDescent="0.3">
      <c r="B33" s="121" t="s">
        <v>27</v>
      </c>
      <c r="C33" s="105">
        <f>(RECIBIDAS!V32+RECIBIDAS!AB7)/M2</f>
        <v>427.19711020166272</v>
      </c>
      <c r="D33" s="110"/>
      <c r="E33" s="177"/>
      <c r="F33" s="177">
        <f>RECIBIDAS!AB116/M2</f>
        <v>15.844841944993691</v>
      </c>
      <c r="G33" s="110"/>
      <c r="H33" s="340"/>
      <c r="I33" s="340"/>
      <c r="J33" s="340"/>
      <c r="K33" s="340"/>
      <c r="L33" s="286">
        <f t="shared" ref="L33:L43" si="5">SUM(C33:K33)</f>
        <v>443.0419521466564</v>
      </c>
      <c r="M33" s="256"/>
      <c r="N33" s="201"/>
      <c r="O33" s="202"/>
    </row>
    <row r="34" spans="1:15" ht="15.6" x14ac:dyDescent="0.3">
      <c r="B34" s="121" t="s">
        <v>28</v>
      </c>
      <c r="C34" s="106">
        <f>'2025'!AF22/'2025'!M2</f>
        <v>0</v>
      </c>
      <c r="D34" s="111">
        <f>RECIBIDAS!J63/M2</f>
        <v>595.28006417232518</v>
      </c>
      <c r="E34" s="178"/>
      <c r="F34" s="178"/>
      <c r="G34" s="109">
        <f>(SUMIFS(RECIBIDAS!AB:AB,RECIBIDAS!BK:BK, $G$4,RECIBIDAS!BJ:BJ, B34))/$P$2</f>
        <v>599.8551324503311</v>
      </c>
      <c r="H34" s="339"/>
      <c r="I34" s="339">
        <f>RECIBIDAS!AB273/'2025'!V2</f>
        <v>414.93908613210266</v>
      </c>
      <c r="J34" s="339"/>
      <c r="K34" s="339"/>
      <c r="L34" s="286">
        <f t="shared" si="5"/>
        <v>1610.0742827547588</v>
      </c>
      <c r="M34" s="256"/>
      <c r="N34" s="201"/>
      <c r="O34" s="202"/>
    </row>
    <row r="35" spans="1:15" ht="15.6" x14ac:dyDescent="0.3">
      <c r="A35" s="26" t="s">
        <v>29</v>
      </c>
      <c r="B35" s="121" t="s">
        <v>30</v>
      </c>
      <c r="C35" s="104">
        <f>RECIBIDAS!AB10/'2025'!M2</f>
        <v>1143.6969594784466</v>
      </c>
      <c r="D35" s="109">
        <f>RECIBIDAS!AB54/M2</f>
        <v>462.55830944753558</v>
      </c>
      <c r="E35" s="176">
        <f>RECIBIDAS!AB90/M2</f>
        <v>1179.8981213245249</v>
      </c>
      <c r="F35" s="176">
        <f>RECIBIDAS!AB125/'2025'!M2</f>
        <v>469.4624545914379</v>
      </c>
      <c r="G35" s="109">
        <f>(RECIBIDAS!AB169+RECIBIDAS!AD188)/'2025'!P2</f>
        <v>1619.4308774834437</v>
      </c>
      <c r="H35" s="339">
        <f>RECIBIDAS!AB224/'2025'!S2</f>
        <v>520.68780738846476</v>
      </c>
      <c r="I35" s="339">
        <f>(RECIBIDAS!AB271+9002.05)/V2</f>
        <v>1888.2451689920169</v>
      </c>
      <c r="J35" s="339">
        <f>(RECIBIDAS!AB322/Y2)</f>
        <v>481.55177405346285</v>
      </c>
      <c r="K35" s="339">
        <f>(RECIBIDAS!Y385+8236)/AB2</f>
        <v>1734.8070175438597</v>
      </c>
      <c r="L35" s="286">
        <f t="shared" si="5"/>
        <v>9500.3384903031947</v>
      </c>
      <c r="M35" s="256"/>
      <c r="N35" s="201"/>
      <c r="O35" s="203"/>
    </row>
    <row r="36" spans="1:15" ht="15.6" x14ac:dyDescent="0.3">
      <c r="B36" s="121" t="s">
        <v>31</v>
      </c>
      <c r="C36" s="104">
        <v>0</v>
      </c>
      <c r="D36" s="109"/>
      <c r="E36" s="176"/>
      <c r="F36" s="176"/>
      <c r="G36" s="109"/>
      <c r="H36" s="339"/>
      <c r="I36" s="339"/>
      <c r="J36" s="339"/>
      <c r="K36" s="339"/>
      <c r="L36" s="286">
        <f t="shared" si="5"/>
        <v>0</v>
      </c>
      <c r="M36" s="256"/>
      <c r="N36" s="201"/>
      <c r="O36" s="203"/>
    </row>
    <row r="37" spans="1:15" ht="83.4" x14ac:dyDescent="0.3">
      <c r="A37" s="31" t="s">
        <v>32</v>
      </c>
      <c r="B37" s="186" t="s">
        <v>33</v>
      </c>
      <c r="C37" s="104">
        <f>RECIBIDAS!W20/M2</f>
        <v>425.5503952013816</v>
      </c>
      <c r="D37" s="118">
        <f>8460/M2</f>
        <v>432.24352784292091</v>
      </c>
      <c r="E37" s="179">
        <v>0</v>
      </c>
      <c r="F37" s="179">
        <f>4533/M2</f>
        <v>231.60282644349414</v>
      </c>
      <c r="G37" s="118"/>
      <c r="H37" s="341">
        <f>8460/S2</f>
        <v>448.8468456041129</v>
      </c>
      <c r="I37" s="341"/>
      <c r="J37" s="341"/>
      <c r="K37" s="341"/>
      <c r="L37" s="286">
        <f t="shared" si="5"/>
        <v>1538.2435950919098</v>
      </c>
      <c r="M37" s="256"/>
      <c r="N37" s="201"/>
      <c r="O37" s="203"/>
    </row>
    <row r="38" spans="1:15" ht="15.6" x14ac:dyDescent="0.3">
      <c r="B38" s="122"/>
      <c r="C38" s="105"/>
      <c r="D38" s="110"/>
      <c r="E38" s="177"/>
      <c r="F38" s="177"/>
      <c r="G38" s="110"/>
      <c r="H38" s="340"/>
      <c r="I38" s="340"/>
      <c r="J38" s="340"/>
      <c r="K38" s="340"/>
      <c r="L38" s="286">
        <f t="shared" si="5"/>
        <v>0</v>
      </c>
      <c r="M38" s="256"/>
      <c r="N38" s="201"/>
      <c r="O38" s="203"/>
    </row>
    <row r="39" spans="1:15" ht="15.6" x14ac:dyDescent="0.3">
      <c r="B39" s="123" t="s">
        <v>34</v>
      </c>
      <c r="C39" s="107">
        <f>C40+C41+C42+C43</f>
        <v>3093.5076613377068</v>
      </c>
      <c r="D39" s="107">
        <f t="shared" ref="D39:E39" si="6">D40+D41+D42</f>
        <v>255.46307792134806</v>
      </c>
      <c r="E39" s="107">
        <f t="shared" si="6"/>
        <v>316.77421662247161</v>
      </c>
      <c r="F39" s="107">
        <f t="shared" ref="F39:K39" si="7">F40+F41+F42</f>
        <v>357.64830908988728</v>
      </c>
      <c r="G39" s="291">
        <f t="shared" si="7"/>
        <v>258.69205298013247</v>
      </c>
      <c r="H39" s="291">
        <f t="shared" si="7"/>
        <v>392.60835194685995</v>
      </c>
      <c r="I39" s="291">
        <f t="shared" si="7"/>
        <v>266.46486394304048</v>
      </c>
      <c r="J39" s="291">
        <f t="shared" si="7"/>
        <v>268.06489314933356</v>
      </c>
      <c r="K39" s="291">
        <f t="shared" si="7"/>
        <v>455.89228886168911</v>
      </c>
      <c r="L39" s="286">
        <f>SUM(C39:K39)</f>
        <v>5665.1157158524693</v>
      </c>
      <c r="M39" s="256">
        <v>3000</v>
      </c>
      <c r="N39" s="201">
        <f>M39-C39-D39-E39-F39-G39-H39-I39</f>
        <v>-1941.1585338414468</v>
      </c>
      <c r="O39" s="202">
        <f>N39/M39</f>
        <v>-0.64705284461381563</v>
      </c>
    </row>
    <row r="40" spans="1:15" ht="15.6" x14ac:dyDescent="0.3">
      <c r="B40" s="121" t="s">
        <v>35</v>
      </c>
      <c r="C40" s="104">
        <v>0</v>
      </c>
      <c r="D40" s="109"/>
      <c r="E40" s="176"/>
      <c r="F40" s="176"/>
      <c r="G40" s="109">
        <f>(SUMIFS(RECIBIDAS!AB:AB,RECIBIDAS!BK:BK, $G$4,RECIBIDAS!BJ:BJ, B40))/$P$2</f>
        <v>0</v>
      </c>
      <c r="H40" s="339"/>
      <c r="I40" s="339"/>
      <c r="J40" s="339"/>
      <c r="K40" s="339"/>
      <c r="L40" s="286">
        <f t="shared" si="5"/>
        <v>0</v>
      </c>
      <c r="M40" s="256"/>
      <c r="N40" s="201"/>
      <c r="O40" s="203"/>
    </row>
    <row r="41" spans="1:15" ht="15.6" x14ac:dyDescent="0.3">
      <c r="A41" s="26" t="s">
        <v>29</v>
      </c>
      <c r="B41" s="121" t="s">
        <v>36</v>
      </c>
      <c r="C41" s="104">
        <f>RECIBIDAS!AB12/M2</f>
        <v>93.507661337706878</v>
      </c>
      <c r="D41" s="109">
        <f>RECIBIDAS!AB44/M2</f>
        <v>255.46307792134806</v>
      </c>
      <c r="E41" s="176">
        <f>(RECIBIDAS!AB81/M2)+(RECIBIDAS!AB89/'2025'!M2)</f>
        <v>316.77421662247161</v>
      </c>
      <c r="F41" s="176">
        <f>(RECIBIDAS!AB114+RECIBIDAS!AB119)/M2</f>
        <v>357.64830908988728</v>
      </c>
      <c r="G41" s="109">
        <f>(SUMIFS(RECIBIDAS!AB:AB,RECIBIDAS!BK:BK, $G$4,RECIBIDAS!BJ:BJ, B41))/$P$2</f>
        <v>258.69205298013247</v>
      </c>
      <c r="H41" s="339">
        <f>(RECIBIDAS!AB219+RECIBIDAS!AB220+RECIBIDAS!AB230)/'2025'!S2</f>
        <v>392.60835194685995</v>
      </c>
      <c r="I41" s="339">
        <f>RECIBIDAS!AB266/'2025'!V2</f>
        <v>266.46486394304048</v>
      </c>
      <c r="J41" s="339">
        <f>+RECIBIDAS!AB316/Y2</f>
        <v>268.06489314933356</v>
      </c>
      <c r="K41" s="339">
        <f>(RECIBIDAS!Y376+RECIBIDAS!Y371+RECIBIDAS!Y391)/AB2</f>
        <v>455.89228886168911</v>
      </c>
      <c r="L41" s="286">
        <f t="shared" si="5"/>
        <v>2665.1157158524693</v>
      </c>
      <c r="M41" s="256"/>
      <c r="N41" s="201"/>
      <c r="O41" s="203"/>
    </row>
    <row r="42" spans="1:15" ht="15.6" x14ac:dyDescent="0.3">
      <c r="B42" s="124" t="s">
        <v>37</v>
      </c>
      <c r="C42" s="289">
        <v>0</v>
      </c>
      <c r="D42" s="119"/>
      <c r="E42" s="180"/>
      <c r="F42" s="176"/>
      <c r="G42" s="109">
        <f>(SUMIFS(RECIBIDAS!AB:AB,RECIBIDAS!BK:BK, $G$4,RECIBIDAS!BJ:BJ, B42))/$P$2</f>
        <v>0</v>
      </c>
      <c r="H42" s="339"/>
      <c r="I42" s="339"/>
      <c r="J42" s="339"/>
      <c r="K42" s="339"/>
      <c r="L42" s="286">
        <f t="shared" si="5"/>
        <v>0</v>
      </c>
      <c r="M42" s="256"/>
      <c r="N42" s="201"/>
      <c r="O42" s="203"/>
    </row>
    <row r="43" spans="1:15" ht="16.2" thickBot="1" x14ac:dyDescent="0.35">
      <c r="B43" s="309" t="s">
        <v>1767</v>
      </c>
      <c r="C43" s="125">
        <v>3000</v>
      </c>
      <c r="D43" s="125"/>
      <c r="E43" s="181"/>
      <c r="F43" s="181"/>
      <c r="G43" s="272">
        <f>(SUMIFS(RECIBIDAS!AB:AB,RECIBIDAS!BK:BK, $G$4,RECIBIDAS!BJ:BJ, B43))/$P$2</f>
        <v>0</v>
      </c>
      <c r="H43" s="342"/>
      <c r="I43" s="342"/>
      <c r="J43" s="342"/>
      <c r="K43" s="342"/>
      <c r="L43" s="290">
        <f t="shared" si="5"/>
        <v>3000</v>
      </c>
      <c r="M43" s="181"/>
      <c r="N43" s="205"/>
      <c r="O43" s="206"/>
    </row>
    <row r="44" spans="1:15" ht="16.2" thickBot="1" x14ac:dyDescent="0.35">
      <c r="B44" s="191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8"/>
      <c r="N44" s="208"/>
      <c r="O44" s="209"/>
    </row>
    <row r="45" spans="1:15" ht="15.6" x14ac:dyDescent="0.3">
      <c r="B45" s="126" t="s">
        <v>39</v>
      </c>
      <c r="C45" s="127">
        <f>SUM(C46:C48)</f>
        <v>0</v>
      </c>
      <c r="D45" s="127">
        <f>SUM(D46:D48)</f>
        <v>153.02238367488749</v>
      </c>
      <c r="E45" s="183">
        <f t="shared" ref="E45" si="8">SUM(E46:E48)</f>
        <v>0</v>
      </c>
      <c r="F45" s="258">
        <f>SUM(F46:F48)</f>
        <v>0</v>
      </c>
      <c r="G45" s="279">
        <f>SUM(G46:G48)</f>
        <v>0</v>
      </c>
      <c r="H45" s="279">
        <f>SUM(H46:H50)</f>
        <v>148.55451154746052</v>
      </c>
      <c r="I45" s="279">
        <f>SUM(I46:I50)</f>
        <v>73.957322987390882</v>
      </c>
      <c r="J45" s="279">
        <f>SUM(J46:J50)</f>
        <v>0</v>
      </c>
      <c r="K45" s="411"/>
      <c r="L45" s="127">
        <f t="shared" ref="L45:L54" si="9">SUM(C45:K45)</f>
        <v>375.53421820973892</v>
      </c>
      <c r="M45" s="313">
        <f>M46+M48</f>
        <v>1500</v>
      </c>
      <c r="N45" s="210">
        <f>M45-C45-D45-E45-F45-G45-H45-I45</f>
        <v>1124.465781790261</v>
      </c>
      <c r="O45" s="211">
        <f>N45/M45</f>
        <v>0.74964385452684068</v>
      </c>
    </row>
    <row r="46" spans="1:15" ht="15.6" x14ac:dyDescent="0.3">
      <c r="B46" s="128" t="s">
        <v>40</v>
      </c>
      <c r="C46" s="134">
        <v>0</v>
      </c>
      <c r="D46" s="15"/>
      <c r="E46" s="257"/>
      <c r="F46" s="257"/>
      <c r="G46" s="176">
        <f>(SUMIFS(RECIBIDAS!AB:AB,RECIBIDAS!BK:BK, $G$4,RECIBIDAS!BJ:BJ, B46))/$P$2</f>
        <v>0</v>
      </c>
      <c r="H46" s="176"/>
      <c r="I46" s="176"/>
      <c r="J46" s="176"/>
      <c r="K46" s="176"/>
      <c r="L46" s="291">
        <f t="shared" si="9"/>
        <v>0</v>
      </c>
      <c r="M46" s="256">
        <v>500</v>
      </c>
      <c r="N46" s="201"/>
      <c r="O46" s="203"/>
    </row>
    <row r="47" spans="1:15" ht="15.6" x14ac:dyDescent="0.3">
      <c r="B47" s="129" t="s">
        <v>41</v>
      </c>
      <c r="C47" s="135" t="s">
        <v>42</v>
      </c>
      <c r="D47" s="112">
        <f>(RECIBIDAS!AB45+RECIBIDAS!AB48)/M2</f>
        <v>153.02238367488749</v>
      </c>
      <c r="E47" s="112"/>
      <c r="F47" s="112"/>
      <c r="G47" s="176">
        <f>(SUMIFS(RECIBIDAS!AB:AB,RECIBIDAS!BK:BK, $G$4,RECIBIDAS!BJ:BJ, B47))/$P$2</f>
        <v>0</v>
      </c>
      <c r="H47" s="176"/>
      <c r="I47" s="176">
        <f>RECIBIDAS!AB269/'2025'!V2</f>
        <v>73.957322987390882</v>
      </c>
      <c r="J47" s="176"/>
      <c r="K47" s="176">
        <f>+RECIBIDAS!Y384/AB2</f>
        <v>2779.972800217598</v>
      </c>
      <c r="L47" s="291">
        <f t="shared" si="9"/>
        <v>3006.9525068798762</v>
      </c>
      <c r="M47" s="256">
        <v>0</v>
      </c>
      <c r="N47" s="201"/>
      <c r="O47" s="203"/>
    </row>
    <row r="48" spans="1:15" ht="15.6" x14ac:dyDescent="0.3">
      <c r="B48" s="130" t="s">
        <v>43</v>
      </c>
      <c r="C48" s="135" t="s">
        <v>42</v>
      </c>
      <c r="D48" s="113"/>
      <c r="E48" s="113"/>
      <c r="F48" s="113"/>
      <c r="G48" s="176">
        <f>(SUMIFS(RECIBIDAS!AB:AB,RECIBIDAS!BK:BK, $G$4,RECIBIDAS!BJ:BJ, B48))/$P$2</f>
        <v>0</v>
      </c>
      <c r="H48" s="176"/>
      <c r="I48" s="176"/>
      <c r="J48" s="176"/>
      <c r="K48" s="176"/>
      <c r="L48" s="291">
        <f t="shared" si="9"/>
        <v>0</v>
      </c>
      <c r="M48" s="256">
        <v>1000</v>
      </c>
      <c r="N48" s="201"/>
      <c r="O48" s="203"/>
    </row>
    <row r="49" spans="1:15" ht="15.6" x14ac:dyDescent="0.3">
      <c r="B49" s="130"/>
      <c r="C49" s="292"/>
      <c r="D49" s="137"/>
      <c r="E49" s="113"/>
      <c r="F49" s="113"/>
      <c r="G49" s="176">
        <f>(SUMIFS(RECIBIDAS!AB:AB,RECIBIDAS!BK:BK, $G$4,RECIBIDAS!BJ:BJ, B49))/$P$2</f>
        <v>0</v>
      </c>
      <c r="H49" s="176"/>
      <c r="I49" s="176"/>
      <c r="J49" s="176"/>
      <c r="K49" s="176"/>
      <c r="L49" s="291">
        <f t="shared" si="9"/>
        <v>0</v>
      </c>
      <c r="M49" s="256"/>
      <c r="N49" s="201"/>
      <c r="O49" s="203"/>
    </row>
    <row r="50" spans="1:15" ht="15.6" x14ac:dyDescent="0.3">
      <c r="B50" s="136" t="s">
        <v>44</v>
      </c>
      <c r="C50" s="114">
        <f>SUM(C51:C54)</f>
        <v>0</v>
      </c>
      <c r="D50" s="114">
        <f t="shared" ref="D50:H50" si="10">SUM(D51:D54)</f>
        <v>0</v>
      </c>
      <c r="E50" s="114">
        <f t="shared" si="10"/>
        <v>0</v>
      </c>
      <c r="F50" s="114">
        <f t="shared" si="10"/>
        <v>0</v>
      </c>
      <c r="G50" s="114">
        <f t="shared" si="10"/>
        <v>0</v>
      </c>
      <c r="H50" s="114">
        <f t="shared" si="10"/>
        <v>148.55451154746052</v>
      </c>
      <c r="I50" s="114">
        <f>SUM(I51:I54)</f>
        <v>0</v>
      </c>
      <c r="J50" s="114">
        <f>SUM(J51:J54)</f>
        <v>0</v>
      </c>
      <c r="K50" s="114"/>
      <c r="L50" s="291">
        <f t="shared" si="9"/>
        <v>148.55451154746052</v>
      </c>
      <c r="M50" s="256">
        <f>M51+M52+M53+M54</f>
        <v>1000</v>
      </c>
      <c r="N50" s="201">
        <f>M50-C50-D50-E50-F50-G50-H50-I50</f>
        <v>851.44548845253951</v>
      </c>
      <c r="O50" s="202">
        <f>N50/M50</f>
        <v>0.85144548845253953</v>
      </c>
    </row>
    <row r="51" spans="1:15" ht="15.6" x14ac:dyDescent="0.3">
      <c r="B51" s="122" t="s">
        <v>45</v>
      </c>
      <c r="C51" s="108" t="s">
        <v>42</v>
      </c>
      <c r="D51" s="138"/>
      <c r="E51" s="115"/>
      <c r="F51" s="115"/>
      <c r="G51" s="176">
        <f>(SUMIFS(RECIBIDAS!AB:AB,RECIBIDAS!BK:BK, $G$4,RECIBIDAS!BJ:BJ, B51))/$P$2</f>
        <v>0</v>
      </c>
      <c r="H51" s="176"/>
      <c r="I51" s="176"/>
      <c r="J51" s="176"/>
      <c r="K51" s="176"/>
      <c r="L51" s="291">
        <f t="shared" si="9"/>
        <v>0</v>
      </c>
      <c r="M51" s="256">
        <v>100</v>
      </c>
      <c r="N51" s="201"/>
      <c r="O51" s="203"/>
    </row>
    <row r="52" spans="1:15" ht="15.6" x14ac:dyDescent="0.3">
      <c r="B52" s="122" t="s">
        <v>46</v>
      </c>
      <c r="C52" s="108"/>
      <c r="D52" s="115"/>
      <c r="E52" s="115"/>
      <c r="F52" s="115"/>
      <c r="G52" s="176">
        <f>(SUMIFS(RECIBIDAS!AB:AB,RECIBIDAS!BK:BK, $G$4,RECIBIDAS!BJ:BJ, B52))/$P$2</f>
        <v>0</v>
      </c>
      <c r="H52" s="176"/>
      <c r="I52" s="176"/>
      <c r="J52" s="176"/>
      <c r="K52" s="176"/>
      <c r="L52" s="291">
        <f t="shared" si="9"/>
        <v>0</v>
      </c>
      <c r="M52" s="256">
        <v>500</v>
      </c>
      <c r="N52" s="201"/>
      <c r="O52" s="203"/>
    </row>
    <row r="53" spans="1:15" ht="15.6" x14ac:dyDescent="0.3">
      <c r="B53" s="122" t="s">
        <v>47</v>
      </c>
      <c r="C53" s="108"/>
      <c r="D53" s="115"/>
      <c r="E53" s="115">
        <v>0</v>
      </c>
      <c r="F53" s="115">
        <v>0</v>
      </c>
      <c r="G53" s="176">
        <f>(SUMIFS(RECIBIDAS!AB:AB,RECIBIDAS!BK:BK, $G$4,RECIBIDAS!BJ:BJ, B53))/$P$2</f>
        <v>0</v>
      </c>
      <c r="H53" s="176">
        <f>(RECIBIDAS!AB225+RECIBIDAS!AB228)/'2025'!S2</f>
        <v>148.55451154746052</v>
      </c>
      <c r="I53" s="176"/>
      <c r="J53" s="176"/>
      <c r="K53" s="176"/>
      <c r="L53" s="291">
        <f t="shared" si="9"/>
        <v>148.55451154746052</v>
      </c>
      <c r="M53" s="256">
        <v>300</v>
      </c>
      <c r="N53" s="201"/>
      <c r="O53" s="203"/>
    </row>
    <row r="54" spans="1:15" ht="16.2" thickBot="1" x14ac:dyDescent="0.35">
      <c r="B54" s="131" t="s">
        <v>48</v>
      </c>
      <c r="C54" s="132" t="s">
        <v>42</v>
      </c>
      <c r="D54" s="133"/>
      <c r="E54" s="184"/>
      <c r="F54" s="259"/>
      <c r="G54" s="312">
        <f>(SUMIFS(RECIBIDAS!AB:AB,RECIBIDAS!BK:BK, $G$4,RECIBIDAS!BJ:BJ, B54))/$P$2</f>
        <v>0</v>
      </c>
      <c r="H54" s="312"/>
      <c r="I54" s="312"/>
      <c r="J54" s="312"/>
      <c r="K54" s="312"/>
      <c r="L54" s="314">
        <f t="shared" si="9"/>
        <v>0</v>
      </c>
      <c r="M54" s="293">
        <v>100</v>
      </c>
      <c r="N54" s="212"/>
      <c r="O54" s="206"/>
    </row>
    <row r="55" spans="1:15" ht="16.2" thickBot="1" x14ac:dyDescent="0.35">
      <c r="B55" s="294" t="s">
        <v>49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2" t="s">
        <v>18</v>
      </c>
      <c r="N55" s="192" t="s">
        <v>4</v>
      </c>
      <c r="O55" s="192" t="s">
        <v>5</v>
      </c>
    </row>
    <row r="56" spans="1:15" ht="15.6" x14ac:dyDescent="0.3">
      <c r="B56" s="295" t="s">
        <v>49</v>
      </c>
      <c r="C56" s="296">
        <f>C57+C68</f>
        <v>2454.3206470368841</v>
      </c>
      <c r="D56" s="296">
        <f>D57+D68</f>
        <v>1871.7115515294577</v>
      </c>
      <c r="E56" s="296">
        <f t="shared" ref="E56" si="11">E57+E68</f>
        <v>1809.963585271021</v>
      </c>
      <c r="F56" s="297">
        <f>F57+F68</f>
        <v>3310.8387874700475</v>
      </c>
      <c r="G56" s="297">
        <f>G57+G68</f>
        <v>2458.1196399006622</v>
      </c>
      <c r="H56" s="297">
        <f>H57+H68</f>
        <v>2377.3625096162523</v>
      </c>
      <c r="I56" s="297">
        <f>I57+I68</f>
        <v>2576.7695643832403</v>
      </c>
      <c r="J56" s="297">
        <f>J57+J68</f>
        <v>2677.6873505538219</v>
      </c>
      <c r="K56" s="412"/>
      <c r="L56" s="386">
        <f>SUM(C56:K56)</f>
        <v>19536.773635761383</v>
      </c>
      <c r="M56" s="387">
        <f>M57+M68</f>
        <v>30000</v>
      </c>
      <c r="N56" s="388">
        <f>M56-C56-D56-E56-F56-G56-H56-I56</f>
        <v>13140.913714792438</v>
      </c>
      <c r="O56" s="389">
        <f>N56/M56</f>
        <v>0.43803045715974792</v>
      </c>
    </row>
    <row r="57" spans="1:15" ht="15.6" x14ac:dyDescent="0.3">
      <c r="B57" s="298" t="s">
        <v>50</v>
      </c>
      <c r="C57" s="215">
        <f t="shared" ref="C57:G57" si="12">SUM(C58:C63)</f>
        <v>1513.0056252969759</v>
      </c>
      <c r="D57" s="215">
        <f t="shared" si="12"/>
        <v>918.33867251166203</v>
      </c>
      <c r="E57" s="215">
        <f t="shared" si="12"/>
        <v>829.0287804703587</v>
      </c>
      <c r="F57" s="216">
        <f t="shared" si="12"/>
        <v>2379.5379183846562</v>
      </c>
      <c r="G57" s="201">
        <f t="shared" si="12"/>
        <v>1370.1759105960266</v>
      </c>
      <c r="H57" s="201">
        <f>SUM(H58:H63)</f>
        <v>1446.0625096162521</v>
      </c>
      <c r="I57" s="201">
        <f>SUM(I58:I63)</f>
        <v>1284.4928107779708</v>
      </c>
      <c r="J57" s="201">
        <f>SUM(J58:J63)</f>
        <v>640.2065171936822</v>
      </c>
      <c r="K57" s="201">
        <f>SUM(K58:K63)</f>
        <v>1023.282469740242</v>
      </c>
      <c r="L57" s="201">
        <f>SUM(C57:K57)</f>
        <v>11404.131214587826</v>
      </c>
      <c r="M57" s="256">
        <f>M58+M63</f>
        <v>11500</v>
      </c>
      <c r="N57" s="217"/>
      <c r="O57" s="218"/>
    </row>
    <row r="58" spans="1:15" ht="15.6" x14ac:dyDescent="0.3">
      <c r="B58" s="299" t="s">
        <v>51</v>
      </c>
      <c r="C58" s="201"/>
      <c r="D58" s="201"/>
      <c r="E58" s="201"/>
      <c r="F58" s="219"/>
      <c r="G58" s="201"/>
      <c r="H58" s="201"/>
      <c r="I58" s="201"/>
      <c r="J58" s="201"/>
      <c r="K58" s="201"/>
      <c r="L58" s="201">
        <f>SUM(C58:K58)</f>
        <v>0</v>
      </c>
      <c r="M58" s="256">
        <v>4000</v>
      </c>
      <c r="N58" s="217"/>
      <c r="O58" s="218"/>
    </row>
    <row r="59" spans="1:15" ht="15.6" hidden="1" x14ac:dyDescent="0.3">
      <c r="A59" s="26" t="s">
        <v>52</v>
      </c>
      <c r="B59" s="300" t="s">
        <v>53</v>
      </c>
      <c r="C59" s="220"/>
      <c r="D59" s="220">
        <v>0</v>
      </c>
      <c r="E59" s="220"/>
      <c r="F59" s="221"/>
      <c r="G59" s="109">
        <f>(SUMIFS(RECIBIDAS!AB:AB,RECIBIDAS!BK:BK, $G$4,RECIBIDAS!BJ:BJ, B59))/$P$2</f>
        <v>0</v>
      </c>
      <c r="H59" s="109"/>
      <c r="I59" s="109"/>
      <c r="J59" s="109"/>
      <c r="K59" s="109"/>
      <c r="L59" s="201">
        <f t="shared" ref="L59:L61" si="13">SUM(C59:G59)</f>
        <v>0</v>
      </c>
      <c r="M59" s="256">
        <v>0</v>
      </c>
      <c r="N59" s="217"/>
      <c r="O59" s="218"/>
    </row>
    <row r="60" spans="1:15" ht="15.6" hidden="1" x14ac:dyDescent="0.3">
      <c r="A60" s="26" t="s">
        <v>52</v>
      </c>
      <c r="B60" s="300" t="s">
        <v>54</v>
      </c>
      <c r="C60" s="220"/>
      <c r="D60" s="220">
        <v>0</v>
      </c>
      <c r="E60" s="220"/>
      <c r="F60" s="221"/>
      <c r="G60" s="109">
        <f>(SUMIFS(RECIBIDAS!AB:AB,RECIBIDAS!BK:BK, $G$4,RECIBIDAS!BJ:BJ, B60))/$P$2</f>
        <v>0</v>
      </c>
      <c r="H60" s="109"/>
      <c r="I60" s="109"/>
      <c r="J60" s="109"/>
      <c r="K60" s="109"/>
      <c r="L60" s="201">
        <f t="shared" si="13"/>
        <v>0</v>
      </c>
      <c r="M60" s="256">
        <v>0</v>
      </c>
      <c r="N60" s="217"/>
      <c r="O60" s="218"/>
    </row>
    <row r="61" spans="1:15" ht="15.6" hidden="1" x14ac:dyDescent="0.3">
      <c r="A61" s="26" t="s">
        <v>52</v>
      </c>
      <c r="B61" s="300" t="s">
        <v>55</v>
      </c>
      <c r="C61" s="220"/>
      <c r="D61" s="220">
        <v>0</v>
      </c>
      <c r="E61" s="220"/>
      <c r="F61" s="221"/>
      <c r="G61" s="109">
        <f>(SUMIFS(RECIBIDAS!AB:AB,RECIBIDAS!BK:BK, $G$4,RECIBIDAS!BJ:BJ, B61))/$P$2</f>
        <v>0</v>
      </c>
      <c r="H61" s="109"/>
      <c r="I61" s="109"/>
      <c r="J61" s="109"/>
      <c r="K61" s="109"/>
      <c r="L61" s="201">
        <f t="shared" si="13"/>
        <v>0</v>
      </c>
      <c r="M61" s="307">
        <v>0</v>
      </c>
      <c r="N61" s="217"/>
      <c r="O61" s="218"/>
    </row>
    <row r="62" spans="1:15" ht="15.6" x14ac:dyDescent="0.3">
      <c r="B62" s="300" t="s">
        <v>56</v>
      </c>
      <c r="C62" s="220">
        <f>9327/M2</f>
        <v>476.54082555448264</v>
      </c>
      <c r="D62" s="220"/>
      <c r="E62" s="220"/>
      <c r="F62" s="221">
        <f>(RECIBIDAS!AB134+RECIBIDAS!AB135+RECIBIDAS!AB136+RECIBIDAS!AB138+RECIBIDAS!AB115)/M2</f>
        <v>1456.4476326236572</v>
      </c>
      <c r="G62" s="109">
        <f>RECIBIDAS!AB156/'2025'!P2</f>
        <v>547.01779801324506</v>
      </c>
      <c r="H62" s="109">
        <f>RECIBIDAS!AB216/'2025'!S2</f>
        <v>659.83775725131716</v>
      </c>
      <c r="I62" s="109">
        <f>RECIBIDAS!AB263/'2025'!V2</f>
        <v>714.20470896707559</v>
      </c>
      <c r="J62" s="109">
        <f>RECIBIDAS!AB314/'2025'!Y2</f>
        <v>640.2065171936822</v>
      </c>
      <c r="K62" s="109">
        <f>+RECIBIDAS!Y373/AB2</f>
        <v>620.39929280565752</v>
      </c>
      <c r="L62" s="201">
        <f t="shared" ref="L62:L70" si="14">SUM(C62:K62)</f>
        <v>5114.6545324091176</v>
      </c>
      <c r="M62" s="256">
        <v>0</v>
      </c>
      <c r="N62" s="217"/>
      <c r="O62" s="218"/>
    </row>
    <row r="63" spans="1:15" ht="15.6" x14ac:dyDescent="0.3">
      <c r="A63" s="26" t="s">
        <v>57</v>
      </c>
      <c r="B63" s="300" t="s">
        <v>58</v>
      </c>
      <c r="C63" s="352">
        <f t="shared" ref="C63:H63" si="15">SUM(C65:C66)</f>
        <v>1036.4647997424934</v>
      </c>
      <c r="D63" s="352">
        <f t="shared" si="15"/>
        <v>918.33867251166203</v>
      </c>
      <c r="E63" s="352">
        <f t="shared" si="15"/>
        <v>829.0287804703587</v>
      </c>
      <c r="F63" s="353">
        <f t="shared" si="15"/>
        <v>923.090285760999</v>
      </c>
      <c r="G63" s="352">
        <f t="shared" si="15"/>
        <v>823.15811258278154</v>
      </c>
      <c r="H63" s="352">
        <f t="shared" si="15"/>
        <v>786.22475236493483</v>
      </c>
      <c r="I63" s="352">
        <f>SUM(I65:I66)</f>
        <v>570.28810181089523</v>
      </c>
      <c r="J63" s="352">
        <f>SUM(J65:J66)</f>
        <v>0</v>
      </c>
      <c r="K63" s="352">
        <f>(6540+866)/AB2</f>
        <v>402.88317693458453</v>
      </c>
      <c r="L63" s="201">
        <f t="shared" si="14"/>
        <v>6289.4766821787089</v>
      </c>
      <c r="M63" s="256">
        <v>7500</v>
      </c>
      <c r="N63" s="217"/>
      <c r="O63" s="218"/>
    </row>
    <row r="64" spans="1:15" ht="15.6" x14ac:dyDescent="0.3">
      <c r="A64" s="26" t="s">
        <v>57</v>
      </c>
      <c r="B64" s="301" t="s">
        <v>59</v>
      </c>
      <c r="C64" s="223"/>
      <c r="D64" s="223"/>
      <c r="E64" s="223"/>
      <c r="F64" s="224"/>
      <c r="G64" s="109">
        <f>(SUMIFS(RECIBIDAS!AB:AB,RECIBIDAS!BK:BK, $G$4,RECIBIDAS!BJ:BJ, B64))/$P$2</f>
        <v>0</v>
      </c>
      <c r="H64" s="109"/>
      <c r="I64" s="109"/>
      <c r="J64" s="109"/>
      <c r="K64" s="109"/>
      <c r="L64" s="201">
        <f t="shared" si="14"/>
        <v>0</v>
      </c>
      <c r="M64" s="256"/>
      <c r="N64" s="217"/>
      <c r="O64" s="218"/>
    </row>
    <row r="65" spans="1:17" ht="15.6" x14ac:dyDescent="0.3">
      <c r="A65" s="26" t="s">
        <v>57</v>
      </c>
      <c r="B65" s="302" t="s">
        <v>60</v>
      </c>
      <c r="C65" s="223">
        <f>11179/M2</f>
        <v>571.16434961655</v>
      </c>
      <c r="D65" s="223">
        <f>9325/M2</f>
        <v>476.43864032331413</v>
      </c>
      <c r="E65" s="223">
        <f>8253/M2</f>
        <v>421.6673564169771</v>
      </c>
      <c r="F65" s="224">
        <f>9975/M2</f>
        <v>509.64884045308935</v>
      </c>
      <c r="G65" s="109">
        <f>10520/P2</f>
        <v>544.28807947019868</v>
      </c>
      <c r="H65" s="109">
        <f>10520/S2</f>
        <v>558.14052195688737</v>
      </c>
      <c r="I65" s="109">
        <f>9749/V2</f>
        <v>519.5531917161403</v>
      </c>
      <c r="J65" s="109"/>
      <c r="K65" s="109"/>
      <c r="L65" s="201">
        <f t="shared" si="14"/>
        <v>3600.9009799531568</v>
      </c>
      <c r="M65" s="256"/>
      <c r="N65" s="217"/>
      <c r="O65" s="218"/>
    </row>
    <row r="66" spans="1:17" ht="15.6" x14ac:dyDescent="0.3">
      <c r="A66" s="26" t="s">
        <v>57</v>
      </c>
      <c r="B66" s="302" t="s">
        <v>61</v>
      </c>
      <c r="C66" s="223">
        <f>9107/M2</f>
        <v>465.30045012594331</v>
      </c>
      <c r="D66" s="223">
        <f>8649/M2</f>
        <v>441.90003218834784</v>
      </c>
      <c r="E66" s="223">
        <f>7973/M2</f>
        <v>407.3614240533816</v>
      </c>
      <c r="F66" s="224">
        <f>8092/M2</f>
        <v>413.4414453079097</v>
      </c>
      <c r="G66" s="109">
        <f>5390/P2</f>
        <v>278.8700331125828</v>
      </c>
      <c r="H66" s="109">
        <f>4299/S2</f>
        <v>228.08423040804743</v>
      </c>
      <c r="I66" s="109">
        <f>952/V2</f>
        <v>50.734910094754909</v>
      </c>
      <c r="J66" s="109"/>
      <c r="K66" s="109"/>
      <c r="L66" s="201">
        <f t="shared" si="14"/>
        <v>2285.6925252909678</v>
      </c>
      <c r="M66" s="256"/>
      <c r="N66" s="217"/>
      <c r="O66" s="218"/>
    </row>
    <row r="67" spans="1:17" ht="15.6" x14ac:dyDescent="0.3">
      <c r="B67" s="302"/>
      <c r="C67" s="223"/>
      <c r="D67" s="223"/>
      <c r="E67" s="223"/>
      <c r="F67" s="224"/>
      <c r="G67" s="223"/>
      <c r="H67" s="223"/>
      <c r="I67" s="223"/>
      <c r="J67" s="223"/>
      <c r="K67" s="223"/>
      <c r="L67" s="201">
        <f t="shared" si="14"/>
        <v>0</v>
      </c>
      <c r="M67" s="256"/>
      <c r="N67" s="217"/>
      <c r="O67" s="218"/>
    </row>
    <row r="68" spans="1:17" ht="15.6" x14ac:dyDescent="0.3">
      <c r="B68" s="136" t="s">
        <v>62</v>
      </c>
      <c r="C68" s="217">
        <f>(C69+C70)</f>
        <v>941.31502173990805</v>
      </c>
      <c r="D68" s="217">
        <f t="shared" ref="D68:J68" si="16">D69+D70</f>
        <v>953.37287901779575</v>
      </c>
      <c r="E68" s="217">
        <f t="shared" si="16"/>
        <v>980.93480480066228</v>
      </c>
      <c r="F68" s="225">
        <f t="shared" si="16"/>
        <v>931.30086908539124</v>
      </c>
      <c r="G68" s="217">
        <f t="shared" si="16"/>
        <v>1087.9437293046358</v>
      </c>
      <c r="H68" s="217">
        <f t="shared" si="16"/>
        <v>931.3</v>
      </c>
      <c r="I68" s="217">
        <f t="shared" si="16"/>
        <v>1292.2767536052695</v>
      </c>
      <c r="J68" s="217">
        <f t="shared" si="16"/>
        <v>2037.4808333601397</v>
      </c>
      <c r="K68" s="217"/>
      <c r="L68" s="201">
        <f t="shared" si="14"/>
        <v>9155.9248909138023</v>
      </c>
      <c r="M68" s="256">
        <f>M69+M70</f>
        <v>18500</v>
      </c>
      <c r="N68" s="217"/>
      <c r="O68" s="218"/>
    </row>
    <row r="69" spans="1:17" ht="15.6" x14ac:dyDescent="0.3">
      <c r="B69" s="302" t="s">
        <v>63</v>
      </c>
      <c r="C69" s="223">
        <f>((RECIBIDAS!AB13+RECIBIDAS!AB14)/M2)-C74</f>
        <v>931.30086908539124</v>
      </c>
      <c r="D69" s="223">
        <f>((RECIBIDAS!AB50+RECIBIDAS!AB51)/M2)-D74</f>
        <v>931.30086908539124</v>
      </c>
      <c r="E69" s="223">
        <f>(RECIBIDAS!AB84/M2)+103.6</f>
        <v>931.3003724651677</v>
      </c>
      <c r="F69" s="224">
        <f>((RECIBIDAS!AB120+RECIBIDAS!AB121)/M2)-F74</f>
        <v>931.30086908539124</v>
      </c>
      <c r="G69" s="109">
        <v>931.3</v>
      </c>
      <c r="H69" s="109">
        <v>931.3</v>
      </c>
      <c r="I69" s="109">
        <v>931.3</v>
      </c>
      <c r="J69" s="109">
        <f>(RECIBIDAS!AB320+RECIBIDAS!AB321)/Y2</f>
        <v>2026.5705922089619</v>
      </c>
      <c r="K69" s="109">
        <f>(RECIBIDAS!Y379+RECIBIDAS!Y380)/AB2</f>
        <v>2056.3035495716035</v>
      </c>
      <c r="L69" s="201">
        <f t="shared" si="14"/>
        <v>10601.977121501906</v>
      </c>
      <c r="M69" s="256">
        <v>13500</v>
      </c>
      <c r="N69" s="217"/>
      <c r="O69" s="218"/>
      <c r="Q69" s="29"/>
    </row>
    <row r="70" spans="1:17" ht="16.2" thickBot="1" x14ac:dyDescent="0.35">
      <c r="B70" s="303" t="s">
        <v>64</v>
      </c>
      <c r="C70" s="304">
        <f>RECIBIDAS!AB11/M2</f>
        <v>10.014152654516844</v>
      </c>
      <c r="D70" s="304">
        <f>(RECIBIDAS!AB52)/M2</f>
        <v>22.07200993240447</v>
      </c>
      <c r="E70" s="304">
        <f>(RECIBIDAS!AB98)/M2</f>
        <v>49.634432335494559</v>
      </c>
      <c r="F70" s="305"/>
      <c r="G70" s="306">
        <f>(RECIBIDAS!AB167+RECIBIDAS!AB172+RECIBIDAS!AB173)/'2025'!P2</f>
        <v>156.64372930463577</v>
      </c>
      <c r="H70" s="343"/>
      <c r="I70" s="343">
        <f>RECIBIDAS!AB272/'2025'!V2</f>
        <v>360.97675360526961</v>
      </c>
      <c r="J70" s="343">
        <f>(RECIBIDAS!AB318)/Y2</f>
        <v>10.910241151177877</v>
      </c>
      <c r="K70" s="343">
        <f>+RECIBIDAS!Y387/AB2</f>
        <v>429.03304773561808</v>
      </c>
      <c r="L70" s="308">
        <f t="shared" si="14"/>
        <v>1039.2843667191173</v>
      </c>
      <c r="M70" s="204">
        <v>5000</v>
      </c>
      <c r="N70" s="226"/>
      <c r="O70" s="227"/>
    </row>
    <row r="71" spans="1:17" ht="16.2" thickBot="1" x14ac:dyDescent="0.35">
      <c r="B71" s="271" t="s">
        <v>65</v>
      </c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2" t="s">
        <v>18</v>
      </c>
      <c r="N71" s="192" t="s">
        <v>4</v>
      </c>
      <c r="O71" s="192" t="s">
        <v>5</v>
      </c>
    </row>
    <row r="72" spans="1:17" ht="15.6" x14ac:dyDescent="0.3">
      <c r="B72" s="19" t="s">
        <v>66</v>
      </c>
      <c r="C72" s="213">
        <f t="shared" ref="C72:F72" si="17">SUM(C73:C79)</f>
        <v>1680.5536395824711</v>
      </c>
      <c r="D72" s="213">
        <f t="shared" si="17"/>
        <v>3743.5448015818274</v>
      </c>
      <c r="E72" s="213">
        <f t="shared" si="17"/>
        <v>1486.5958523014669</v>
      </c>
      <c r="F72" s="213">
        <f t="shared" si="17"/>
        <v>1567.7181526953909</v>
      </c>
      <c r="G72" s="213">
        <f>SUM(G73:G79)</f>
        <v>3906.0244205298018</v>
      </c>
      <c r="H72" s="213">
        <f>SUM(H73:H79)</f>
        <v>1613.8028363300668</v>
      </c>
      <c r="I72" s="213">
        <f>SUM(I73:I79)</f>
        <v>1462.6299016211722</v>
      </c>
      <c r="J72" s="213">
        <f>SUM(J73:J79)</f>
        <v>1444.3379333268999</v>
      </c>
      <c r="K72" s="213">
        <f>SUM(K73:K79)</f>
        <v>1451.1834625322997</v>
      </c>
      <c r="L72" s="390">
        <f t="shared" ref="L72:L93" si="18">SUM(C72:K72)</f>
        <v>18356.391000501397</v>
      </c>
      <c r="M72" s="387">
        <f>SUM(M73:M79)</f>
        <v>44100</v>
      </c>
      <c r="N72" s="388">
        <f>M72-C72-D72-E72-F72-G72-H72-I72</f>
        <v>28639.130395357799</v>
      </c>
      <c r="O72" s="389">
        <f>N72/M72</f>
        <v>0.64941338764983669</v>
      </c>
    </row>
    <row r="73" spans="1:17" ht="15.6" x14ac:dyDescent="0.3">
      <c r="B73" s="18" t="s">
        <v>67</v>
      </c>
      <c r="C73" s="223">
        <f>RECIBIDAS!AB23/M2</f>
        <v>24.473362864865145</v>
      </c>
      <c r="D73" s="223">
        <f>(RECIBIDAS!AB53+RECIBIDAS!AB66+290)/M2</f>
        <v>907.99149410135749</v>
      </c>
      <c r="E73" s="223">
        <f>(RECIBIDAS!AB99)/M2</f>
        <v>14.254839748011221</v>
      </c>
      <c r="F73" s="224"/>
      <c r="G73" s="109">
        <f>(RECIBIDAS!AB166+RECIBIDAS!Q183)/'2025'!P2</f>
        <v>28.870033112582782</v>
      </c>
      <c r="H73" s="310"/>
      <c r="I73" s="281">
        <f>(RECIBIDAS!AB223+279)/'2025'!V2</f>
        <v>29.737478816043318</v>
      </c>
      <c r="J73" s="310">
        <f>+RECIBIDAS!AB323/'2025'!Y2</f>
        <v>14.958021037732815</v>
      </c>
      <c r="K73" s="310">
        <f>+RECIBIDAS!Y383/AB2</f>
        <v>15.177478580171359</v>
      </c>
      <c r="L73" s="310">
        <f t="shared" si="18"/>
        <v>1035.4627082607642</v>
      </c>
      <c r="M73" s="222">
        <v>1000</v>
      </c>
      <c r="N73" s="217"/>
      <c r="O73" s="203"/>
    </row>
    <row r="74" spans="1:17" ht="15.6" x14ac:dyDescent="0.3">
      <c r="A74" s="26" t="s">
        <v>52</v>
      </c>
      <c r="B74" s="18" t="s">
        <v>68</v>
      </c>
      <c r="C74" s="223">
        <v>1000</v>
      </c>
      <c r="D74" s="223">
        <f>C105</f>
        <v>1000</v>
      </c>
      <c r="E74" s="223">
        <f>RECIBIDAS!X27</f>
        <v>1000</v>
      </c>
      <c r="F74" s="224">
        <f>C105</f>
        <v>1000</v>
      </c>
      <c r="G74" s="109">
        <v>1000</v>
      </c>
      <c r="H74" s="310">
        <v>1000</v>
      </c>
      <c r="I74" s="281">
        <v>1000</v>
      </c>
      <c r="J74" s="310">
        <v>1000</v>
      </c>
      <c r="K74" s="310">
        <v>1000</v>
      </c>
      <c r="L74" s="310">
        <f t="shared" si="18"/>
        <v>9000</v>
      </c>
      <c r="M74" s="222">
        <v>26000</v>
      </c>
      <c r="N74" s="217"/>
      <c r="O74" s="203"/>
      <c r="Q74" s="29"/>
    </row>
    <row r="75" spans="1:17" ht="15.6" x14ac:dyDescent="0.3">
      <c r="B75" s="18" t="s">
        <v>69</v>
      </c>
      <c r="C75" s="223">
        <v>0</v>
      </c>
      <c r="D75" s="223">
        <v>0</v>
      </c>
      <c r="E75" s="223"/>
      <c r="F75" s="224"/>
      <c r="G75" s="109">
        <f>(SUMIFS(RECIBIDAS!AB:AB,RECIBIDAS!BK:BK, $G$4,RECIBIDAS!BJ:BJ, B75))/$P$2</f>
        <v>0</v>
      </c>
      <c r="H75" s="310"/>
      <c r="I75" s="281"/>
      <c r="J75" s="310"/>
      <c r="K75" s="310"/>
      <c r="L75" s="310">
        <f t="shared" si="18"/>
        <v>0</v>
      </c>
      <c r="M75" s="222">
        <v>10000</v>
      </c>
      <c r="N75" s="217"/>
      <c r="O75" s="203"/>
    </row>
    <row r="76" spans="1:17" ht="15.6" x14ac:dyDescent="0.3">
      <c r="B76" s="18" t="s">
        <v>70</v>
      </c>
      <c r="C76" s="223">
        <v>0</v>
      </c>
      <c r="D76" s="223">
        <v>0</v>
      </c>
      <c r="E76" s="223"/>
      <c r="F76" s="224"/>
      <c r="G76" s="109">
        <f>(RECIBIDAS!AB165+RECIBIDAS!AB168+RECIBIDAS!AB170)/'2025'!P2</f>
        <v>163.64859271523179</v>
      </c>
      <c r="H76" s="310">
        <f>RECIBIDAS!AB218/S2</f>
        <v>117.03973302632069</v>
      </c>
      <c r="I76" s="281"/>
      <c r="J76" s="310"/>
      <c r="K76" s="310"/>
      <c r="L76" s="310">
        <f t="shared" si="18"/>
        <v>280.68832574155249</v>
      </c>
      <c r="M76" s="222">
        <v>500</v>
      </c>
      <c r="N76" s="217"/>
      <c r="O76" s="203"/>
    </row>
    <row r="77" spans="1:17" ht="15.6" x14ac:dyDescent="0.3">
      <c r="A77" s="32"/>
      <c r="B77" s="18" t="s">
        <v>71</v>
      </c>
      <c r="C77" s="223">
        <f>RECIBIDAS!AB6/M2</f>
        <v>573.8722582425163</v>
      </c>
      <c r="D77" s="223">
        <f>(RECIBIDAS!AB41+RECIBIDAS!J62)/M2</f>
        <v>1721.6167747275488</v>
      </c>
      <c r="E77" s="223">
        <f>RECIBIDAS!AB79/M2</f>
        <v>472.34101255345564</v>
      </c>
      <c r="F77" s="224">
        <f>RECIBIDAS!AB117/M2</f>
        <v>363.96080174532381</v>
      </c>
      <c r="G77" s="109">
        <f>(SUMIFS(RECIBIDAS!AB:AB,RECIBIDAS!BK:BK, $G$4,RECIBIDAS!BJ:BJ, B77))/$P$2</f>
        <v>429.30670529801324</v>
      </c>
      <c r="H77" s="310">
        <f>RECIBIDAS!AB217/'2025'!S2</f>
        <v>412.29925245247586</v>
      </c>
      <c r="I77" s="281">
        <f>RECIBIDAS!AB264/'2025'!V2</f>
        <v>403.5279947986059</v>
      </c>
      <c r="J77" s="310">
        <f>+RECIBIDAS!AB315/'2025'!Y2</f>
        <v>405.95104062791518</v>
      </c>
      <c r="K77" s="310">
        <f>+RECIBIDAS!Y377/AB2</f>
        <v>411.90697674418607</v>
      </c>
      <c r="L77" s="310">
        <f t="shared" si="18"/>
        <v>5194.7828171900401</v>
      </c>
      <c r="M77" s="222">
        <v>4000</v>
      </c>
      <c r="N77" s="217"/>
      <c r="O77" s="203"/>
    </row>
    <row r="78" spans="1:17" ht="15.6" x14ac:dyDescent="0.3">
      <c r="B78" s="18" t="s">
        <v>72</v>
      </c>
      <c r="C78" s="220">
        <f>RECIBIDAS!U23/'2025'!M2</f>
        <v>49.968578041415675</v>
      </c>
      <c r="D78" s="220">
        <f>(1590)/M2</f>
        <v>81.237258778988675</v>
      </c>
      <c r="E78" s="220">
        <v>0</v>
      </c>
      <c r="F78" s="221">
        <f>787/M2</f>
        <v>40.209888464820182</v>
      </c>
      <c r="G78" s="109">
        <f>(RECIBIDAS!AC193+RECIBIDAS!AI194+RECIBIDAS!AI195+RECIBIDAS!AI196)/P2</f>
        <v>2217.9221854304637</v>
      </c>
      <c r="H78" s="310">
        <f>(152+150)/S2</f>
        <v>16.022665174047528</v>
      </c>
      <c r="I78" s="281">
        <f>437/V2</f>
        <v>23.28902910862174</v>
      </c>
      <c r="J78" s="310"/>
      <c r="K78" s="310"/>
      <c r="L78" s="310">
        <f t="shared" si="18"/>
        <v>2428.649604998358</v>
      </c>
      <c r="M78" s="222">
        <v>100</v>
      </c>
      <c r="N78" s="217"/>
      <c r="O78" s="203"/>
    </row>
    <row r="79" spans="1:17" ht="15.6" x14ac:dyDescent="0.3">
      <c r="B79" s="18" t="s">
        <v>73</v>
      </c>
      <c r="C79" s="220">
        <f>RECIBIDAS!U20/'2025'!M2</f>
        <v>32.239440433674126</v>
      </c>
      <c r="D79" s="220">
        <f>640/M2</f>
        <v>32.699273973932549</v>
      </c>
      <c r="E79" s="220">
        <v>0</v>
      </c>
      <c r="F79" s="221">
        <f>3201/M2</f>
        <v>163.54746248524702</v>
      </c>
      <c r="G79" s="109">
        <f>RECIBIDAS!AE193/P2</f>
        <v>66.276903973509931</v>
      </c>
      <c r="H79" s="310">
        <f>(650+640)/S2</f>
        <v>68.44118567722289</v>
      </c>
      <c r="I79" s="281">
        <f>114/V2</f>
        <v>6.0753988979013229</v>
      </c>
      <c r="J79" s="310">
        <f>437/Y2</f>
        <v>23.428871661251755</v>
      </c>
      <c r="K79" s="310">
        <f>443/AB2</f>
        <v>24.099007207942336</v>
      </c>
      <c r="L79" s="310">
        <f t="shared" si="18"/>
        <v>416.80754431068198</v>
      </c>
      <c r="M79" s="222">
        <v>2500</v>
      </c>
      <c r="N79" s="217"/>
      <c r="O79" s="203"/>
    </row>
    <row r="80" spans="1:17" ht="15.6" x14ac:dyDescent="0.3">
      <c r="B80" s="20" t="s">
        <v>74</v>
      </c>
      <c r="C80" s="213">
        <f t="shared" ref="C80:G80" si="19">SUM(C81:C96)</f>
        <v>10015.697492885354</v>
      </c>
      <c r="D80" s="213">
        <f t="shared" si="19"/>
        <v>7341.9215973595346</v>
      </c>
      <c r="E80" s="213">
        <f t="shared" si="19"/>
        <v>2260.9614628837699</v>
      </c>
      <c r="F80" s="213">
        <f t="shared" si="19"/>
        <v>805.60792548652944</v>
      </c>
      <c r="G80" s="213">
        <f t="shared" si="19"/>
        <v>1606.4019784768211</v>
      </c>
      <c r="H80" s="214">
        <f>SUM(H81:H96)</f>
        <v>1388.0079370553312</v>
      </c>
      <c r="I80" s="214">
        <f>SUM(I81:I97)</f>
        <v>1823.6325556112172</v>
      </c>
      <c r="J80" s="214">
        <f>SUM(J81:J97)</f>
        <v>2029.7128488864585</v>
      </c>
      <c r="K80" s="214">
        <f>SUM(K81:K97)</f>
        <v>1275.9673602611178</v>
      </c>
      <c r="L80" s="391">
        <f t="shared" si="18"/>
        <v>28547.911158906132</v>
      </c>
      <c r="M80" s="392">
        <f>SUM(M81:M96)</f>
        <v>24350</v>
      </c>
      <c r="N80" s="393">
        <f>M80-C80-D80-E80-F80-G80-H80-I80</f>
        <v>-892.2309497585577</v>
      </c>
      <c r="O80" s="394">
        <f>N80/M80</f>
        <v>-3.6641928121501341E-2</v>
      </c>
    </row>
    <row r="81" spans="1:17" ht="15.6" x14ac:dyDescent="0.3">
      <c r="B81" s="315" t="s">
        <v>75</v>
      </c>
      <c r="C81" s="220">
        <v>0</v>
      </c>
      <c r="D81" s="220">
        <v>0</v>
      </c>
      <c r="E81" s="223">
        <f>RECIBIDAS!AB82/M2</f>
        <v>107.6010484204718</v>
      </c>
      <c r="F81" s="224"/>
      <c r="G81" s="109">
        <f>(RECIBIDAS!AB162+RECIBIDAS!AB174)/'2025'!P2</f>
        <v>556.40418046357615</v>
      </c>
      <c r="H81" s="310"/>
      <c r="I81" s="109">
        <v>580</v>
      </c>
      <c r="J81" s="176">
        <f>(RECIBIDAS!AB324+RECIBIDAS!AB325+RECIBIDAS!AB326)/Y2</f>
        <v>1104.2858215116717</v>
      </c>
      <c r="K81" s="176">
        <f>+RECIBIDAS!Y381/AB2</f>
        <v>49.558003535971714</v>
      </c>
      <c r="L81" s="176">
        <f t="shared" si="18"/>
        <v>2397.8490539316913</v>
      </c>
      <c r="M81" s="222">
        <v>500</v>
      </c>
      <c r="N81" s="217"/>
      <c r="O81" s="203"/>
      <c r="Q81" s="29"/>
    </row>
    <row r="82" spans="1:17" ht="15.6" x14ac:dyDescent="0.3">
      <c r="A82" s="26" t="s">
        <v>76</v>
      </c>
      <c r="B82" s="18" t="s">
        <v>77</v>
      </c>
      <c r="C82" s="223">
        <f>(RECIBIDAS!AB15+RECIBIDAS!AB8)/M2</f>
        <v>3167.384517915626</v>
      </c>
      <c r="D82" s="223">
        <f>RECIBIDAS!AB43/M2</f>
        <v>613.11138701123537</v>
      </c>
      <c r="E82" s="223">
        <f>RECIBIDAS!AB91/M2</f>
        <v>1226.2227740224707</v>
      </c>
      <c r="F82" s="224">
        <f>RECIBIDAS!AB127/M2</f>
        <v>613.11138701123537</v>
      </c>
      <c r="G82" s="109">
        <f>(SUMIFS(RECIBIDAS!AB:AB,RECIBIDAS!BK:BK, $G$4,RECIBIDAS!BJ:BJ, B82))/$P$2</f>
        <v>0</v>
      </c>
      <c r="H82" s="310">
        <f>RECIBIDAS!AB227/'2025'!S2</f>
        <v>441.21591867701602</v>
      </c>
      <c r="I82" s="281">
        <f>RECIBIDAS!AB265/'2025'!V2</f>
        <v>443.19342151543901</v>
      </c>
      <c r="J82" s="282">
        <f>+RECIBIDAS!AB317/'2025'!Y2</f>
        <v>445.85464449233871</v>
      </c>
      <c r="K82" s="282">
        <f>+RECIBIDAS!Y378/AB2</f>
        <v>452.39602883176934</v>
      </c>
      <c r="L82" s="176">
        <f t="shared" si="18"/>
        <v>7402.4900794771293</v>
      </c>
      <c r="M82" s="222">
        <v>8200</v>
      </c>
      <c r="N82" s="217"/>
      <c r="O82" s="203"/>
    </row>
    <row r="83" spans="1:17" ht="15.6" x14ac:dyDescent="0.3">
      <c r="A83" s="26" t="s">
        <v>57</v>
      </c>
      <c r="B83" s="18" t="s">
        <v>78</v>
      </c>
      <c r="C83" s="223">
        <f>(30+4.8)+((250+10+41.6)/M2)</f>
        <v>50.209532860215717</v>
      </c>
      <c r="D83" s="223">
        <f>((250+18+2.88+40)/M2)+34.8+34.8</f>
        <v>85.483672332837727</v>
      </c>
      <c r="E83" s="223">
        <f>((250+10+41.6)/M2)+30+4.8</f>
        <v>50.209532860215717</v>
      </c>
      <c r="F83" s="224">
        <f>(250+10+41.6)/M2</f>
        <v>15.409532860215716</v>
      </c>
      <c r="G83" s="109">
        <f>(250+10+41.6)/P2</f>
        <v>15.604304635761592</v>
      </c>
      <c r="H83" s="310">
        <f>(250+20+43.2)/S2</f>
        <v>16.616883220237369</v>
      </c>
      <c r="I83" s="281">
        <f>(250+20+43.2)/V2</f>
        <v>16.691359077392054</v>
      </c>
      <c r="J83" s="282">
        <f>(250+13+42.08)/Y2</f>
        <v>16.356247520399737</v>
      </c>
      <c r="K83" s="282">
        <f>(250+40)/AB2</f>
        <v>15.775873793009655</v>
      </c>
      <c r="L83" s="176">
        <f t="shared" si="18"/>
        <v>282.35693916028532</v>
      </c>
      <c r="M83" s="222">
        <v>3200</v>
      </c>
      <c r="N83" s="217"/>
      <c r="O83" s="203"/>
    </row>
    <row r="84" spans="1:17" ht="15.6" x14ac:dyDescent="0.3">
      <c r="B84" s="18" t="s">
        <v>79</v>
      </c>
      <c r="C84" s="220">
        <f>(RECIBIDAS!AB5)/M2</f>
        <v>6763.6159265901297</v>
      </c>
      <c r="D84" s="220">
        <f>(RECIBIDAS!AB57+RECIBIDAS!AB58)/M2</f>
        <v>2452.4465698972526</v>
      </c>
      <c r="E84" s="220"/>
      <c r="F84" s="221"/>
      <c r="G84" s="109">
        <f>(SUMIFS(RECIBIDAS!AB:AB,RECIBIDAS!BK:BK, $G$4,RECIBIDAS!BJ:BJ, B84))/$P$2</f>
        <v>0</v>
      </c>
      <c r="H84" s="310"/>
      <c r="I84" s="281"/>
      <c r="J84" s="282"/>
      <c r="K84" s="282"/>
      <c r="L84" s="176">
        <f t="shared" si="18"/>
        <v>9216.0624964873823</v>
      </c>
      <c r="M84" s="222">
        <v>0</v>
      </c>
      <c r="N84" s="217"/>
      <c r="O84" s="203"/>
    </row>
    <row r="85" spans="1:17" ht="15.6" x14ac:dyDescent="0.3">
      <c r="B85" s="311" t="s">
        <v>1768</v>
      </c>
      <c r="C85" s="220">
        <v>0</v>
      </c>
      <c r="D85" s="220">
        <f>RECIBIDAS!AB67/M2</f>
        <v>662.11840202735505</v>
      </c>
      <c r="E85" s="220">
        <v>0</v>
      </c>
      <c r="F85" s="221"/>
      <c r="G85" s="109">
        <f>RECIBIDAS!Q180</f>
        <v>627.98</v>
      </c>
      <c r="H85" s="310"/>
      <c r="I85" s="281"/>
      <c r="J85" s="282"/>
      <c r="K85" s="282"/>
      <c r="L85" s="176">
        <f t="shared" si="18"/>
        <v>1290.098402027355</v>
      </c>
      <c r="M85" s="222">
        <v>3500</v>
      </c>
      <c r="N85" s="217">
        <f>M85-C85-D85-E85-F85-G85-H85-I85</f>
        <v>2209.901597972645</v>
      </c>
      <c r="O85" s="202">
        <f>N85/M85</f>
        <v>0.63140045656361288</v>
      </c>
    </row>
    <row r="86" spans="1:17" ht="15.6" x14ac:dyDescent="0.3">
      <c r="B86" s="18" t="s">
        <v>80</v>
      </c>
      <c r="C86" s="223">
        <v>0</v>
      </c>
      <c r="D86" s="223">
        <v>0</v>
      </c>
      <c r="E86" s="223"/>
      <c r="F86" s="224"/>
      <c r="G86" s="109">
        <f>(SUMIFS(RECIBIDAS!AB:AB,RECIBIDAS!BK:BK, $G$4,RECIBIDAS!BJ:BJ, B86))/$P$2</f>
        <v>0</v>
      </c>
      <c r="H86" s="310"/>
      <c r="I86" s="281"/>
      <c r="J86" s="282"/>
      <c r="K86" s="282"/>
      <c r="L86" s="176">
        <f t="shared" si="18"/>
        <v>0</v>
      </c>
      <c r="M86" s="222">
        <v>0</v>
      </c>
      <c r="N86" s="217"/>
      <c r="O86" s="203"/>
    </row>
    <row r="87" spans="1:17" ht="15.6" x14ac:dyDescent="0.3">
      <c r="B87" s="18" t="s">
        <v>81</v>
      </c>
      <c r="C87" s="223">
        <v>0</v>
      </c>
      <c r="D87" s="223">
        <f>RECIBIDAS!AB56/M2</f>
        <v>3254.4555315420266</v>
      </c>
      <c r="E87" s="223"/>
      <c r="F87" s="224"/>
      <c r="G87" s="109">
        <f>(SUMIFS(RECIBIDAS!AB:AB,RECIBIDAS!BK:BK, $G$4,RECIBIDAS!BJ:BJ, B87))/$P$2</f>
        <v>0</v>
      </c>
      <c r="H87" s="310"/>
      <c r="I87" s="281"/>
      <c r="J87" s="282"/>
      <c r="K87" s="282"/>
      <c r="L87" s="176">
        <f t="shared" si="18"/>
        <v>3254.4555315420266</v>
      </c>
      <c r="M87" s="222">
        <v>3000</v>
      </c>
      <c r="N87" s="217"/>
      <c r="O87" s="203"/>
    </row>
    <row r="88" spans="1:17" ht="15.6" x14ac:dyDescent="0.3">
      <c r="B88" s="18" t="s">
        <v>82</v>
      </c>
      <c r="C88" s="223">
        <v>0</v>
      </c>
      <c r="D88" s="223"/>
      <c r="E88" s="223"/>
      <c r="F88" s="224"/>
      <c r="G88" s="109">
        <f>(SUMIFS(RECIBIDAS!AB:AB,RECIBIDAS!BK:BK, $G$4,RECIBIDAS!BJ:BJ, B88))/$P$2</f>
        <v>0</v>
      </c>
      <c r="H88" s="310"/>
      <c r="I88" s="281"/>
      <c r="J88" s="282"/>
      <c r="K88" s="282"/>
      <c r="L88" s="176">
        <f t="shared" si="18"/>
        <v>0</v>
      </c>
      <c r="M88" s="222">
        <v>0</v>
      </c>
      <c r="N88" s="217"/>
      <c r="O88" s="203"/>
    </row>
    <row r="89" spans="1:17" ht="15.6" x14ac:dyDescent="0.3">
      <c r="B89" s="21" t="s">
        <v>83</v>
      </c>
      <c r="C89" s="228">
        <v>0</v>
      </c>
      <c r="D89" s="223">
        <f>(RECIBIDAS!AB47+RECIBIDAS!AB49)/M2</f>
        <v>30.962125044067385</v>
      </c>
      <c r="E89" s="223"/>
      <c r="F89" s="224">
        <f>(RECIBIDAS!AB123+RECIBIDAS!AB124)/M2</f>
        <v>66.726955953056105</v>
      </c>
      <c r="G89" s="109">
        <f>(SUMIFS(RECIBIDAS!AB:AB,RECIBIDAS!BK:BK, $G$4,RECIBIDAS!BJ:BJ, B89))/$P$2</f>
        <v>0</v>
      </c>
      <c r="H89" s="310"/>
      <c r="I89" s="281"/>
      <c r="J89" s="282"/>
      <c r="K89" s="282">
        <f>+RECIBIDAS!Y382/AB2</f>
        <v>21.542227662178703</v>
      </c>
      <c r="L89" s="176">
        <f t="shared" si="18"/>
        <v>119.23130865930219</v>
      </c>
      <c r="M89" s="222">
        <v>2500</v>
      </c>
      <c r="N89" s="217"/>
      <c r="O89" s="203"/>
    </row>
    <row r="90" spans="1:17" ht="15.6" x14ac:dyDescent="0.3">
      <c r="B90" s="22" t="s">
        <v>84</v>
      </c>
      <c r="C90" s="223">
        <v>0</v>
      </c>
      <c r="D90" s="223"/>
      <c r="E90" s="223"/>
      <c r="F90" s="224"/>
      <c r="G90" s="109">
        <f>(SUMIFS(RECIBIDAS!AB:AB,RECIBIDAS!BK:BK, $G$4,RECIBIDAS!BJ:BJ, B90))/$P$2</f>
        <v>0</v>
      </c>
      <c r="H90" s="310"/>
      <c r="I90" s="281"/>
      <c r="J90" s="282"/>
      <c r="K90" s="282"/>
      <c r="L90" s="176">
        <f t="shared" si="18"/>
        <v>0</v>
      </c>
      <c r="M90" s="222">
        <v>0</v>
      </c>
      <c r="N90" s="217"/>
      <c r="O90" s="203"/>
    </row>
    <row r="91" spans="1:17" ht="15.6" x14ac:dyDescent="0.3">
      <c r="B91" s="22" t="s">
        <v>85</v>
      </c>
      <c r="C91" s="220">
        <v>0</v>
      </c>
      <c r="D91" s="220"/>
      <c r="E91" s="220"/>
      <c r="F91" s="221"/>
      <c r="G91" s="109">
        <f>(SUMIFS(RECIBIDAS!AB:AB,RECIBIDAS!BK:BK, $G$4,RECIBIDAS!BJ:BJ, B91))/$P$2</f>
        <v>0</v>
      </c>
      <c r="H91" s="310"/>
      <c r="I91" s="281"/>
      <c r="J91" s="282"/>
      <c r="K91" s="282"/>
      <c r="L91" s="176">
        <f t="shared" si="18"/>
        <v>0</v>
      </c>
      <c r="M91" s="222">
        <v>200</v>
      </c>
      <c r="N91" s="217"/>
      <c r="O91" s="203"/>
    </row>
    <row r="92" spans="1:17" ht="15.6" x14ac:dyDescent="0.3">
      <c r="B92" s="22" t="s">
        <v>86</v>
      </c>
      <c r="C92" s="220">
        <f>675/M2</f>
        <v>34.487515519381986</v>
      </c>
      <c r="D92" s="220">
        <v>0</v>
      </c>
      <c r="E92" s="220">
        <v>0</v>
      </c>
      <c r="F92" s="221"/>
      <c r="G92" s="109">
        <f>(SUMIFS(RECIBIDAS!AB:AB,RECIBIDAS!BK:BK, $G$4,RECIBIDAS!BJ:BJ, B92))/$P$2</f>
        <v>0</v>
      </c>
      <c r="H92" s="310">
        <f>(580.61+880+931.97+430)/S2</f>
        <v>149.75249757272539</v>
      </c>
      <c r="I92" s="281">
        <f>(1300+279)/V2</f>
        <v>84.149604033212185</v>
      </c>
      <c r="J92" s="282"/>
      <c r="K92" s="282"/>
      <c r="L92" s="176">
        <f t="shared" si="18"/>
        <v>268.38961712531955</v>
      </c>
      <c r="M92" s="222">
        <v>250</v>
      </c>
      <c r="N92" s="217"/>
      <c r="O92" s="203"/>
    </row>
    <row r="93" spans="1:17" ht="15.6" x14ac:dyDescent="0.3">
      <c r="B93" s="22" t="s">
        <v>1978</v>
      </c>
      <c r="C93" s="220"/>
      <c r="D93" s="220"/>
      <c r="E93" s="220"/>
      <c r="F93" s="221"/>
      <c r="G93" s="111"/>
      <c r="H93" s="350">
        <f>RECIBIDAS!AB226/'2025'!S2</f>
        <v>332.33766440474739</v>
      </c>
      <c r="I93" s="351"/>
      <c r="J93" s="406"/>
      <c r="K93" s="406"/>
      <c r="L93" s="176">
        <f t="shared" si="18"/>
        <v>332.33766440474739</v>
      </c>
      <c r="M93" s="222"/>
      <c r="N93" s="217"/>
      <c r="O93" s="203"/>
    </row>
    <row r="94" spans="1:17" ht="15.6" x14ac:dyDescent="0.3">
      <c r="B94" s="14" t="s">
        <v>87</v>
      </c>
      <c r="C94" s="220"/>
      <c r="D94" s="220"/>
      <c r="E94" s="220"/>
      <c r="F94" s="220"/>
      <c r="G94" s="109">
        <f>(SUMIFS(RECIBIDAS!AB:AB,RECIBIDAS!BK:BK, $G$4,RECIBIDAS!BJ:BJ, B94))/$P$2</f>
        <v>0</v>
      </c>
      <c r="H94" s="310"/>
      <c r="I94" s="281"/>
      <c r="J94" s="282"/>
      <c r="K94" s="282"/>
      <c r="L94" s="176">
        <f t="shared" ref="L94" si="20">SUM(C94:I94)</f>
        <v>0</v>
      </c>
      <c r="M94" s="222"/>
      <c r="N94" s="217"/>
      <c r="O94" s="203"/>
    </row>
    <row r="95" spans="1:17" ht="15.6" x14ac:dyDescent="0.3">
      <c r="B95" s="22" t="s">
        <v>88</v>
      </c>
      <c r="C95" s="220">
        <v>0</v>
      </c>
      <c r="D95" s="220">
        <f>RECIBIDAS!AB46/M2</f>
        <v>243.3439095047593</v>
      </c>
      <c r="E95" s="220">
        <f>(RECIBIDAS!AB83+RECIBIDAS!AB85+RECIBIDAS!AB97)/M2</f>
        <v>876.92810758061148</v>
      </c>
      <c r="F95" s="221">
        <f>RECIBIDAS!AB126/M2</f>
        <v>110.36004966202236</v>
      </c>
      <c r="G95" s="109">
        <f>(SUMIFS(RECIBIDAS!AB:AB,RECIBIDAS!BK:BK, $G$4,RECIBIDAS!BJ:BJ, B95))/$P$2</f>
        <v>406.41349337748346</v>
      </c>
      <c r="H95" s="310">
        <f>(RECIBIDAS!AB229/'2025'!S2)</f>
        <v>448.08497318060518</v>
      </c>
      <c r="I95" s="281"/>
      <c r="J95" s="282">
        <f>+RECIBIDAS!AB319/Y2</f>
        <v>463.21613536204842</v>
      </c>
      <c r="K95" s="282">
        <f>(RECIBIDAS!Y372+RECIBIDAS!Y374+RECIBIDAS!Y375+RECIBIDAS!Y386+RECIBIDAS!Y388+RECIBIDAS!Y389+RECIBIDAS!Y390)/AB2</f>
        <v>736.69522643818846</v>
      </c>
      <c r="L95" s="176">
        <f>SUM(C95:I95)</f>
        <v>2085.130533305482</v>
      </c>
      <c r="M95" s="222">
        <v>2500</v>
      </c>
      <c r="N95" s="217"/>
      <c r="O95" s="203"/>
    </row>
    <row r="96" spans="1:17" ht="15.6" x14ac:dyDescent="0.3">
      <c r="B96" s="372" t="s">
        <v>89</v>
      </c>
      <c r="C96" s="373">
        <v>0</v>
      </c>
      <c r="D96" s="373"/>
      <c r="E96" s="373"/>
      <c r="F96" s="374"/>
      <c r="G96" s="119">
        <f>(SUMIFS(RECIBIDAS!AB:AB,RECIBIDAS!BK:BK, $G$4,RECIBIDAS!BJ:BJ, B96))/$P$2</f>
        <v>0</v>
      </c>
      <c r="H96" s="289"/>
      <c r="I96" s="375"/>
      <c r="J96" s="407"/>
      <c r="K96" s="407"/>
      <c r="L96" s="180">
        <f>SUM(C96:I96)</f>
        <v>0</v>
      </c>
      <c r="M96" s="376">
        <v>500</v>
      </c>
      <c r="N96" s="377"/>
      <c r="O96" s="378"/>
    </row>
    <row r="97" spans="1:15" ht="16.2" thickBot="1" x14ac:dyDescent="0.35">
      <c r="B97" s="379" t="s">
        <v>2158</v>
      </c>
      <c r="C97" s="380"/>
      <c r="D97" s="380"/>
      <c r="E97" s="380"/>
      <c r="F97" s="380"/>
      <c r="G97" s="380"/>
      <c r="H97" s="380"/>
      <c r="I97" s="381">
        <f>RECIBIDAS!AB274/'2025'!V2</f>
        <v>699.59817098517397</v>
      </c>
      <c r="J97" s="408"/>
      <c r="K97" s="408"/>
      <c r="L97" s="398">
        <f>SUM(C97:I97)</f>
        <v>699.59817098517397</v>
      </c>
      <c r="M97" s="395"/>
      <c r="N97" s="396"/>
      <c r="O97" s="397"/>
    </row>
    <row r="100" spans="1:15" ht="15.6" x14ac:dyDescent="0.3"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229"/>
      <c r="N100" s="229"/>
      <c r="O100" s="209"/>
    </row>
    <row r="101" spans="1:15" ht="15.6" x14ac:dyDescent="0.3">
      <c r="B101" s="230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</row>
    <row r="102" spans="1:15" ht="15.6" hidden="1" x14ac:dyDescent="0.3">
      <c r="B102" s="8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</row>
    <row r="103" spans="1:15" ht="15.6" hidden="1" x14ac:dyDescent="0.3">
      <c r="B103" s="8" t="s">
        <v>1765</v>
      </c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</row>
    <row r="104" spans="1:15" ht="15.6" hidden="1" x14ac:dyDescent="0.3">
      <c r="A104" s="24"/>
      <c r="C104" s="152" t="s">
        <v>90</v>
      </c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</row>
    <row r="105" spans="1:15" ht="15.6" hidden="1" x14ac:dyDescent="0.3">
      <c r="A105" s="141"/>
      <c r="C105" s="164">
        <v>1000</v>
      </c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</row>
    <row r="106" spans="1:15" ht="15.6" x14ac:dyDescent="0.3">
      <c r="A106" s="143"/>
      <c r="C106" s="16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191"/>
    </row>
    <row r="107" spans="1:15" ht="15.6" x14ac:dyDescent="0.3">
      <c r="A107" s="143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191"/>
    </row>
    <row r="108" spans="1:15" ht="15.6" x14ac:dyDescent="0.3">
      <c r="A108" s="143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191"/>
    </row>
    <row r="109" spans="1:15" x14ac:dyDescent="0.25">
      <c r="A109" s="143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</row>
    <row r="110" spans="1:15" x14ac:dyDescent="0.25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spans="1:15" x14ac:dyDescent="0.25">
      <c r="A111" s="143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</row>
    <row r="112" spans="1:15" x14ac:dyDescent="0.25">
      <c r="A112" s="143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1:15" x14ac:dyDescent="0.25">
      <c r="A113" s="143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1:15" x14ac:dyDescent="0.25">
      <c r="A114" s="143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1:15" x14ac:dyDescent="0.25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1:15" x14ac:dyDescent="0.25">
      <c r="A116" s="143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1:15" x14ac:dyDescent="0.25">
      <c r="A117" s="143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1:15" x14ac:dyDescent="0.25"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24"/>
    </row>
    <row r="122" spans="1:15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424"/>
      <c r="N122" s="424"/>
    </row>
  </sheetData>
  <mergeCells count="2">
    <mergeCell ref="M122:N122"/>
    <mergeCell ref="B3:O3"/>
  </mergeCells>
  <pageMargins left="0.25" right="0.25" top="0.25" bottom="0.5" header="0.3" footer="0.3"/>
  <pageSetup scale="77" fitToHeight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FB49-83A5-4B44-B932-F2BB419A7104}">
  <dimension ref="A1:BK399"/>
  <sheetViews>
    <sheetView topLeftCell="AA370" zoomScale="80" zoomScaleNormal="80" workbookViewId="0">
      <selection activeCell="AE378" sqref="AE378"/>
    </sheetView>
  </sheetViews>
  <sheetFormatPr baseColWidth="10" defaultColWidth="11.44140625" defaultRowHeight="13.8" x14ac:dyDescent="0.25"/>
  <cols>
    <col min="1" max="4" width="11.44140625" style="16"/>
    <col min="5" max="5" width="26" style="16" bestFit="1" customWidth="1"/>
    <col min="6" max="6" width="18.6640625" style="16" bestFit="1" customWidth="1"/>
    <col min="7" max="8" width="11.44140625" style="16"/>
    <col min="9" max="9" width="21.88671875" style="16" customWidth="1"/>
    <col min="10" max="13" width="11.44140625" style="16"/>
    <col min="14" max="14" width="42.109375" style="16" customWidth="1"/>
    <col min="15" max="15" width="11.44140625" style="16" customWidth="1"/>
    <col min="16" max="16" width="12.88671875" style="16" customWidth="1"/>
    <col min="17" max="17" width="62.109375" style="16" customWidth="1"/>
    <col min="18" max="18" width="11.44140625" style="16" customWidth="1"/>
    <col min="19" max="19" width="2.6640625" style="16" customWidth="1"/>
    <col min="20" max="20" width="24.109375" style="16" customWidth="1"/>
    <col min="21" max="21" width="21.109375" style="16" customWidth="1"/>
    <col min="22" max="22" width="11.6640625" style="16" customWidth="1"/>
    <col min="23" max="23" width="13.44140625" style="16" customWidth="1"/>
    <col min="24" max="24" width="15.44140625" style="16" customWidth="1"/>
    <col min="25" max="25" width="13.88671875" style="16" customWidth="1"/>
    <col min="26" max="26" width="14.6640625" style="16" customWidth="1"/>
    <col min="27" max="27" width="14.88671875" style="16" customWidth="1"/>
    <col min="28" max="28" width="14.33203125" style="16" customWidth="1"/>
    <col min="29" max="29" width="17.33203125" style="16" customWidth="1"/>
    <col min="30" max="30" width="19.88671875" style="16" customWidth="1"/>
    <col min="31" max="31" width="21.6640625" style="16" customWidth="1"/>
    <col min="32" max="32" width="21.44140625" style="16" customWidth="1"/>
    <col min="33" max="33" width="19.6640625" style="16" customWidth="1"/>
    <col min="34" max="34" width="13.6640625" style="16" customWidth="1"/>
    <col min="35" max="35" width="22.109375" style="16" customWidth="1"/>
    <col min="36" max="36" width="16" style="16" customWidth="1"/>
    <col min="37" max="37" width="34.88671875" style="16" customWidth="1"/>
    <col min="38" max="38" width="34.6640625" style="16" customWidth="1"/>
    <col min="39" max="39" width="11.44140625" style="16" customWidth="1"/>
    <col min="40" max="40" width="21.6640625" style="16" customWidth="1"/>
    <col min="41" max="41" width="88.109375" style="16" customWidth="1"/>
    <col min="42" max="42" width="35.77734375" style="16" customWidth="1"/>
    <col min="43" max="43" width="11.44140625" style="16" customWidth="1"/>
    <col min="44" max="44" width="61.5546875" style="16" customWidth="1"/>
    <col min="45" max="56" width="11.44140625" style="16" customWidth="1"/>
    <col min="57" max="57" width="11.6640625" style="16" customWidth="1"/>
    <col min="58" max="60" width="11.44140625" style="16" customWidth="1"/>
    <col min="61" max="61" width="9" style="16" customWidth="1"/>
    <col min="62" max="62" width="33.109375" style="16" customWidth="1"/>
    <col min="63" max="63" width="14.33203125" style="16" customWidth="1"/>
    <col min="64" max="16384" width="11.44140625" style="16"/>
  </cols>
  <sheetData>
    <row r="1" spans="1:63" x14ac:dyDescent="0.25">
      <c r="O1" s="435" t="s">
        <v>92</v>
      </c>
      <c r="P1" s="435"/>
      <c r="Q1" s="435"/>
      <c r="R1" s="435"/>
      <c r="S1" s="435"/>
      <c r="T1" s="435"/>
    </row>
    <row r="2" spans="1:63" x14ac:dyDescent="0.25">
      <c r="O2" s="437"/>
      <c r="P2" s="437"/>
      <c r="Q2" s="437"/>
      <c r="R2" s="437"/>
      <c r="S2" s="437"/>
      <c r="T2" s="437"/>
    </row>
    <row r="3" spans="1:63" s="55" customFormat="1" ht="23.4" customHeight="1" x14ac:dyDescent="0.3">
      <c r="A3" s="55" t="s">
        <v>93</v>
      </c>
      <c r="B3" s="55" t="s">
        <v>94</v>
      </c>
      <c r="C3" s="55" t="s">
        <v>95</v>
      </c>
      <c r="D3" s="55" t="s">
        <v>96</v>
      </c>
      <c r="E3" s="55" t="s">
        <v>97</v>
      </c>
      <c r="F3" s="55" t="s">
        <v>98</v>
      </c>
      <c r="G3" s="55" t="s">
        <v>99</v>
      </c>
      <c r="H3" s="55" t="s">
        <v>100</v>
      </c>
      <c r="I3" s="55" t="s">
        <v>101</v>
      </c>
      <c r="J3" s="55" t="s">
        <v>102</v>
      </c>
      <c r="K3" s="55" t="s">
        <v>103</v>
      </c>
      <c r="L3" s="55" t="s">
        <v>104</v>
      </c>
      <c r="M3" s="55" t="s">
        <v>105</v>
      </c>
      <c r="N3" s="55" t="s">
        <v>106</v>
      </c>
      <c r="O3" s="55" t="s">
        <v>107</v>
      </c>
      <c r="P3" s="55" t="s">
        <v>108</v>
      </c>
      <c r="Q3" s="55" t="s">
        <v>109</v>
      </c>
      <c r="R3" s="55" t="s">
        <v>110</v>
      </c>
      <c r="S3" s="55" t="s">
        <v>111</v>
      </c>
      <c r="T3" s="55" t="s">
        <v>112</v>
      </c>
      <c r="U3" s="55" t="s">
        <v>113</v>
      </c>
      <c r="V3" s="55" t="s">
        <v>114</v>
      </c>
      <c r="W3" s="55" t="s">
        <v>115</v>
      </c>
      <c r="X3" s="55" t="s">
        <v>116</v>
      </c>
      <c r="Y3" s="55" t="s">
        <v>117</v>
      </c>
      <c r="Z3" s="55" t="s">
        <v>118</v>
      </c>
      <c r="AA3" s="55" t="s">
        <v>119</v>
      </c>
      <c r="AB3" s="55" t="s">
        <v>120</v>
      </c>
      <c r="AC3" s="55" t="s">
        <v>121</v>
      </c>
      <c r="AD3" s="55" t="s">
        <v>122</v>
      </c>
      <c r="AE3" s="55" t="s">
        <v>123</v>
      </c>
      <c r="AF3" s="55" t="s">
        <v>124</v>
      </c>
      <c r="AG3" s="55" t="s">
        <v>125</v>
      </c>
      <c r="AH3" s="55" t="s">
        <v>126</v>
      </c>
      <c r="AI3" s="55" t="s">
        <v>127</v>
      </c>
      <c r="AJ3" s="55" t="s">
        <v>128</v>
      </c>
      <c r="AK3" s="55" t="s">
        <v>129</v>
      </c>
      <c r="AL3" s="55" t="s">
        <v>130</v>
      </c>
      <c r="AM3" s="55" t="s">
        <v>131</v>
      </c>
      <c r="AN3" s="55" t="s">
        <v>132</v>
      </c>
      <c r="AO3" s="55" t="s">
        <v>133</v>
      </c>
      <c r="AP3" s="55" t="s">
        <v>134</v>
      </c>
      <c r="AQ3" s="55" t="s">
        <v>135</v>
      </c>
      <c r="AR3" s="55" t="s">
        <v>136</v>
      </c>
      <c r="AS3" s="55" t="s">
        <v>137</v>
      </c>
      <c r="AT3" s="55" t="s">
        <v>138</v>
      </c>
      <c r="AU3" s="55" t="s">
        <v>139</v>
      </c>
      <c r="AV3" s="55" t="s">
        <v>140</v>
      </c>
      <c r="AW3" s="55" t="s">
        <v>141</v>
      </c>
      <c r="AX3" s="55" t="s">
        <v>142</v>
      </c>
      <c r="AY3" s="55" t="s">
        <v>143</v>
      </c>
      <c r="AZ3" s="55" t="s">
        <v>144</v>
      </c>
      <c r="BA3" s="55" t="s">
        <v>145</v>
      </c>
      <c r="BB3" s="55" t="s">
        <v>146</v>
      </c>
      <c r="BC3" s="55" t="s">
        <v>147</v>
      </c>
      <c r="BD3" s="55" t="s">
        <v>148</v>
      </c>
      <c r="BE3" s="55" t="s">
        <v>149</v>
      </c>
      <c r="BF3" s="55" t="s">
        <v>150</v>
      </c>
      <c r="BG3" s="55" t="s">
        <v>151</v>
      </c>
      <c r="BH3" s="55" t="s">
        <v>152</v>
      </c>
      <c r="BI3" s="55" t="s">
        <v>153</v>
      </c>
    </row>
    <row r="4" spans="1:63" s="30" customFormat="1" ht="16.2" thickBot="1" x14ac:dyDescent="0.3">
      <c r="A4" s="30" t="s">
        <v>154</v>
      </c>
      <c r="B4" s="30" t="s">
        <v>154</v>
      </c>
      <c r="C4" s="30" t="s">
        <v>155</v>
      </c>
      <c r="D4" s="30" t="s">
        <v>156</v>
      </c>
      <c r="E4" s="30" t="s">
        <v>157</v>
      </c>
      <c r="F4" s="30" t="s">
        <v>158</v>
      </c>
      <c r="G4" s="30" t="s">
        <v>154</v>
      </c>
      <c r="H4" s="30" t="s">
        <v>154</v>
      </c>
      <c r="I4" s="30" t="s">
        <v>159</v>
      </c>
      <c r="J4" s="30" t="s">
        <v>160</v>
      </c>
      <c r="K4" s="30" t="s">
        <v>161</v>
      </c>
      <c r="L4" s="30" t="s">
        <v>154</v>
      </c>
      <c r="M4" s="30" t="s">
        <v>162</v>
      </c>
      <c r="N4" s="30" t="s">
        <v>163</v>
      </c>
      <c r="O4" s="30" t="s">
        <v>164</v>
      </c>
      <c r="P4" s="30" t="s">
        <v>165</v>
      </c>
      <c r="Q4" s="319" t="s">
        <v>166</v>
      </c>
      <c r="R4" s="30" t="s">
        <v>154</v>
      </c>
      <c r="S4" s="30" t="s">
        <v>154</v>
      </c>
      <c r="T4" s="30" t="s">
        <v>167</v>
      </c>
      <c r="U4" s="56">
        <v>2875.8</v>
      </c>
      <c r="V4" s="56">
        <v>0</v>
      </c>
      <c r="W4" s="56">
        <v>0</v>
      </c>
      <c r="X4" s="56">
        <v>230.06</v>
      </c>
      <c r="Y4" s="56">
        <v>0</v>
      </c>
      <c r="Z4" s="56">
        <v>0</v>
      </c>
      <c r="AA4" s="56">
        <v>0</v>
      </c>
      <c r="AB4" s="56">
        <v>3105.86</v>
      </c>
      <c r="AC4" s="30" t="s">
        <v>154</v>
      </c>
      <c r="AD4" s="30">
        <v>230.06</v>
      </c>
      <c r="AE4" s="30">
        <v>0</v>
      </c>
      <c r="AF4" s="30">
        <v>0</v>
      </c>
      <c r="AG4" s="30">
        <v>0</v>
      </c>
      <c r="AH4" s="30" t="s">
        <v>154</v>
      </c>
      <c r="AI4" s="30" t="s">
        <v>168</v>
      </c>
      <c r="AJ4" s="30" t="s">
        <v>154</v>
      </c>
      <c r="AK4" s="30" t="s">
        <v>169</v>
      </c>
      <c r="AL4" s="30" t="s">
        <v>170</v>
      </c>
      <c r="AM4" s="30" t="s">
        <v>154</v>
      </c>
      <c r="AN4" s="30" t="s">
        <v>154</v>
      </c>
      <c r="AO4" s="30" t="s">
        <v>171</v>
      </c>
      <c r="AP4" s="30" t="s">
        <v>172</v>
      </c>
      <c r="AQ4" s="30" t="s">
        <v>173</v>
      </c>
      <c r="AR4" s="30" t="s">
        <v>173</v>
      </c>
      <c r="AS4" s="30" t="s">
        <v>173</v>
      </c>
      <c r="AT4" s="30" t="s">
        <v>173</v>
      </c>
      <c r="AU4" s="30" t="s">
        <v>173</v>
      </c>
      <c r="AV4" s="30" t="s">
        <v>173</v>
      </c>
      <c r="AW4" s="30" t="s">
        <v>173</v>
      </c>
      <c r="AX4" s="30" t="s">
        <v>173</v>
      </c>
      <c r="AY4" s="30" t="s">
        <v>173</v>
      </c>
      <c r="AZ4" s="30" t="s">
        <v>174</v>
      </c>
      <c r="BA4" s="30" t="s">
        <v>175</v>
      </c>
      <c r="BB4" s="30" t="s">
        <v>176</v>
      </c>
      <c r="BC4" s="30" t="s">
        <v>175</v>
      </c>
      <c r="BD4" s="30" t="s">
        <v>176</v>
      </c>
      <c r="BE4" s="30">
        <v>230.06</v>
      </c>
      <c r="BF4" s="30" t="s">
        <v>173</v>
      </c>
      <c r="BG4" s="30" t="s">
        <v>173</v>
      </c>
      <c r="BH4" s="30" t="s">
        <v>177</v>
      </c>
      <c r="BI4" s="30" t="s">
        <v>178</v>
      </c>
      <c r="BK4" s="255"/>
    </row>
    <row r="5" spans="1:63" s="163" customFormat="1" ht="16.2" thickBot="1" x14ac:dyDescent="0.3">
      <c r="A5" s="163" t="s">
        <v>154</v>
      </c>
      <c r="B5" s="163" t="s">
        <v>154</v>
      </c>
      <c r="C5" s="163" t="s">
        <v>155</v>
      </c>
      <c r="D5" s="163" t="s">
        <v>156</v>
      </c>
      <c r="E5" s="163" t="s">
        <v>157</v>
      </c>
      <c r="F5" s="163" t="s">
        <v>179</v>
      </c>
      <c r="G5" s="163" t="s">
        <v>154</v>
      </c>
      <c r="H5" s="163" t="s">
        <v>154</v>
      </c>
      <c r="I5" s="163" t="s">
        <v>154</v>
      </c>
      <c r="J5" s="163" t="s">
        <v>154</v>
      </c>
      <c r="K5" s="163" t="s">
        <v>180</v>
      </c>
      <c r="L5" s="163" t="s">
        <v>154</v>
      </c>
      <c r="M5" s="163" t="s">
        <v>181</v>
      </c>
      <c r="N5" s="163" t="s">
        <v>182</v>
      </c>
      <c r="O5" s="163" t="s">
        <v>178</v>
      </c>
      <c r="P5" s="163" t="s">
        <v>165</v>
      </c>
      <c r="Q5" s="320" t="s">
        <v>166</v>
      </c>
      <c r="R5" s="163" t="s">
        <v>154</v>
      </c>
      <c r="S5" s="163" t="s">
        <v>154</v>
      </c>
      <c r="T5" s="163" t="s">
        <v>167</v>
      </c>
      <c r="U5" s="79">
        <v>115363.41</v>
      </c>
      <c r="V5" s="79">
        <v>0</v>
      </c>
      <c r="W5" s="79">
        <v>0</v>
      </c>
      <c r="X5" s="79">
        <v>18458.150000000001</v>
      </c>
      <c r="Y5" s="79">
        <v>0</v>
      </c>
      <c r="Z5" s="79">
        <v>1442.04</v>
      </c>
      <c r="AA5" s="79">
        <v>0</v>
      </c>
      <c r="AB5" s="185">
        <v>132379.51999999999</v>
      </c>
      <c r="AC5" s="163" t="s">
        <v>154</v>
      </c>
      <c r="AD5" s="163">
        <v>18458.150000000001</v>
      </c>
      <c r="AE5" s="163">
        <v>1442.04</v>
      </c>
      <c r="AF5" s="163">
        <v>0</v>
      </c>
      <c r="AG5" s="163">
        <v>0</v>
      </c>
      <c r="AH5" s="163" t="s">
        <v>154</v>
      </c>
      <c r="AI5" s="163" t="s">
        <v>168</v>
      </c>
      <c r="AJ5" s="163" t="s">
        <v>154</v>
      </c>
      <c r="AK5" s="163" t="s">
        <v>183</v>
      </c>
      <c r="AL5" s="163" t="s">
        <v>184</v>
      </c>
      <c r="AM5" s="163" t="s">
        <v>154</v>
      </c>
      <c r="AN5" s="163" t="s">
        <v>154</v>
      </c>
      <c r="AO5" s="163" t="s">
        <v>185</v>
      </c>
      <c r="AP5" s="163" t="s">
        <v>172</v>
      </c>
      <c r="AQ5" s="163" t="s">
        <v>173</v>
      </c>
      <c r="AR5" s="163" t="s">
        <v>173</v>
      </c>
      <c r="AS5" s="163" t="s">
        <v>173</v>
      </c>
      <c r="AT5" s="163" t="s">
        <v>173</v>
      </c>
      <c r="AU5" s="163" t="s">
        <v>173</v>
      </c>
      <c r="AV5" s="163" t="s">
        <v>173</v>
      </c>
      <c r="AW5" s="163" t="s">
        <v>173</v>
      </c>
      <c r="AX5" s="163" t="s">
        <v>173</v>
      </c>
      <c r="AY5" s="163" t="s">
        <v>173</v>
      </c>
      <c r="AZ5" s="163" t="s">
        <v>186</v>
      </c>
      <c r="BA5" s="163" t="s">
        <v>175</v>
      </c>
      <c r="BB5" s="163" t="s">
        <v>176</v>
      </c>
      <c r="BC5" s="163" t="s">
        <v>175</v>
      </c>
      <c r="BD5" s="163" t="s">
        <v>176</v>
      </c>
      <c r="BE5" s="163">
        <v>0</v>
      </c>
      <c r="BF5" s="163" t="s">
        <v>173</v>
      </c>
      <c r="BG5" s="163" t="s">
        <v>173</v>
      </c>
      <c r="BH5" s="163" t="s">
        <v>177</v>
      </c>
      <c r="BI5" s="163" t="s">
        <v>178</v>
      </c>
      <c r="BJ5" s="30"/>
      <c r="BK5" s="255"/>
    </row>
    <row r="6" spans="1:63" s="163" customFormat="1" ht="16.2" thickBot="1" x14ac:dyDescent="0.3">
      <c r="A6" s="163" t="s">
        <v>154</v>
      </c>
      <c r="B6" s="163" t="s">
        <v>154</v>
      </c>
      <c r="C6" s="163" t="s">
        <v>155</v>
      </c>
      <c r="D6" s="163" t="s">
        <v>156</v>
      </c>
      <c r="E6" s="163" t="s">
        <v>187</v>
      </c>
      <c r="F6" s="163" t="s">
        <v>188</v>
      </c>
      <c r="G6" s="163" t="s">
        <v>154</v>
      </c>
      <c r="H6" s="163" t="s">
        <v>154</v>
      </c>
      <c r="I6" s="163" t="s">
        <v>189</v>
      </c>
      <c r="J6" s="163" t="s">
        <v>190</v>
      </c>
      <c r="K6" s="163" t="s">
        <v>191</v>
      </c>
      <c r="L6" s="163" t="s">
        <v>154</v>
      </c>
      <c r="M6" s="163" t="s">
        <v>192</v>
      </c>
      <c r="N6" s="163" t="s">
        <v>193</v>
      </c>
      <c r="O6" s="163" t="s">
        <v>178</v>
      </c>
      <c r="P6" s="163" t="s">
        <v>165</v>
      </c>
      <c r="Q6" s="320" t="s">
        <v>166</v>
      </c>
      <c r="R6" s="163" t="s">
        <v>154</v>
      </c>
      <c r="S6" s="163" t="s">
        <v>154</v>
      </c>
      <c r="T6" s="163" t="s">
        <v>167</v>
      </c>
      <c r="U6" s="79">
        <v>10400</v>
      </c>
      <c r="V6" s="79">
        <v>0</v>
      </c>
      <c r="W6" s="79">
        <v>0</v>
      </c>
      <c r="X6" s="79">
        <v>832</v>
      </c>
      <c r="Y6" s="79">
        <v>0</v>
      </c>
      <c r="Z6" s="79">
        <v>0</v>
      </c>
      <c r="AA6" s="79">
        <v>0</v>
      </c>
      <c r="AB6" s="330">
        <v>11232</v>
      </c>
      <c r="AC6" s="163" t="s">
        <v>154</v>
      </c>
      <c r="AD6" s="163">
        <v>832</v>
      </c>
      <c r="AE6" s="163">
        <v>0</v>
      </c>
      <c r="AF6" s="163">
        <v>0</v>
      </c>
      <c r="AG6" s="163">
        <v>0</v>
      </c>
      <c r="AH6" s="163" t="s">
        <v>154</v>
      </c>
      <c r="AI6" s="163" t="s">
        <v>168</v>
      </c>
      <c r="AJ6" s="163" t="s">
        <v>154</v>
      </c>
      <c r="AK6" s="163" t="s">
        <v>183</v>
      </c>
      <c r="AL6" s="163" t="s">
        <v>184</v>
      </c>
      <c r="AM6" s="163" t="s">
        <v>154</v>
      </c>
      <c r="AN6" s="163" t="s">
        <v>194</v>
      </c>
      <c r="AO6" s="163" t="s">
        <v>195</v>
      </c>
      <c r="AP6" s="163" t="s">
        <v>172</v>
      </c>
      <c r="AQ6" s="163" t="s">
        <v>173</v>
      </c>
      <c r="AR6" s="163" t="s">
        <v>173</v>
      </c>
      <c r="AS6" s="163" t="s">
        <v>173</v>
      </c>
      <c r="AT6" s="163" t="s">
        <v>173</v>
      </c>
      <c r="AU6" s="163" t="s">
        <v>173</v>
      </c>
      <c r="AV6" s="163" t="s">
        <v>173</v>
      </c>
      <c r="AW6" s="163" t="s">
        <v>173</v>
      </c>
      <c r="AX6" s="163" t="s">
        <v>173</v>
      </c>
      <c r="AY6" s="163" t="s">
        <v>173</v>
      </c>
      <c r="AZ6" s="163" t="s">
        <v>196</v>
      </c>
      <c r="BA6" s="163" t="s">
        <v>175</v>
      </c>
      <c r="BB6" s="163" t="s">
        <v>176</v>
      </c>
      <c r="BC6" s="163" t="s">
        <v>175</v>
      </c>
      <c r="BD6" s="163" t="s">
        <v>176</v>
      </c>
      <c r="BE6" s="163">
        <v>832</v>
      </c>
      <c r="BF6" s="163" t="s">
        <v>173</v>
      </c>
      <c r="BG6" s="163" t="s">
        <v>173</v>
      </c>
      <c r="BH6" s="163" t="s">
        <v>177</v>
      </c>
      <c r="BI6" s="163" t="s">
        <v>178</v>
      </c>
      <c r="BJ6" s="30"/>
      <c r="BK6" s="255"/>
    </row>
    <row r="7" spans="1:63" s="163" customFormat="1" ht="16.2" thickBot="1" x14ac:dyDescent="0.3">
      <c r="A7" s="163" t="s">
        <v>154</v>
      </c>
      <c r="B7" s="163" t="s">
        <v>154</v>
      </c>
      <c r="C7" s="163" t="s">
        <v>155</v>
      </c>
      <c r="D7" s="163" t="s">
        <v>156</v>
      </c>
      <c r="E7" s="163" t="s">
        <v>197</v>
      </c>
      <c r="F7" s="163" t="s">
        <v>198</v>
      </c>
      <c r="G7" s="163" t="s">
        <v>154</v>
      </c>
      <c r="H7" s="163" t="s">
        <v>154</v>
      </c>
      <c r="I7" s="163" t="s">
        <v>189</v>
      </c>
      <c r="J7" s="163" t="s">
        <v>199</v>
      </c>
      <c r="K7" s="163" t="s">
        <v>200</v>
      </c>
      <c r="L7" s="163" t="s">
        <v>154</v>
      </c>
      <c r="M7" s="163" t="s">
        <v>162</v>
      </c>
      <c r="N7" s="163" t="s">
        <v>163</v>
      </c>
      <c r="O7" s="163" t="s">
        <v>164</v>
      </c>
      <c r="P7" s="163" t="s">
        <v>165</v>
      </c>
      <c r="Q7" s="320" t="s">
        <v>166</v>
      </c>
      <c r="R7" s="163" t="s">
        <v>154</v>
      </c>
      <c r="S7" s="163" t="s">
        <v>154</v>
      </c>
      <c r="T7" s="163" t="s">
        <v>167</v>
      </c>
      <c r="U7" s="79">
        <v>126.82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330">
        <v>133.68</v>
      </c>
      <c r="AC7" s="163" t="s">
        <v>154</v>
      </c>
      <c r="AD7" s="163">
        <v>0</v>
      </c>
      <c r="AE7" s="163">
        <v>0</v>
      </c>
      <c r="AF7" s="163">
        <v>0</v>
      </c>
      <c r="AG7" s="163">
        <v>0</v>
      </c>
      <c r="AH7" s="163" t="s">
        <v>154</v>
      </c>
      <c r="AI7" s="163" t="s">
        <v>168</v>
      </c>
      <c r="AJ7" s="163" t="s">
        <v>154</v>
      </c>
      <c r="AK7" s="163" t="s">
        <v>201</v>
      </c>
      <c r="AL7" s="163" t="s">
        <v>184</v>
      </c>
      <c r="AM7" s="163" t="s">
        <v>154</v>
      </c>
      <c r="AN7" s="163" t="s">
        <v>154</v>
      </c>
      <c r="AO7" s="163" t="s">
        <v>202</v>
      </c>
      <c r="AP7" s="163" t="s">
        <v>172</v>
      </c>
      <c r="AQ7" s="163" t="s">
        <v>173</v>
      </c>
      <c r="AR7" s="163" t="s">
        <v>173</v>
      </c>
      <c r="AS7" s="163" t="s">
        <v>173</v>
      </c>
      <c r="AT7" s="163" t="s">
        <v>173</v>
      </c>
      <c r="AU7" s="163" t="s">
        <v>173</v>
      </c>
      <c r="AV7" s="163" t="s">
        <v>173</v>
      </c>
      <c r="AW7" s="163" t="s">
        <v>173</v>
      </c>
      <c r="AX7" s="163" t="s">
        <v>173</v>
      </c>
      <c r="AY7" s="163" t="s">
        <v>173</v>
      </c>
      <c r="AZ7" s="163" t="s">
        <v>203</v>
      </c>
      <c r="BA7" s="163" t="s">
        <v>175</v>
      </c>
      <c r="BB7" s="163" t="s">
        <v>176</v>
      </c>
      <c r="BC7" s="163" t="s">
        <v>175</v>
      </c>
      <c r="BD7" s="163" t="s">
        <v>176</v>
      </c>
      <c r="BE7" s="163">
        <v>0</v>
      </c>
      <c r="BF7" s="163" t="s">
        <v>173</v>
      </c>
      <c r="BG7" s="163" t="s">
        <v>173</v>
      </c>
      <c r="BH7" s="163" t="s">
        <v>177</v>
      </c>
      <c r="BI7" s="163" t="s">
        <v>178</v>
      </c>
      <c r="BJ7" s="30"/>
      <c r="BK7" s="255"/>
    </row>
    <row r="8" spans="1:63" s="163" customFormat="1" ht="16.2" thickBot="1" x14ac:dyDescent="0.3">
      <c r="A8" s="163" t="s">
        <v>154</v>
      </c>
      <c r="B8" s="163" t="s">
        <v>154</v>
      </c>
      <c r="C8" s="163" t="s">
        <v>155</v>
      </c>
      <c r="D8" s="163" t="s">
        <v>156</v>
      </c>
      <c r="E8" s="163" t="s">
        <v>204</v>
      </c>
      <c r="F8" s="163" t="s">
        <v>205</v>
      </c>
      <c r="G8" s="163" t="s">
        <v>154</v>
      </c>
      <c r="H8" s="163" t="s">
        <v>154</v>
      </c>
      <c r="I8" s="163" t="s">
        <v>154</v>
      </c>
      <c r="J8" s="163" t="s">
        <v>206</v>
      </c>
      <c r="K8" s="163" t="s">
        <v>207</v>
      </c>
      <c r="L8" s="163" t="s">
        <v>154</v>
      </c>
      <c r="M8" s="163" t="s">
        <v>208</v>
      </c>
      <c r="N8" s="163" t="s">
        <v>209</v>
      </c>
      <c r="O8" s="163" t="s">
        <v>210</v>
      </c>
      <c r="P8" s="163" t="s">
        <v>165</v>
      </c>
      <c r="Q8" s="320" t="s">
        <v>166</v>
      </c>
      <c r="R8" s="163" t="s">
        <v>154</v>
      </c>
      <c r="S8" s="163" t="s">
        <v>154</v>
      </c>
      <c r="T8" s="163" t="s">
        <v>167</v>
      </c>
      <c r="U8" s="79">
        <v>43097.41</v>
      </c>
      <c r="V8" s="79">
        <v>0</v>
      </c>
      <c r="W8" s="79">
        <v>0</v>
      </c>
      <c r="X8" s="79">
        <v>6895.59</v>
      </c>
      <c r="Y8" s="79">
        <v>0</v>
      </c>
      <c r="Z8" s="79">
        <v>0</v>
      </c>
      <c r="AA8" s="79">
        <v>0</v>
      </c>
      <c r="AB8" s="330">
        <v>49993</v>
      </c>
      <c r="AC8" s="163" t="s">
        <v>154</v>
      </c>
      <c r="AD8" s="163">
        <v>6895.59</v>
      </c>
      <c r="AE8" s="163">
        <v>0</v>
      </c>
      <c r="AF8" s="163">
        <v>0</v>
      </c>
      <c r="AG8" s="163">
        <v>0</v>
      </c>
      <c r="AH8" s="163" t="s">
        <v>154</v>
      </c>
      <c r="AI8" s="163" t="s">
        <v>168</v>
      </c>
      <c r="AJ8" s="163" t="s">
        <v>211</v>
      </c>
      <c r="AK8" s="163" t="s">
        <v>183</v>
      </c>
      <c r="AL8" s="163" t="s">
        <v>184</v>
      </c>
      <c r="AM8" s="163" t="s">
        <v>154</v>
      </c>
      <c r="AN8" s="163" t="s">
        <v>212</v>
      </c>
      <c r="AO8" s="163" t="s">
        <v>213</v>
      </c>
      <c r="AP8" s="163" t="s">
        <v>172</v>
      </c>
      <c r="AQ8" s="163" t="s">
        <v>173</v>
      </c>
      <c r="AR8" s="163" t="s">
        <v>173</v>
      </c>
      <c r="AS8" s="163" t="s">
        <v>173</v>
      </c>
      <c r="AT8" s="163" t="s">
        <v>173</v>
      </c>
      <c r="AU8" s="163" t="s">
        <v>173</v>
      </c>
      <c r="AV8" s="163" t="s">
        <v>173</v>
      </c>
      <c r="AW8" s="163" t="s">
        <v>173</v>
      </c>
      <c r="AX8" s="163" t="s">
        <v>173</v>
      </c>
      <c r="AY8" s="163" t="s">
        <v>173</v>
      </c>
      <c r="AZ8" s="163" t="s">
        <v>214</v>
      </c>
      <c r="BA8" s="163" t="s">
        <v>175</v>
      </c>
      <c r="BB8" s="163" t="s">
        <v>176</v>
      </c>
      <c r="BC8" s="163" t="s">
        <v>175</v>
      </c>
      <c r="BD8" s="163" t="s">
        <v>176</v>
      </c>
      <c r="BE8" s="163">
        <v>0</v>
      </c>
      <c r="BF8" s="163" t="s">
        <v>173</v>
      </c>
      <c r="BG8" s="163" t="s">
        <v>173</v>
      </c>
      <c r="BH8" s="163" t="s">
        <v>177</v>
      </c>
      <c r="BI8" s="163" t="s">
        <v>178</v>
      </c>
      <c r="BJ8" s="30"/>
      <c r="BK8" s="255"/>
    </row>
    <row r="9" spans="1:63" s="30" customFormat="1" ht="16.2" thickBot="1" x14ac:dyDescent="0.3">
      <c r="A9" s="30" t="s">
        <v>154</v>
      </c>
      <c r="B9" s="30" t="s">
        <v>154</v>
      </c>
      <c r="C9" s="30" t="s">
        <v>155</v>
      </c>
      <c r="D9" s="30" t="s">
        <v>156</v>
      </c>
      <c r="E9" s="30" t="s">
        <v>215</v>
      </c>
      <c r="F9" s="30" t="s">
        <v>216</v>
      </c>
      <c r="G9" s="30" t="s">
        <v>154</v>
      </c>
      <c r="H9" s="30" t="s">
        <v>154</v>
      </c>
      <c r="I9" s="30" t="s">
        <v>217</v>
      </c>
      <c r="J9" s="30" t="s">
        <v>218</v>
      </c>
      <c r="K9" s="30" t="s">
        <v>219</v>
      </c>
      <c r="L9" s="30" t="s">
        <v>154</v>
      </c>
      <c r="M9" s="30" t="s">
        <v>220</v>
      </c>
      <c r="N9" s="30" t="s">
        <v>221</v>
      </c>
      <c r="O9" s="30" t="s">
        <v>222</v>
      </c>
      <c r="P9" s="30" t="s">
        <v>165</v>
      </c>
      <c r="Q9" s="319" t="s">
        <v>166</v>
      </c>
      <c r="R9" s="30" t="s">
        <v>154</v>
      </c>
      <c r="S9" s="30" t="s">
        <v>154</v>
      </c>
      <c r="T9" s="30" t="s">
        <v>167</v>
      </c>
      <c r="U9" s="101">
        <v>252.01</v>
      </c>
      <c r="V9" s="101">
        <v>11.49</v>
      </c>
      <c r="W9" s="101">
        <v>0</v>
      </c>
      <c r="X9" s="101">
        <v>38.479999999999997</v>
      </c>
      <c r="Y9" s="101">
        <v>0</v>
      </c>
      <c r="Z9" s="101">
        <v>0</v>
      </c>
      <c r="AA9" s="101">
        <v>0</v>
      </c>
      <c r="AB9" s="101">
        <v>279</v>
      </c>
      <c r="AC9" s="30" t="s">
        <v>154</v>
      </c>
      <c r="AD9" s="30">
        <v>38.479999999999997</v>
      </c>
      <c r="AE9" s="30">
        <v>0</v>
      </c>
      <c r="AF9" s="30">
        <v>0</v>
      </c>
      <c r="AG9" s="30">
        <v>0</v>
      </c>
      <c r="AH9" s="30" t="s">
        <v>154</v>
      </c>
      <c r="AI9" s="30" t="s">
        <v>168</v>
      </c>
      <c r="AJ9" s="30" t="s">
        <v>154</v>
      </c>
      <c r="AK9" s="30" t="s">
        <v>169</v>
      </c>
      <c r="AL9" s="30" t="s">
        <v>170</v>
      </c>
      <c r="AM9" s="30" t="s">
        <v>154</v>
      </c>
      <c r="AN9" s="30" t="s">
        <v>154</v>
      </c>
      <c r="AO9" s="30" t="s">
        <v>223</v>
      </c>
      <c r="AP9" s="30" t="s">
        <v>172</v>
      </c>
      <c r="AQ9" s="30" t="s">
        <v>173</v>
      </c>
      <c r="AR9" s="30" t="s">
        <v>173</v>
      </c>
      <c r="AS9" s="30" t="s">
        <v>173</v>
      </c>
      <c r="AT9" s="30" t="s">
        <v>173</v>
      </c>
      <c r="AU9" s="30" t="s">
        <v>173</v>
      </c>
      <c r="AV9" s="30" t="s">
        <v>173</v>
      </c>
      <c r="AW9" s="30" t="s">
        <v>173</v>
      </c>
      <c r="AX9" s="30" t="s">
        <v>173</v>
      </c>
      <c r="AY9" s="30" t="s">
        <v>173</v>
      </c>
      <c r="AZ9" s="30" t="s">
        <v>224</v>
      </c>
      <c r="BA9" s="30" t="s">
        <v>175</v>
      </c>
      <c r="BB9" s="30" t="s">
        <v>176</v>
      </c>
      <c r="BC9" s="30" t="s">
        <v>175</v>
      </c>
      <c r="BD9" s="30" t="s">
        <v>176</v>
      </c>
      <c r="BE9" s="30">
        <v>0</v>
      </c>
      <c r="BF9" s="30" t="s">
        <v>173</v>
      </c>
      <c r="BG9" s="30" t="s">
        <v>173</v>
      </c>
      <c r="BH9" s="30" t="s">
        <v>177</v>
      </c>
      <c r="BI9" s="30" t="s">
        <v>178</v>
      </c>
      <c r="BK9" s="255"/>
    </row>
    <row r="10" spans="1:63" s="163" customFormat="1" ht="14.1" customHeight="1" thickBot="1" x14ac:dyDescent="0.3">
      <c r="A10" s="163" t="s">
        <v>154</v>
      </c>
      <c r="B10" s="163" t="s">
        <v>154</v>
      </c>
      <c r="C10" s="163" t="s">
        <v>155</v>
      </c>
      <c r="D10" s="163" t="s">
        <v>156</v>
      </c>
      <c r="E10" s="163" t="s">
        <v>225</v>
      </c>
      <c r="F10" s="163" t="s">
        <v>226</v>
      </c>
      <c r="G10" s="163" t="s">
        <v>154</v>
      </c>
      <c r="H10" s="163" t="s">
        <v>154</v>
      </c>
      <c r="I10" s="163" t="s">
        <v>159</v>
      </c>
      <c r="J10" s="163" t="s">
        <v>227</v>
      </c>
      <c r="K10" s="163" t="s">
        <v>228</v>
      </c>
      <c r="L10" s="163" t="s">
        <v>154</v>
      </c>
      <c r="M10" s="163" t="s">
        <v>229</v>
      </c>
      <c r="N10" s="163" t="s">
        <v>230</v>
      </c>
      <c r="O10" s="163" t="s">
        <v>231</v>
      </c>
      <c r="P10" s="163" t="s">
        <v>165</v>
      </c>
      <c r="Q10" s="320" t="s">
        <v>166</v>
      </c>
      <c r="R10" s="163" t="s">
        <v>154</v>
      </c>
      <c r="S10" s="163" t="s">
        <v>154</v>
      </c>
      <c r="T10" s="163" t="s">
        <v>167</v>
      </c>
      <c r="U10" s="79">
        <v>22384.78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330">
        <v>22384.78</v>
      </c>
      <c r="AC10" s="163" t="s">
        <v>154</v>
      </c>
      <c r="AD10" s="163">
        <v>0</v>
      </c>
      <c r="AE10" s="163">
        <v>0</v>
      </c>
      <c r="AF10" s="163">
        <v>0</v>
      </c>
      <c r="AG10" s="163">
        <v>0</v>
      </c>
      <c r="AH10" s="163" t="s">
        <v>154</v>
      </c>
      <c r="AI10" s="163" t="s">
        <v>168</v>
      </c>
      <c r="AJ10" s="163" t="s">
        <v>154</v>
      </c>
      <c r="AK10" s="163" t="s">
        <v>183</v>
      </c>
      <c r="AL10" s="163" t="s">
        <v>184</v>
      </c>
      <c r="AM10" s="163" t="s">
        <v>154</v>
      </c>
      <c r="AN10" s="163" t="s">
        <v>154</v>
      </c>
      <c r="AO10" s="163" t="s">
        <v>232</v>
      </c>
      <c r="AP10" s="163" t="s">
        <v>172</v>
      </c>
      <c r="AQ10" s="163" t="s">
        <v>173</v>
      </c>
      <c r="AR10" s="163" t="s">
        <v>173</v>
      </c>
      <c r="AS10" s="163" t="s">
        <v>173</v>
      </c>
      <c r="AT10" s="163" t="s">
        <v>173</v>
      </c>
      <c r="AU10" s="163" t="s">
        <v>173</v>
      </c>
      <c r="AV10" s="163" t="s">
        <v>173</v>
      </c>
      <c r="AW10" s="163" t="s">
        <v>173</v>
      </c>
      <c r="AX10" s="163" t="s">
        <v>173</v>
      </c>
      <c r="AY10" s="163" t="s">
        <v>173</v>
      </c>
      <c r="AZ10" s="163" t="s">
        <v>233</v>
      </c>
      <c r="BA10" s="163" t="s">
        <v>175</v>
      </c>
      <c r="BB10" s="163" t="s">
        <v>176</v>
      </c>
      <c r="BC10" s="163" t="s">
        <v>175</v>
      </c>
      <c r="BD10" s="163" t="s">
        <v>176</v>
      </c>
      <c r="BE10" s="163">
        <v>0</v>
      </c>
      <c r="BF10" s="163" t="s">
        <v>173</v>
      </c>
      <c r="BG10" s="163" t="s">
        <v>173</v>
      </c>
      <c r="BH10" s="163" t="s">
        <v>177</v>
      </c>
      <c r="BI10" s="163" t="s">
        <v>178</v>
      </c>
      <c r="BJ10" s="30"/>
      <c r="BK10" s="255"/>
    </row>
    <row r="11" spans="1:63" s="163" customFormat="1" ht="16.2" thickBot="1" x14ac:dyDescent="0.3">
      <c r="A11" s="163" t="s">
        <v>154</v>
      </c>
      <c r="B11" s="163" t="s">
        <v>154</v>
      </c>
      <c r="C11" s="163" t="s">
        <v>155</v>
      </c>
      <c r="D11" s="163" t="s">
        <v>156</v>
      </c>
      <c r="E11" s="163" t="s">
        <v>234</v>
      </c>
      <c r="F11" s="163" t="s">
        <v>235</v>
      </c>
      <c r="G11" s="163" t="s">
        <v>154</v>
      </c>
      <c r="H11" s="163" t="s">
        <v>154</v>
      </c>
      <c r="I11" s="163" t="s">
        <v>236</v>
      </c>
      <c r="J11" s="163" t="s">
        <v>237</v>
      </c>
      <c r="K11" s="163" t="s">
        <v>238</v>
      </c>
      <c r="L11" s="163" t="s">
        <v>154</v>
      </c>
      <c r="M11" s="163" t="s">
        <v>239</v>
      </c>
      <c r="N11" s="163" t="s">
        <v>240</v>
      </c>
      <c r="O11" s="163" t="s">
        <v>178</v>
      </c>
      <c r="P11" s="163" t="s">
        <v>165</v>
      </c>
      <c r="Q11" s="320" t="s">
        <v>166</v>
      </c>
      <c r="R11" s="163" t="s">
        <v>154</v>
      </c>
      <c r="S11" s="163" t="s">
        <v>154</v>
      </c>
      <c r="T11" s="163" t="s">
        <v>167</v>
      </c>
      <c r="U11" s="79">
        <v>181.48</v>
      </c>
      <c r="V11" s="79">
        <v>0</v>
      </c>
      <c r="W11" s="79">
        <v>0</v>
      </c>
      <c r="X11" s="79">
        <v>14.52</v>
      </c>
      <c r="Y11" s="79">
        <v>0</v>
      </c>
      <c r="Z11" s="79">
        <v>0</v>
      </c>
      <c r="AA11" s="79">
        <v>0</v>
      </c>
      <c r="AB11" s="99">
        <v>196</v>
      </c>
      <c r="AC11" s="163" t="s">
        <v>154</v>
      </c>
      <c r="AD11" s="163">
        <v>14.52</v>
      </c>
      <c r="AE11" s="163">
        <v>0</v>
      </c>
      <c r="AF11" s="163">
        <v>0</v>
      </c>
      <c r="AG11" s="163">
        <v>0</v>
      </c>
      <c r="AH11" s="163" t="s">
        <v>154</v>
      </c>
      <c r="AI11" s="163" t="s">
        <v>168</v>
      </c>
      <c r="AJ11" s="163" t="s">
        <v>211</v>
      </c>
      <c r="AK11" s="163" t="s">
        <v>241</v>
      </c>
      <c r="AL11" s="163" t="s">
        <v>184</v>
      </c>
      <c r="AM11" s="163" t="s">
        <v>154</v>
      </c>
      <c r="AN11" s="163" t="s">
        <v>154</v>
      </c>
      <c r="AO11" s="163" t="s">
        <v>242</v>
      </c>
      <c r="AP11" s="163" t="s">
        <v>172</v>
      </c>
      <c r="AQ11" s="163" t="s">
        <v>173</v>
      </c>
      <c r="AR11" s="163" t="s">
        <v>173</v>
      </c>
      <c r="AS11" s="163" t="s">
        <v>173</v>
      </c>
      <c r="AT11" s="163" t="s">
        <v>173</v>
      </c>
      <c r="AU11" s="163" t="s">
        <v>173</v>
      </c>
      <c r="AV11" s="163" t="s">
        <v>173</v>
      </c>
      <c r="AW11" s="163" t="s">
        <v>173</v>
      </c>
      <c r="AX11" s="163" t="s">
        <v>173</v>
      </c>
      <c r="AY11" s="163" t="s">
        <v>173</v>
      </c>
      <c r="AZ11" s="163" t="s">
        <v>243</v>
      </c>
      <c r="BA11" s="163" t="s">
        <v>175</v>
      </c>
      <c r="BB11" s="163" t="s">
        <v>176</v>
      </c>
      <c r="BC11" s="163" t="s">
        <v>175</v>
      </c>
      <c r="BD11" s="163" t="s">
        <v>176</v>
      </c>
      <c r="BE11" s="163">
        <v>14.52</v>
      </c>
      <c r="BF11" s="163" t="s">
        <v>173</v>
      </c>
      <c r="BG11" s="163" t="s">
        <v>173</v>
      </c>
      <c r="BH11" s="163" t="s">
        <v>177</v>
      </c>
      <c r="BI11" s="163" t="s">
        <v>178</v>
      </c>
      <c r="BJ11" s="30"/>
      <c r="BK11" s="255"/>
    </row>
    <row r="12" spans="1:63" s="163" customFormat="1" ht="16.2" thickBot="1" x14ac:dyDescent="0.3">
      <c r="A12" s="163" t="s">
        <v>154</v>
      </c>
      <c r="B12" s="163" t="s">
        <v>154</v>
      </c>
      <c r="C12" s="163" t="s">
        <v>155</v>
      </c>
      <c r="D12" s="163" t="s">
        <v>156</v>
      </c>
      <c r="E12" s="163" t="s">
        <v>244</v>
      </c>
      <c r="F12" s="163" t="s">
        <v>245</v>
      </c>
      <c r="G12" s="163" t="s">
        <v>154</v>
      </c>
      <c r="H12" s="163" t="s">
        <v>154</v>
      </c>
      <c r="I12" s="163" t="s">
        <v>246</v>
      </c>
      <c r="J12" s="163" t="s">
        <v>247</v>
      </c>
      <c r="K12" s="163" t="s">
        <v>248</v>
      </c>
      <c r="L12" s="163" t="s">
        <v>154</v>
      </c>
      <c r="M12" s="163" t="s">
        <v>249</v>
      </c>
      <c r="N12" s="163" t="s">
        <v>250</v>
      </c>
      <c r="O12" s="163" t="s">
        <v>178</v>
      </c>
      <c r="P12" s="163" t="s">
        <v>165</v>
      </c>
      <c r="Q12" s="320" t="s">
        <v>166</v>
      </c>
      <c r="R12" s="163" t="s">
        <v>154</v>
      </c>
      <c r="S12" s="163" t="s">
        <v>154</v>
      </c>
      <c r="T12" s="163" t="s">
        <v>167</v>
      </c>
      <c r="U12" s="79">
        <v>1697.06</v>
      </c>
      <c r="V12" s="79">
        <v>0</v>
      </c>
      <c r="W12" s="79">
        <v>0</v>
      </c>
      <c r="X12" s="79">
        <v>133.1</v>
      </c>
      <c r="Y12" s="79">
        <v>0</v>
      </c>
      <c r="Z12" s="79">
        <v>0</v>
      </c>
      <c r="AA12" s="79">
        <v>0</v>
      </c>
      <c r="AB12" s="185">
        <v>1830.16</v>
      </c>
      <c r="AC12" s="163" t="s">
        <v>154</v>
      </c>
      <c r="AD12" s="163">
        <v>133.1</v>
      </c>
      <c r="AE12" s="163">
        <v>0</v>
      </c>
      <c r="AF12" s="163">
        <v>0</v>
      </c>
      <c r="AG12" s="163">
        <v>0</v>
      </c>
      <c r="AH12" s="163" t="s">
        <v>154</v>
      </c>
      <c r="AI12" s="163" t="s">
        <v>168</v>
      </c>
      <c r="AJ12" s="163" t="s">
        <v>154</v>
      </c>
      <c r="AK12" s="163" t="s">
        <v>251</v>
      </c>
      <c r="AL12" s="163" t="s">
        <v>184</v>
      </c>
      <c r="AM12" s="163" t="s">
        <v>154</v>
      </c>
      <c r="AN12" s="163" t="s">
        <v>154</v>
      </c>
      <c r="AO12" s="163" t="s">
        <v>252</v>
      </c>
      <c r="AP12" s="163" t="s">
        <v>253</v>
      </c>
      <c r="AQ12" s="163" t="s">
        <v>173</v>
      </c>
      <c r="AR12" s="163" t="s">
        <v>173</v>
      </c>
      <c r="AS12" s="163" t="s">
        <v>173</v>
      </c>
      <c r="AT12" s="163" t="s">
        <v>173</v>
      </c>
      <c r="AU12" s="163" t="s">
        <v>173</v>
      </c>
      <c r="AV12" s="163" t="s">
        <v>173</v>
      </c>
      <c r="AW12" s="163" t="s">
        <v>173</v>
      </c>
      <c r="AX12" s="163" t="s">
        <v>173</v>
      </c>
      <c r="AY12" s="163" t="s">
        <v>173</v>
      </c>
      <c r="AZ12" s="163" t="s">
        <v>254</v>
      </c>
      <c r="BA12" s="163" t="s">
        <v>175</v>
      </c>
      <c r="BB12" s="163" t="s">
        <v>176</v>
      </c>
      <c r="BC12" s="163" t="s">
        <v>175</v>
      </c>
      <c r="BD12" s="163" t="s">
        <v>176</v>
      </c>
      <c r="BE12" s="163">
        <v>133.1</v>
      </c>
      <c r="BF12" s="163" t="s">
        <v>173</v>
      </c>
      <c r="BG12" s="163" t="s">
        <v>173</v>
      </c>
      <c r="BH12" s="163" t="s">
        <v>177</v>
      </c>
      <c r="BI12" s="163" t="s">
        <v>178</v>
      </c>
      <c r="BJ12" s="30"/>
      <c r="BK12" s="255"/>
    </row>
    <row r="13" spans="1:63" s="163" customFormat="1" ht="16.2" thickBot="1" x14ac:dyDescent="0.3">
      <c r="A13" s="163" t="s">
        <v>154</v>
      </c>
      <c r="B13" s="163" t="s">
        <v>154</v>
      </c>
      <c r="C13" s="163" t="s">
        <v>155</v>
      </c>
      <c r="D13" s="163" t="s">
        <v>156</v>
      </c>
      <c r="E13" s="163" t="s">
        <v>255</v>
      </c>
      <c r="F13" s="163" t="s">
        <v>256</v>
      </c>
      <c r="G13" s="163" t="s">
        <v>154</v>
      </c>
      <c r="H13" s="163" t="s">
        <v>154</v>
      </c>
      <c r="I13" s="163" t="s">
        <v>154</v>
      </c>
      <c r="J13" s="163" t="s">
        <v>154</v>
      </c>
      <c r="K13" s="163" t="s">
        <v>257</v>
      </c>
      <c r="L13" s="163" t="s">
        <v>154</v>
      </c>
      <c r="M13" s="163" t="s">
        <v>258</v>
      </c>
      <c r="N13" s="163" t="s">
        <v>259</v>
      </c>
      <c r="O13" s="163" t="s">
        <v>178</v>
      </c>
      <c r="P13" s="163" t="s">
        <v>165</v>
      </c>
      <c r="Q13" s="320" t="s">
        <v>166</v>
      </c>
      <c r="R13" s="163" t="s">
        <v>154</v>
      </c>
      <c r="S13" s="163" t="s">
        <v>154</v>
      </c>
      <c r="T13" s="163" t="s">
        <v>167</v>
      </c>
      <c r="U13" s="79">
        <v>13965.52</v>
      </c>
      <c r="V13" s="79">
        <v>0</v>
      </c>
      <c r="W13" s="79">
        <v>0</v>
      </c>
      <c r="X13" s="79">
        <v>2234.48</v>
      </c>
      <c r="Y13" s="79">
        <v>0</v>
      </c>
      <c r="Z13" s="79">
        <v>0</v>
      </c>
      <c r="AA13" s="79">
        <v>0</v>
      </c>
      <c r="AB13" s="185">
        <v>16200</v>
      </c>
      <c r="AC13" s="163" t="s">
        <v>154</v>
      </c>
      <c r="AD13" s="163">
        <v>2234.48</v>
      </c>
      <c r="AE13" s="163">
        <v>0</v>
      </c>
      <c r="AF13" s="163">
        <v>0</v>
      </c>
      <c r="AG13" s="163">
        <v>0</v>
      </c>
      <c r="AH13" s="163" t="s">
        <v>154</v>
      </c>
      <c r="AI13" s="163" t="s">
        <v>168</v>
      </c>
      <c r="AJ13" s="163" t="s">
        <v>154</v>
      </c>
      <c r="AK13" s="163" t="s">
        <v>183</v>
      </c>
      <c r="AL13" s="163" t="s">
        <v>184</v>
      </c>
      <c r="AM13" s="163" t="s">
        <v>154</v>
      </c>
      <c r="AN13" s="163" t="s">
        <v>154</v>
      </c>
      <c r="AO13" s="163" t="s">
        <v>260</v>
      </c>
      <c r="AP13" s="163" t="s">
        <v>172</v>
      </c>
      <c r="AQ13" s="163" t="s">
        <v>173</v>
      </c>
      <c r="AR13" s="163" t="s">
        <v>173</v>
      </c>
      <c r="AS13" s="163" t="s">
        <v>173</v>
      </c>
      <c r="AT13" s="163" t="s">
        <v>173</v>
      </c>
      <c r="AU13" s="163" t="s">
        <v>173</v>
      </c>
      <c r="AV13" s="163" t="s">
        <v>173</v>
      </c>
      <c r="AW13" s="163" t="s">
        <v>173</v>
      </c>
      <c r="AX13" s="163" t="s">
        <v>173</v>
      </c>
      <c r="AY13" s="163" t="s">
        <v>173</v>
      </c>
      <c r="AZ13" s="163" t="s">
        <v>261</v>
      </c>
      <c r="BA13" s="163" t="s">
        <v>175</v>
      </c>
      <c r="BB13" s="163" t="s">
        <v>176</v>
      </c>
      <c r="BC13" s="163" t="s">
        <v>175</v>
      </c>
      <c r="BD13" s="163" t="s">
        <v>176</v>
      </c>
      <c r="BE13" s="163">
        <v>0</v>
      </c>
      <c r="BF13" s="163" t="s">
        <v>173</v>
      </c>
      <c r="BG13" s="163" t="s">
        <v>173</v>
      </c>
      <c r="BH13" s="163" t="s">
        <v>262</v>
      </c>
      <c r="BI13" s="163" t="s">
        <v>178</v>
      </c>
      <c r="BJ13" s="30"/>
      <c r="BK13" s="255"/>
    </row>
    <row r="14" spans="1:63" s="163" customFormat="1" ht="16.2" thickBot="1" x14ac:dyDescent="0.3">
      <c r="A14" s="163" t="s">
        <v>154</v>
      </c>
      <c r="B14" s="163" t="s">
        <v>154</v>
      </c>
      <c r="C14" s="163" t="s">
        <v>155</v>
      </c>
      <c r="D14" s="163" t="s">
        <v>156</v>
      </c>
      <c r="E14" s="163" t="s">
        <v>255</v>
      </c>
      <c r="F14" s="163" t="s">
        <v>263</v>
      </c>
      <c r="G14" s="163" t="s">
        <v>154</v>
      </c>
      <c r="H14" s="163" t="s">
        <v>154</v>
      </c>
      <c r="I14" s="163" t="s">
        <v>154</v>
      </c>
      <c r="J14" s="163" t="s">
        <v>154</v>
      </c>
      <c r="K14" s="163" t="s">
        <v>264</v>
      </c>
      <c r="L14" s="163" t="s">
        <v>154</v>
      </c>
      <c r="M14" s="163" t="s">
        <v>258</v>
      </c>
      <c r="N14" s="163" t="s">
        <v>259</v>
      </c>
      <c r="O14" s="163" t="s">
        <v>178</v>
      </c>
      <c r="P14" s="163" t="s">
        <v>165</v>
      </c>
      <c r="Q14" s="320" t="s">
        <v>166</v>
      </c>
      <c r="R14" s="163" t="s">
        <v>154</v>
      </c>
      <c r="S14" s="163" t="s">
        <v>154</v>
      </c>
      <c r="T14" s="163" t="s">
        <v>167</v>
      </c>
      <c r="U14" s="79">
        <v>18620.689999999999</v>
      </c>
      <c r="V14" s="79">
        <v>0</v>
      </c>
      <c r="W14" s="79">
        <v>0</v>
      </c>
      <c r="X14" s="79">
        <v>2979.31</v>
      </c>
      <c r="Y14" s="79">
        <v>0</v>
      </c>
      <c r="Z14" s="79">
        <v>0</v>
      </c>
      <c r="AA14" s="79">
        <v>0</v>
      </c>
      <c r="AB14" s="185">
        <v>21600</v>
      </c>
      <c r="AC14" s="163" t="s">
        <v>154</v>
      </c>
      <c r="AD14" s="163">
        <v>2979.31</v>
      </c>
      <c r="AE14" s="163">
        <v>0</v>
      </c>
      <c r="AF14" s="163">
        <v>0</v>
      </c>
      <c r="AG14" s="163">
        <v>0</v>
      </c>
      <c r="AH14" s="163" t="s">
        <v>154</v>
      </c>
      <c r="AI14" s="163" t="s">
        <v>168</v>
      </c>
      <c r="AJ14" s="163" t="s">
        <v>154</v>
      </c>
      <c r="AK14" s="163" t="s">
        <v>183</v>
      </c>
      <c r="AL14" s="163" t="s">
        <v>184</v>
      </c>
      <c r="AM14" s="163" t="s">
        <v>154</v>
      </c>
      <c r="AN14" s="163" t="s">
        <v>154</v>
      </c>
      <c r="AO14" s="163" t="s">
        <v>260</v>
      </c>
      <c r="AP14" s="163" t="s">
        <v>172</v>
      </c>
      <c r="AQ14" s="163" t="s">
        <v>173</v>
      </c>
      <c r="AR14" s="163" t="s">
        <v>173</v>
      </c>
      <c r="AS14" s="163" t="s">
        <v>173</v>
      </c>
      <c r="AT14" s="163" t="s">
        <v>173</v>
      </c>
      <c r="AU14" s="163" t="s">
        <v>173</v>
      </c>
      <c r="AV14" s="163" t="s">
        <v>173</v>
      </c>
      <c r="AW14" s="163" t="s">
        <v>173</v>
      </c>
      <c r="AX14" s="163" t="s">
        <v>173</v>
      </c>
      <c r="AY14" s="163" t="s">
        <v>173</v>
      </c>
      <c r="AZ14" s="163" t="s">
        <v>265</v>
      </c>
      <c r="BA14" s="163" t="s">
        <v>175</v>
      </c>
      <c r="BB14" s="163" t="s">
        <v>176</v>
      </c>
      <c r="BC14" s="163" t="s">
        <v>175</v>
      </c>
      <c r="BD14" s="163" t="s">
        <v>176</v>
      </c>
      <c r="BE14" s="163">
        <v>0</v>
      </c>
      <c r="BF14" s="163" t="s">
        <v>173</v>
      </c>
      <c r="BG14" s="163" t="s">
        <v>173</v>
      </c>
      <c r="BH14" s="163" t="s">
        <v>262</v>
      </c>
      <c r="BI14" s="163" t="s">
        <v>178</v>
      </c>
      <c r="BJ14" s="30"/>
      <c r="BK14" s="255"/>
    </row>
    <row r="15" spans="1:63" s="163" customFormat="1" ht="16.2" thickBot="1" x14ac:dyDescent="0.3">
      <c r="A15" s="163" t="s">
        <v>154</v>
      </c>
      <c r="B15" s="163" t="s">
        <v>154</v>
      </c>
      <c r="C15" s="163" t="s">
        <v>155</v>
      </c>
      <c r="D15" s="163" t="s">
        <v>156</v>
      </c>
      <c r="E15" s="163" t="s">
        <v>266</v>
      </c>
      <c r="F15" s="163" t="s">
        <v>267</v>
      </c>
      <c r="G15" s="163" t="s">
        <v>154</v>
      </c>
      <c r="H15" s="163" t="s">
        <v>154</v>
      </c>
      <c r="I15" s="163" t="s">
        <v>268</v>
      </c>
      <c r="J15" s="163" t="s">
        <v>269</v>
      </c>
      <c r="K15" s="163" t="s">
        <v>270</v>
      </c>
      <c r="L15" s="163" t="s">
        <v>154</v>
      </c>
      <c r="M15" s="163" t="s">
        <v>271</v>
      </c>
      <c r="N15" s="163" t="s">
        <v>272</v>
      </c>
      <c r="O15" s="163" t="s">
        <v>178</v>
      </c>
      <c r="P15" s="163" t="s">
        <v>165</v>
      </c>
      <c r="Q15" s="320" t="s">
        <v>166</v>
      </c>
      <c r="R15" s="163" t="s">
        <v>154</v>
      </c>
      <c r="S15" s="163" t="s">
        <v>154</v>
      </c>
      <c r="T15" s="163" t="s">
        <v>167</v>
      </c>
      <c r="U15" s="79">
        <v>11832.41</v>
      </c>
      <c r="V15" s="79">
        <v>0</v>
      </c>
      <c r="W15" s="79">
        <v>0</v>
      </c>
      <c r="X15" s="79">
        <v>946.59</v>
      </c>
      <c r="Y15" s="79">
        <v>631.09</v>
      </c>
      <c r="Z15" s="79">
        <v>147.91</v>
      </c>
      <c r="AA15" s="79">
        <v>0</v>
      </c>
      <c r="AB15" s="185">
        <v>12000</v>
      </c>
      <c r="AC15" s="163" t="s">
        <v>154</v>
      </c>
      <c r="AD15" s="163">
        <v>946.59</v>
      </c>
      <c r="AE15" s="163">
        <v>779</v>
      </c>
      <c r="AF15" s="163">
        <v>0</v>
      </c>
      <c r="AG15" s="163">
        <v>0</v>
      </c>
      <c r="AH15" s="163" t="s">
        <v>154</v>
      </c>
      <c r="AI15" s="163" t="s">
        <v>168</v>
      </c>
      <c r="AJ15" s="163" t="s">
        <v>154</v>
      </c>
      <c r="AK15" s="163" t="s">
        <v>273</v>
      </c>
      <c r="AL15" s="163" t="s">
        <v>184</v>
      </c>
      <c r="AM15" s="163" t="s">
        <v>154</v>
      </c>
      <c r="AN15" s="163" t="s">
        <v>274</v>
      </c>
      <c r="AO15" s="163" t="s">
        <v>275</v>
      </c>
      <c r="AP15" s="163" t="s">
        <v>172</v>
      </c>
      <c r="AQ15" s="163" t="s">
        <v>173</v>
      </c>
      <c r="AR15" s="163" t="s">
        <v>173</v>
      </c>
      <c r="AS15" s="163" t="s">
        <v>173</v>
      </c>
      <c r="AT15" s="163" t="s">
        <v>173</v>
      </c>
      <c r="AU15" s="163" t="s">
        <v>173</v>
      </c>
      <c r="AV15" s="163" t="s">
        <v>173</v>
      </c>
      <c r="AW15" s="163" t="s">
        <v>173</v>
      </c>
      <c r="AX15" s="163" t="s">
        <v>173</v>
      </c>
      <c r="AY15" s="163" t="s">
        <v>173</v>
      </c>
      <c r="AZ15" s="163" t="s">
        <v>276</v>
      </c>
      <c r="BA15" s="163" t="s">
        <v>175</v>
      </c>
      <c r="BB15" s="163" t="s">
        <v>176</v>
      </c>
      <c r="BC15" s="163" t="s">
        <v>175</v>
      </c>
      <c r="BD15" s="163" t="s">
        <v>176</v>
      </c>
      <c r="BE15" s="163">
        <v>946.59</v>
      </c>
      <c r="BF15" s="163" t="s">
        <v>173</v>
      </c>
      <c r="BG15" s="163" t="s">
        <v>173</v>
      </c>
      <c r="BH15" s="163" t="s">
        <v>177</v>
      </c>
      <c r="BI15" s="163" t="s">
        <v>178</v>
      </c>
      <c r="BJ15" s="30"/>
      <c r="BK15" s="255"/>
    </row>
    <row r="17" spans="21:32" x14ac:dyDescent="0.25">
      <c r="AD17" s="174" t="s">
        <v>277</v>
      </c>
    </row>
    <row r="18" spans="21:32" x14ac:dyDescent="0.25">
      <c r="AB18" s="30" t="s">
        <v>278</v>
      </c>
      <c r="AD18" s="13" t="s">
        <v>279</v>
      </c>
    </row>
    <row r="19" spans="21:32" x14ac:dyDescent="0.25">
      <c r="U19" s="16" t="s">
        <v>280</v>
      </c>
      <c r="W19" s="16" t="s">
        <v>281</v>
      </c>
      <c r="AB19" s="57">
        <v>6087.46</v>
      </c>
      <c r="AC19" s="57">
        <v>5636.54</v>
      </c>
    </row>
    <row r="20" spans="21:32" x14ac:dyDescent="0.25">
      <c r="U20" s="28">
        <v>631</v>
      </c>
      <c r="W20" s="28">
        <v>8329</v>
      </c>
      <c r="AB20" s="57"/>
      <c r="AC20" s="57">
        <v>450.92</v>
      </c>
    </row>
    <row r="21" spans="21:32" x14ac:dyDescent="0.25">
      <c r="AC21" s="28"/>
    </row>
    <row r="22" spans="21:32" x14ac:dyDescent="0.25">
      <c r="U22" s="16" t="s">
        <v>282</v>
      </c>
      <c r="AB22" s="30" t="s">
        <v>283</v>
      </c>
      <c r="AC22" s="28"/>
    </row>
    <row r="23" spans="21:32" x14ac:dyDescent="0.25">
      <c r="U23" s="28">
        <f>978</f>
        <v>978</v>
      </c>
      <c r="AB23" s="57">
        <v>479</v>
      </c>
      <c r="AC23" s="28">
        <f>AB23/1.16</f>
        <v>412.93103448275866</v>
      </c>
    </row>
    <row r="24" spans="21:32" x14ac:dyDescent="0.25">
      <c r="AC24" s="28">
        <f>AC23*0.16</f>
        <v>66.068965517241381</v>
      </c>
      <c r="AF24" s="29"/>
    </row>
    <row r="25" spans="21:32" x14ac:dyDescent="0.25">
      <c r="U25" s="24" t="s">
        <v>284</v>
      </c>
    </row>
    <row r="26" spans="21:32" x14ac:dyDescent="0.25">
      <c r="U26" s="28">
        <v>30612.33</v>
      </c>
      <c r="X26" s="16" t="s">
        <v>90</v>
      </c>
    </row>
    <row r="27" spans="21:32" x14ac:dyDescent="0.25">
      <c r="X27" s="245">
        <v>1000</v>
      </c>
      <c r="Y27" s="29">
        <f>AB14</f>
        <v>21600</v>
      </c>
    </row>
    <row r="28" spans="21:32" x14ac:dyDescent="0.25">
      <c r="X28" s="245" t="s">
        <v>91</v>
      </c>
    </row>
    <row r="30" spans="21:32" x14ac:dyDescent="0.25">
      <c r="U30" s="16" t="s">
        <v>285</v>
      </c>
      <c r="V30" s="28">
        <v>22384.78</v>
      </c>
    </row>
    <row r="31" spans="21:32" x14ac:dyDescent="0.25">
      <c r="U31" s="16" t="s">
        <v>286</v>
      </c>
      <c r="V31" s="28">
        <v>30612.33</v>
      </c>
    </row>
    <row r="32" spans="21:32" x14ac:dyDescent="0.25">
      <c r="V32" s="28">
        <f>V31-V30</f>
        <v>8227.5500000000029</v>
      </c>
    </row>
    <row r="36" spans="1:61" s="63" customFormat="1" x14ac:dyDescent="0.25"/>
    <row r="38" spans="1:61" x14ac:dyDescent="0.25">
      <c r="O38" s="435" t="s">
        <v>287</v>
      </c>
      <c r="P38" s="435"/>
      <c r="Q38" s="435"/>
      <c r="R38" s="435"/>
      <c r="S38" s="435"/>
      <c r="T38" s="435"/>
    </row>
    <row r="39" spans="1:61" x14ac:dyDescent="0.25">
      <c r="O39" s="435"/>
      <c r="P39" s="435"/>
      <c r="Q39" s="435"/>
      <c r="R39" s="435"/>
      <c r="S39" s="435"/>
      <c r="T39" s="435"/>
    </row>
    <row r="40" spans="1:61" s="55" customFormat="1" x14ac:dyDescent="0.3">
      <c r="A40" s="64" t="s">
        <v>93</v>
      </c>
      <c r="B40" s="64" t="s">
        <v>94</v>
      </c>
      <c r="C40" s="64" t="s">
        <v>95</v>
      </c>
      <c r="D40" s="64" t="s">
        <v>96</v>
      </c>
      <c r="E40" s="64" t="s">
        <v>97</v>
      </c>
      <c r="F40" s="64" t="s">
        <v>98</v>
      </c>
      <c r="G40" s="64" t="s">
        <v>99</v>
      </c>
      <c r="H40" s="64" t="s">
        <v>100</v>
      </c>
      <c r="I40" s="64" t="s">
        <v>101</v>
      </c>
      <c r="J40" s="64" t="s">
        <v>102</v>
      </c>
      <c r="K40" s="64" t="s">
        <v>103</v>
      </c>
      <c r="L40" s="64" t="s">
        <v>104</v>
      </c>
      <c r="M40" s="64" t="s">
        <v>105</v>
      </c>
      <c r="N40" s="64" t="s">
        <v>106</v>
      </c>
      <c r="O40" s="64" t="s">
        <v>107</v>
      </c>
      <c r="P40" s="64" t="s">
        <v>108</v>
      </c>
      <c r="Q40" s="64" t="s">
        <v>109</v>
      </c>
      <c r="R40" s="64" t="s">
        <v>110</v>
      </c>
      <c r="S40" s="64" t="s">
        <v>111</v>
      </c>
      <c r="T40" s="64" t="s">
        <v>112</v>
      </c>
      <c r="U40" s="64" t="s">
        <v>113</v>
      </c>
      <c r="V40" s="64" t="s">
        <v>114</v>
      </c>
      <c r="W40" s="64" t="s">
        <v>115</v>
      </c>
      <c r="X40" s="64" t="s">
        <v>116</v>
      </c>
      <c r="Y40" s="64" t="s">
        <v>117</v>
      </c>
      <c r="Z40" s="64" t="s">
        <v>118</v>
      </c>
      <c r="AA40" s="64" t="s">
        <v>119</v>
      </c>
      <c r="AB40" s="64" t="s">
        <v>120</v>
      </c>
      <c r="AC40" s="64" t="s">
        <v>121</v>
      </c>
      <c r="AD40" s="64" t="s">
        <v>122</v>
      </c>
      <c r="AE40" s="64" t="s">
        <v>123</v>
      </c>
      <c r="AF40" s="64" t="s">
        <v>124</v>
      </c>
      <c r="AG40" s="64" t="s">
        <v>125</v>
      </c>
      <c r="AH40" s="64" t="s">
        <v>126</v>
      </c>
      <c r="AI40" s="64" t="s">
        <v>127</v>
      </c>
      <c r="AJ40" s="64" t="s">
        <v>128</v>
      </c>
      <c r="AK40" s="64" t="s">
        <v>129</v>
      </c>
      <c r="AL40" s="64" t="s">
        <v>130</v>
      </c>
      <c r="AM40" s="64" t="s">
        <v>131</v>
      </c>
      <c r="AN40" s="64" t="s">
        <v>132</v>
      </c>
      <c r="AO40" s="64" t="s">
        <v>133</v>
      </c>
      <c r="AP40" s="64" t="s">
        <v>134</v>
      </c>
      <c r="AQ40" s="64" t="s">
        <v>135</v>
      </c>
      <c r="AR40" s="64" t="s">
        <v>136</v>
      </c>
      <c r="AS40" s="64" t="s">
        <v>137</v>
      </c>
      <c r="AT40" s="64" t="s">
        <v>138</v>
      </c>
      <c r="AU40" s="64" t="s">
        <v>139</v>
      </c>
      <c r="AV40" s="64" t="s">
        <v>140</v>
      </c>
      <c r="AW40" s="64" t="s">
        <v>141</v>
      </c>
      <c r="AX40" s="64" t="s">
        <v>142</v>
      </c>
      <c r="AY40" s="64" t="s">
        <v>143</v>
      </c>
      <c r="AZ40" s="64" t="s">
        <v>144</v>
      </c>
      <c r="BA40" s="64" t="s">
        <v>145</v>
      </c>
      <c r="BB40" s="64" t="s">
        <v>146</v>
      </c>
      <c r="BC40" s="64" t="s">
        <v>147</v>
      </c>
      <c r="BD40" s="64" t="s">
        <v>148</v>
      </c>
      <c r="BE40" s="64" t="s">
        <v>149</v>
      </c>
      <c r="BF40" s="64" t="s">
        <v>150</v>
      </c>
      <c r="BG40" s="64" t="s">
        <v>151</v>
      </c>
      <c r="BH40" s="64" t="s">
        <v>152</v>
      </c>
      <c r="BI40" s="64" t="s">
        <v>153</v>
      </c>
    </row>
    <row r="41" spans="1:61" s="80" customFormat="1" x14ac:dyDescent="0.25">
      <c r="A41" s="78" t="s">
        <v>154</v>
      </c>
      <c r="B41" s="78" t="s">
        <v>154</v>
      </c>
      <c r="C41" s="78" t="s">
        <v>155</v>
      </c>
      <c r="D41" s="78" t="s">
        <v>156</v>
      </c>
      <c r="E41" s="78" t="s">
        <v>288</v>
      </c>
      <c r="F41" s="78" t="s">
        <v>289</v>
      </c>
      <c r="G41" s="78" t="s">
        <v>154</v>
      </c>
      <c r="H41" s="78" t="s">
        <v>154</v>
      </c>
      <c r="I41" s="78" t="s">
        <v>189</v>
      </c>
      <c r="J41" s="78" t="s">
        <v>290</v>
      </c>
      <c r="K41" s="78" t="s">
        <v>291</v>
      </c>
      <c r="L41" s="78" t="s">
        <v>154</v>
      </c>
      <c r="M41" s="78" t="s">
        <v>192</v>
      </c>
      <c r="N41" s="78" t="s">
        <v>193</v>
      </c>
      <c r="O41" s="78" t="s">
        <v>178</v>
      </c>
      <c r="P41" s="78" t="s">
        <v>165</v>
      </c>
      <c r="Q41" s="316" t="s">
        <v>166</v>
      </c>
      <c r="R41" s="78" t="s">
        <v>154</v>
      </c>
      <c r="S41" s="78" t="s">
        <v>154</v>
      </c>
      <c r="T41" s="78" t="s">
        <v>167</v>
      </c>
      <c r="U41" s="79">
        <v>10400</v>
      </c>
      <c r="V41" s="79">
        <v>0</v>
      </c>
      <c r="W41" s="79">
        <v>0</v>
      </c>
      <c r="X41" s="79">
        <f t="shared" ref="X41:X55" si="0">AB41-U41</f>
        <v>832</v>
      </c>
      <c r="Y41" s="79">
        <v>0</v>
      </c>
      <c r="Z41" s="79">
        <v>0</v>
      </c>
      <c r="AA41" s="79">
        <v>0</v>
      </c>
      <c r="AB41" s="329">
        <v>11232</v>
      </c>
      <c r="AC41" s="78" t="s">
        <v>154</v>
      </c>
      <c r="AD41" s="78">
        <v>832</v>
      </c>
      <c r="AE41" s="78">
        <v>0</v>
      </c>
      <c r="AF41" s="78">
        <v>0</v>
      </c>
      <c r="AG41" s="78">
        <v>0</v>
      </c>
      <c r="AH41" s="78" t="s">
        <v>154</v>
      </c>
      <c r="AI41" s="78" t="s">
        <v>168</v>
      </c>
      <c r="AJ41" s="78" t="s">
        <v>154</v>
      </c>
      <c r="AK41" s="78" t="s">
        <v>183</v>
      </c>
      <c r="AL41" s="78" t="s">
        <v>184</v>
      </c>
      <c r="AM41" s="78" t="s">
        <v>154</v>
      </c>
      <c r="AN41" s="78" t="s">
        <v>194</v>
      </c>
      <c r="AO41" s="139" t="s">
        <v>292</v>
      </c>
      <c r="AP41" s="78" t="s">
        <v>172</v>
      </c>
      <c r="AQ41" s="78" t="s">
        <v>173</v>
      </c>
      <c r="AR41" s="78" t="s">
        <v>173</v>
      </c>
      <c r="AS41" s="78" t="s">
        <v>173</v>
      </c>
      <c r="AT41" s="78" t="s">
        <v>173</v>
      </c>
      <c r="AU41" s="78" t="s">
        <v>173</v>
      </c>
      <c r="AV41" s="78" t="s">
        <v>173</v>
      </c>
      <c r="AW41" s="78" t="s">
        <v>173</v>
      </c>
      <c r="AX41" s="78" t="s">
        <v>173</v>
      </c>
      <c r="AY41" s="78" t="s">
        <v>173</v>
      </c>
      <c r="AZ41" s="78" t="s">
        <v>293</v>
      </c>
      <c r="BA41" s="78" t="s">
        <v>175</v>
      </c>
      <c r="BB41" s="78" t="s">
        <v>176</v>
      </c>
      <c r="BC41" s="78" t="s">
        <v>175</v>
      </c>
      <c r="BD41" s="78" t="s">
        <v>176</v>
      </c>
      <c r="BE41" s="78">
        <v>832</v>
      </c>
      <c r="BF41" s="78" t="s">
        <v>173</v>
      </c>
      <c r="BG41" s="78" t="s">
        <v>173</v>
      </c>
      <c r="BH41" s="78" t="s">
        <v>177</v>
      </c>
      <c r="BI41" s="78" t="s">
        <v>178</v>
      </c>
    </row>
    <row r="42" spans="1:61" s="167" customFormat="1" x14ac:dyDescent="0.25">
      <c r="A42" s="165" t="s">
        <v>154</v>
      </c>
      <c r="B42" s="165" t="s">
        <v>154</v>
      </c>
      <c r="C42" s="165" t="s">
        <v>155</v>
      </c>
      <c r="D42" s="165" t="s">
        <v>156</v>
      </c>
      <c r="E42" s="165" t="s">
        <v>288</v>
      </c>
      <c r="F42" s="165" t="s">
        <v>294</v>
      </c>
      <c r="G42" s="165" t="s">
        <v>154</v>
      </c>
      <c r="H42" s="165" t="s">
        <v>154</v>
      </c>
      <c r="I42" s="165" t="s">
        <v>159</v>
      </c>
      <c r="J42" s="165" t="s">
        <v>295</v>
      </c>
      <c r="K42" s="165" t="s">
        <v>296</v>
      </c>
      <c r="L42" s="165" t="s">
        <v>154</v>
      </c>
      <c r="M42" s="165" t="s">
        <v>162</v>
      </c>
      <c r="N42" s="165" t="s">
        <v>163</v>
      </c>
      <c r="O42" s="165" t="s">
        <v>164</v>
      </c>
      <c r="P42" s="165" t="s">
        <v>165</v>
      </c>
      <c r="Q42" s="317" t="s">
        <v>166</v>
      </c>
      <c r="R42" s="165" t="s">
        <v>154</v>
      </c>
      <c r="S42" s="165" t="s">
        <v>154</v>
      </c>
      <c r="T42" s="165" t="s">
        <v>167</v>
      </c>
      <c r="U42" s="166">
        <v>8953.09</v>
      </c>
      <c r="V42" s="166">
        <v>0</v>
      </c>
      <c r="W42" s="166">
        <v>0</v>
      </c>
      <c r="X42" s="166">
        <f t="shared" si="0"/>
        <v>716.25</v>
      </c>
      <c r="Y42" s="166">
        <v>0</v>
      </c>
      <c r="Z42" s="166">
        <v>0</v>
      </c>
      <c r="AA42" s="166">
        <v>0</v>
      </c>
      <c r="AB42" s="329">
        <v>9669.34</v>
      </c>
      <c r="AC42" s="165" t="s">
        <v>154</v>
      </c>
      <c r="AD42" s="165">
        <v>716.25</v>
      </c>
      <c r="AE42" s="165">
        <v>0</v>
      </c>
      <c r="AF42" s="165">
        <v>0</v>
      </c>
      <c r="AG42" s="165">
        <v>0</v>
      </c>
      <c r="AH42" s="165" t="s">
        <v>154</v>
      </c>
      <c r="AI42" s="165" t="s">
        <v>168</v>
      </c>
      <c r="AJ42" s="165" t="s">
        <v>154</v>
      </c>
      <c r="AK42" s="165" t="s">
        <v>169</v>
      </c>
      <c r="AL42" s="165" t="s">
        <v>170</v>
      </c>
      <c r="AM42" s="165" t="s">
        <v>154</v>
      </c>
      <c r="AN42" s="165" t="s">
        <v>154</v>
      </c>
      <c r="AO42" s="165" t="s">
        <v>171</v>
      </c>
      <c r="AP42" s="165" t="s">
        <v>172</v>
      </c>
      <c r="AQ42" s="165" t="s">
        <v>173</v>
      </c>
      <c r="AR42" s="165" t="s">
        <v>173</v>
      </c>
      <c r="AS42" s="165" t="s">
        <v>173</v>
      </c>
      <c r="AT42" s="165" t="s">
        <v>173</v>
      </c>
      <c r="AU42" s="165" t="s">
        <v>173</v>
      </c>
      <c r="AV42" s="165" t="s">
        <v>173</v>
      </c>
      <c r="AW42" s="165" t="s">
        <v>173</v>
      </c>
      <c r="AX42" s="165" t="s">
        <v>173</v>
      </c>
      <c r="AY42" s="165" t="s">
        <v>173</v>
      </c>
      <c r="AZ42" s="165" t="s">
        <v>297</v>
      </c>
      <c r="BA42" s="165" t="s">
        <v>175</v>
      </c>
      <c r="BB42" s="165" t="s">
        <v>176</v>
      </c>
      <c r="BC42" s="165" t="s">
        <v>175</v>
      </c>
      <c r="BD42" s="165" t="s">
        <v>176</v>
      </c>
      <c r="BE42" s="165">
        <v>716.25</v>
      </c>
      <c r="BF42" s="165" t="s">
        <v>173</v>
      </c>
      <c r="BG42" s="165" t="s">
        <v>173</v>
      </c>
      <c r="BH42" s="165" t="s">
        <v>177</v>
      </c>
      <c r="BI42" s="165" t="s">
        <v>178</v>
      </c>
    </row>
    <row r="43" spans="1:61" s="80" customFormat="1" x14ac:dyDescent="0.25">
      <c r="A43" s="78" t="s">
        <v>154</v>
      </c>
      <c r="B43" s="78" t="s">
        <v>154</v>
      </c>
      <c r="C43" s="78" t="s">
        <v>155</v>
      </c>
      <c r="D43" s="78" t="s">
        <v>156</v>
      </c>
      <c r="E43" s="78" t="s">
        <v>298</v>
      </c>
      <c r="F43" s="78" t="s">
        <v>299</v>
      </c>
      <c r="G43" s="78" t="s">
        <v>154</v>
      </c>
      <c r="H43" s="78" t="s">
        <v>154</v>
      </c>
      <c r="I43" s="78" t="s">
        <v>268</v>
      </c>
      <c r="J43" s="78" t="s">
        <v>300</v>
      </c>
      <c r="K43" s="78" t="s">
        <v>301</v>
      </c>
      <c r="L43" s="78" t="s">
        <v>154</v>
      </c>
      <c r="M43" s="78" t="s">
        <v>271</v>
      </c>
      <c r="N43" s="78" t="s">
        <v>272</v>
      </c>
      <c r="O43" s="78" t="s">
        <v>178</v>
      </c>
      <c r="P43" s="78" t="s">
        <v>165</v>
      </c>
      <c r="Q43" s="316" t="s">
        <v>166</v>
      </c>
      <c r="R43" s="78" t="s">
        <v>154</v>
      </c>
      <c r="S43" s="78" t="s">
        <v>154</v>
      </c>
      <c r="T43" s="78" t="s">
        <v>167</v>
      </c>
      <c r="U43" s="79">
        <v>11832.41</v>
      </c>
      <c r="V43" s="79">
        <v>0</v>
      </c>
      <c r="W43" s="79">
        <v>0</v>
      </c>
      <c r="X43" s="79">
        <f t="shared" si="0"/>
        <v>167.59000000000015</v>
      </c>
      <c r="Y43" s="79">
        <v>631.09</v>
      </c>
      <c r="Z43" s="79">
        <v>147.91</v>
      </c>
      <c r="AA43" s="79">
        <v>0</v>
      </c>
      <c r="AB43" s="172">
        <v>12000</v>
      </c>
      <c r="AC43" s="78" t="s">
        <v>154</v>
      </c>
      <c r="AD43" s="78">
        <v>946.59</v>
      </c>
      <c r="AE43" s="78">
        <v>779</v>
      </c>
      <c r="AF43" s="78">
        <v>0</v>
      </c>
      <c r="AG43" s="78">
        <v>0</v>
      </c>
      <c r="AH43" s="78" t="s">
        <v>154</v>
      </c>
      <c r="AI43" s="78" t="s">
        <v>168</v>
      </c>
      <c r="AJ43" s="78" t="s">
        <v>154</v>
      </c>
      <c r="AK43" s="78" t="s">
        <v>183</v>
      </c>
      <c r="AL43" s="78" t="s">
        <v>184</v>
      </c>
      <c r="AM43" s="78" t="s">
        <v>154</v>
      </c>
      <c r="AN43" s="78" t="s">
        <v>274</v>
      </c>
      <c r="AO43" s="139" t="s">
        <v>302</v>
      </c>
      <c r="AP43" s="78" t="s">
        <v>172</v>
      </c>
      <c r="AQ43" s="78" t="s">
        <v>173</v>
      </c>
      <c r="AR43" s="78" t="s">
        <v>173</v>
      </c>
      <c r="AS43" s="78" t="s">
        <v>173</v>
      </c>
      <c r="AT43" s="78" t="s">
        <v>173</v>
      </c>
      <c r="AU43" s="78" t="s">
        <v>173</v>
      </c>
      <c r="AV43" s="78" t="s">
        <v>173</v>
      </c>
      <c r="AW43" s="78" t="s">
        <v>173</v>
      </c>
      <c r="AX43" s="78" t="s">
        <v>173</v>
      </c>
      <c r="AY43" s="78" t="s">
        <v>173</v>
      </c>
      <c r="AZ43" s="78" t="s">
        <v>303</v>
      </c>
      <c r="BA43" s="78" t="s">
        <v>175</v>
      </c>
      <c r="BB43" s="78" t="s">
        <v>176</v>
      </c>
      <c r="BC43" s="78" t="s">
        <v>175</v>
      </c>
      <c r="BD43" s="78" t="s">
        <v>176</v>
      </c>
      <c r="BE43" s="78">
        <v>946.59</v>
      </c>
      <c r="BF43" s="78" t="s">
        <v>173</v>
      </c>
      <c r="BG43" s="78" t="s">
        <v>173</v>
      </c>
      <c r="BH43" s="78" t="s">
        <v>177</v>
      </c>
      <c r="BI43" s="78" t="s">
        <v>178</v>
      </c>
    </row>
    <row r="44" spans="1:61" s="80" customFormat="1" x14ac:dyDescent="0.25">
      <c r="A44" s="78" t="s">
        <v>154</v>
      </c>
      <c r="B44" s="78" t="s">
        <v>154</v>
      </c>
      <c r="C44" s="78" t="s">
        <v>155</v>
      </c>
      <c r="D44" s="78" t="s">
        <v>156</v>
      </c>
      <c r="E44" s="78" t="s">
        <v>298</v>
      </c>
      <c r="F44" s="78" t="s">
        <v>304</v>
      </c>
      <c r="G44" s="78" t="s">
        <v>154</v>
      </c>
      <c r="H44" s="78" t="s">
        <v>154</v>
      </c>
      <c r="I44" s="78" t="s">
        <v>305</v>
      </c>
      <c r="J44" s="78" t="s">
        <v>306</v>
      </c>
      <c r="K44" s="78" t="s">
        <v>307</v>
      </c>
      <c r="L44" s="78" t="s">
        <v>154</v>
      </c>
      <c r="M44" s="78" t="s">
        <v>308</v>
      </c>
      <c r="N44" s="78" t="s">
        <v>309</v>
      </c>
      <c r="O44" s="78" t="s">
        <v>178</v>
      </c>
      <c r="P44" s="78" t="s">
        <v>165</v>
      </c>
      <c r="Q44" s="316" t="s">
        <v>166</v>
      </c>
      <c r="R44" s="78" t="s">
        <v>154</v>
      </c>
      <c r="S44" s="78" t="s">
        <v>154</v>
      </c>
      <c r="T44" s="78" t="s">
        <v>167</v>
      </c>
      <c r="U44" s="79">
        <v>4638.28</v>
      </c>
      <c r="V44" s="79">
        <v>0</v>
      </c>
      <c r="W44" s="79">
        <v>0</v>
      </c>
      <c r="X44" s="79">
        <f t="shared" si="0"/>
        <v>361.72000000000025</v>
      </c>
      <c r="Y44" s="79">
        <v>0</v>
      </c>
      <c r="Z44" s="79">
        <v>0</v>
      </c>
      <c r="AA44" s="79">
        <v>0</v>
      </c>
      <c r="AB44" s="172">
        <v>5000</v>
      </c>
      <c r="AC44" s="78" t="s">
        <v>154</v>
      </c>
      <c r="AD44" s="78">
        <v>361.72</v>
      </c>
      <c r="AE44" s="78">
        <v>0</v>
      </c>
      <c r="AF44" s="78">
        <v>0</v>
      </c>
      <c r="AG44" s="78">
        <v>0</v>
      </c>
      <c r="AH44" s="78" t="s">
        <v>154</v>
      </c>
      <c r="AI44" s="78" t="s">
        <v>168</v>
      </c>
      <c r="AJ44" s="78" t="s">
        <v>211</v>
      </c>
      <c r="AK44" s="78" t="s">
        <v>183</v>
      </c>
      <c r="AL44" s="78" t="s">
        <v>184</v>
      </c>
      <c r="AM44" s="78" t="s">
        <v>154</v>
      </c>
      <c r="AN44" s="78" t="s">
        <v>154</v>
      </c>
      <c r="AO44" s="139" t="s">
        <v>310</v>
      </c>
      <c r="AP44" s="78" t="s">
        <v>172</v>
      </c>
      <c r="AQ44" s="78" t="s">
        <v>173</v>
      </c>
      <c r="AR44" s="78" t="s">
        <v>173</v>
      </c>
      <c r="AS44" s="78" t="s">
        <v>173</v>
      </c>
      <c r="AT44" s="78" t="s">
        <v>173</v>
      </c>
      <c r="AU44" s="78" t="s">
        <v>173</v>
      </c>
      <c r="AV44" s="78" t="s">
        <v>173</v>
      </c>
      <c r="AW44" s="78" t="s">
        <v>173</v>
      </c>
      <c r="AX44" s="78" t="s">
        <v>173</v>
      </c>
      <c r="AY44" s="78" t="s">
        <v>173</v>
      </c>
      <c r="AZ44" s="78" t="s">
        <v>311</v>
      </c>
      <c r="BA44" s="78" t="s">
        <v>175</v>
      </c>
      <c r="BB44" s="78" t="s">
        <v>176</v>
      </c>
      <c r="BC44" s="78" t="s">
        <v>175</v>
      </c>
      <c r="BD44" s="78" t="s">
        <v>176</v>
      </c>
      <c r="BE44" s="78">
        <v>361.72</v>
      </c>
      <c r="BF44" s="78" t="s">
        <v>173</v>
      </c>
      <c r="BG44" s="78" t="s">
        <v>173</v>
      </c>
      <c r="BH44" s="78" t="s">
        <v>177</v>
      </c>
      <c r="BI44" s="78" t="s">
        <v>178</v>
      </c>
    </row>
    <row r="45" spans="1:61" s="80" customFormat="1" x14ac:dyDescent="0.25">
      <c r="A45" s="78" t="s">
        <v>154</v>
      </c>
      <c r="B45" s="78" t="s">
        <v>154</v>
      </c>
      <c r="C45" s="78" t="s">
        <v>155</v>
      </c>
      <c r="D45" s="78" t="s">
        <v>156</v>
      </c>
      <c r="E45" s="78" t="s">
        <v>312</v>
      </c>
      <c r="F45" s="78" t="s">
        <v>313</v>
      </c>
      <c r="G45" s="78" t="s">
        <v>154</v>
      </c>
      <c r="H45" s="78" t="s">
        <v>154</v>
      </c>
      <c r="I45" s="78" t="s">
        <v>159</v>
      </c>
      <c r="J45" s="78" t="s">
        <v>314</v>
      </c>
      <c r="K45" s="78" t="s">
        <v>315</v>
      </c>
      <c r="L45" s="78" t="s">
        <v>154</v>
      </c>
      <c r="M45" s="78" t="s">
        <v>316</v>
      </c>
      <c r="N45" s="78" t="s">
        <v>317</v>
      </c>
      <c r="O45" s="78" t="s">
        <v>178</v>
      </c>
      <c r="P45" s="78" t="s">
        <v>165</v>
      </c>
      <c r="Q45" s="316" t="s">
        <v>166</v>
      </c>
      <c r="R45" s="78" t="s">
        <v>154</v>
      </c>
      <c r="S45" s="78" t="s">
        <v>154</v>
      </c>
      <c r="T45" s="78" t="s">
        <v>167</v>
      </c>
      <c r="U45" s="79">
        <v>2000</v>
      </c>
      <c r="V45" s="79">
        <v>0</v>
      </c>
      <c r="W45" s="79">
        <v>0</v>
      </c>
      <c r="X45" s="79">
        <f t="shared" si="0"/>
        <v>295</v>
      </c>
      <c r="Y45" s="79">
        <v>0</v>
      </c>
      <c r="Z45" s="79">
        <v>25</v>
      </c>
      <c r="AA45" s="79">
        <v>0</v>
      </c>
      <c r="AB45" s="172">
        <v>2295</v>
      </c>
      <c r="AC45" s="78" t="s">
        <v>154</v>
      </c>
      <c r="AD45" s="78">
        <v>320</v>
      </c>
      <c r="AE45" s="78">
        <v>25</v>
      </c>
      <c r="AF45" s="78">
        <v>0</v>
      </c>
      <c r="AG45" s="78">
        <v>0</v>
      </c>
      <c r="AH45" s="78" t="s">
        <v>154</v>
      </c>
      <c r="AI45" s="78" t="s">
        <v>168</v>
      </c>
      <c r="AJ45" s="78" t="s">
        <v>154</v>
      </c>
      <c r="AK45" s="78" t="s">
        <v>183</v>
      </c>
      <c r="AL45" s="78" t="s">
        <v>184</v>
      </c>
      <c r="AM45" s="78" t="s">
        <v>154</v>
      </c>
      <c r="AN45" s="78" t="s">
        <v>154</v>
      </c>
      <c r="AO45" s="139" t="s">
        <v>318</v>
      </c>
      <c r="AP45" s="78" t="s">
        <v>172</v>
      </c>
      <c r="AQ45" s="78" t="s">
        <v>173</v>
      </c>
      <c r="AR45" s="78" t="s">
        <v>173</v>
      </c>
      <c r="AS45" s="78" t="s">
        <v>173</v>
      </c>
      <c r="AT45" s="78" t="s">
        <v>173</v>
      </c>
      <c r="AU45" s="78" t="s">
        <v>173</v>
      </c>
      <c r="AV45" s="78" t="s">
        <v>173</v>
      </c>
      <c r="AW45" s="78" t="s">
        <v>173</v>
      </c>
      <c r="AX45" s="78" t="s">
        <v>173</v>
      </c>
      <c r="AY45" s="78" t="s">
        <v>173</v>
      </c>
      <c r="AZ45" s="78" t="s">
        <v>319</v>
      </c>
      <c r="BA45" s="78" t="s">
        <v>175</v>
      </c>
      <c r="BB45" s="78" t="s">
        <v>176</v>
      </c>
      <c r="BC45" s="78" t="s">
        <v>175</v>
      </c>
      <c r="BD45" s="78" t="s">
        <v>176</v>
      </c>
      <c r="BE45" s="78">
        <v>0</v>
      </c>
      <c r="BF45" s="78" t="s">
        <v>173</v>
      </c>
      <c r="BG45" s="78" t="s">
        <v>173</v>
      </c>
      <c r="BH45" s="78" t="s">
        <v>177</v>
      </c>
      <c r="BI45" s="78" t="s">
        <v>178</v>
      </c>
    </row>
    <row r="46" spans="1:61" s="80" customFormat="1" x14ac:dyDescent="0.25">
      <c r="A46" s="78" t="s">
        <v>154</v>
      </c>
      <c r="B46" s="78" t="s">
        <v>154</v>
      </c>
      <c r="C46" s="78" t="s">
        <v>155</v>
      </c>
      <c r="D46" s="78" t="s">
        <v>156</v>
      </c>
      <c r="E46" s="78" t="s">
        <v>320</v>
      </c>
      <c r="F46" s="78" t="s">
        <v>321</v>
      </c>
      <c r="G46" s="78" t="s">
        <v>154</v>
      </c>
      <c r="H46" s="78" t="s">
        <v>154</v>
      </c>
      <c r="I46" s="78" t="s">
        <v>159</v>
      </c>
      <c r="J46" s="78" t="s">
        <v>322</v>
      </c>
      <c r="K46" s="78" t="s">
        <v>323</v>
      </c>
      <c r="L46" s="78" t="s">
        <v>154</v>
      </c>
      <c r="M46" s="78" t="s">
        <v>324</v>
      </c>
      <c r="N46" s="78" t="s">
        <v>325</v>
      </c>
      <c r="O46" s="78" t="s">
        <v>326</v>
      </c>
      <c r="P46" s="78" t="s">
        <v>165</v>
      </c>
      <c r="Q46" s="316" t="s">
        <v>166</v>
      </c>
      <c r="R46" s="78" t="s">
        <v>154</v>
      </c>
      <c r="S46" s="78" t="s">
        <v>154</v>
      </c>
      <c r="T46" s="78" t="s">
        <v>167</v>
      </c>
      <c r="U46" s="79">
        <v>4410</v>
      </c>
      <c r="V46" s="79">
        <v>0</v>
      </c>
      <c r="W46" s="79">
        <v>0</v>
      </c>
      <c r="X46" s="79">
        <f t="shared" si="0"/>
        <v>352.80000000000018</v>
      </c>
      <c r="Y46" s="79">
        <v>0</v>
      </c>
      <c r="Z46" s="79">
        <v>0</v>
      </c>
      <c r="AA46" s="79">
        <v>0</v>
      </c>
      <c r="AB46" s="172">
        <v>4762.8</v>
      </c>
      <c r="AC46" s="78" t="s">
        <v>154</v>
      </c>
      <c r="AD46" s="78">
        <v>352.8</v>
      </c>
      <c r="AE46" s="78">
        <v>0</v>
      </c>
      <c r="AF46" s="78">
        <v>0</v>
      </c>
      <c r="AG46" s="78">
        <v>0</v>
      </c>
      <c r="AH46" s="78" t="s">
        <v>154</v>
      </c>
      <c r="AI46" s="78" t="s">
        <v>168</v>
      </c>
      <c r="AJ46" s="78" t="s">
        <v>154</v>
      </c>
      <c r="AK46" s="78" t="s">
        <v>183</v>
      </c>
      <c r="AL46" s="78" t="s">
        <v>184</v>
      </c>
      <c r="AM46" s="78" t="s">
        <v>154</v>
      </c>
      <c r="AN46" s="78" t="s">
        <v>154</v>
      </c>
      <c r="AO46" s="139" t="s">
        <v>327</v>
      </c>
      <c r="AP46" s="78" t="s">
        <v>172</v>
      </c>
      <c r="AQ46" s="78" t="s">
        <v>173</v>
      </c>
      <c r="AR46" s="78" t="s">
        <v>173</v>
      </c>
      <c r="AS46" s="78" t="s">
        <v>173</v>
      </c>
      <c r="AT46" s="78" t="s">
        <v>173</v>
      </c>
      <c r="AU46" s="78" t="s">
        <v>173</v>
      </c>
      <c r="AV46" s="78" t="s">
        <v>173</v>
      </c>
      <c r="AW46" s="78" t="s">
        <v>173</v>
      </c>
      <c r="AX46" s="78" t="s">
        <v>173</v>
      </c>
      <c r="AY46" s="78" t="s">
        <v>173</v>
      </c>
      <c r="AZ46" s="78" t="s">
        <v>328</v>
      </c>
      <c r="BA46" s="78" t="s">
        <v>175</v>
      </c>
      <c r="BB46" s="78" t="s">
        <v>176</v>
      </c>
      <c r="BC46" s="78" t="s">
        <v>175</v>
      </c>
      <c r="BD46" s="78" t="s">
        <v>176</v>
      </c>
      <c r="BE46" s="78">
        <v>352.8</v>
      </c>
      <c r="BF46" s="78" t="s">
        <v>173</v>
      </c>
      <c r="BG46" s="78" t="s">
        <v>173</v>
      </c>
      <c r="BH46" s="78" t="s">
        <v>177</v>
      </c>
      <c r="BI46" s="78" t="s">
        <v>178</v>
      </c>
    </row>
    <row r="47" spans="1:61" s="80" customFormat="1" x14ac:dyDescent="0.25">
      <c r="A47" s="78" t="s">
        <v>154</v>
      </c>
      <c r="B47" s="78" t="s">
        <v>154</v>
      </c>
      <c r="C47" s="78" t="s">
        <v>155</v>
      </c>
      <c r="D47" s="78" t="s">
        <v>156</v>
      </c>
      <c r="E47" s="78" t="s">
        <v>329</v>
      </c>
      <c r="F47" s="78" t="s">
        <v>330</v>
      </c>
      <c r="G47" s="78" t="s">
        <v>154</v>
      </c>
      <c r="H47" s="78" t="s">
        <v>154</v>
      </c>
      <c r="I47" s="78" t="s">
        <v>159</v>
      </c>
      <c r="J47" s="78" t="s">
        <v>331</v>
      </c>
      <c r="K47" s="78" t="s">
        <v>332</v>
      </c>
      <c r="L47" s="78" t="s">
        <v>154</v>
      </c>
      <c r="M47" s="78" t="s">
        <v>333</v>
      </c>
      <c r="N47" s="78" t="s">
        <v>334</v>
      </c>
      <c r="O47" s="78" t="s">
        <v>178</v>
      </c>
      <c r="P47" s="78" t="s">
        <v>165</v>
      </c>
      <c r="Q47" s="316" t="s">
        <v>166</v>
      </c>
      <c r="R47" s="78" t="s">
        <v>154</v>
      </c>
      <c r="S47" s="78" t="s">
        <v>154</v>
      </c>
      <c r="T47" s="78" t="s">
        <v>167</v>
      </c>
      <c r="U47" s="79">
        <v>397.22</v>
      </c>
      <c r="V47" s="79">
        <v>0</v>
      </c>
      <c r="W47" s="79">
        <v>0</v>
      </c>
      <c r="X47" s="79">
        <f t="shared" si="0"/>
        <v>31.779999999999973</v>
      </c>
      <c r="Y47" s="79">
        <v>0</v>
      </c>
      <c r="Z47" s="79">
        <v>0</v>
      </c>
      <c r="AA47" s="79">
        <v>0</v>
      </c>
      <c r="AB47" s="172">
        <v>429</v>
      </c>
      <c r="AC47" s="78" t="s">
        <v>154</v>
      </c>
      <c r="AD47" s="78">
        <v>31.78</v>
      </c>
      <c r="AE47" s="78">
        <v>0</v>
      </c>
      <c r="AF47" s="78">
        <v>0</v>
      </c>
      <c r="AG47" s="78">
        <v>0</v>
      </c>
      <c r="AH47" s="78" t="s">
        <v>154</v>
      </c>
      <c r="AI47" s="78" t="s">
        <v>168</v>
      </c>
      <c r="AJ47" s="78" t="s">
        <v>154</v>
      </c>
      <c r="AK47" s="78" t="s">
        <v>183</v>
      </c>
      <c r="AL47" s="78" t="s">
        <v>184</v>
      </c>
      <c r="AM47" s="78" t="s">
        <v>154</v>
      </c>
      <c r="AN47" s="78" t="s">
        <v>335</v>
      </c>
      <c r="AO47" s="139" t="s">
        <v>336</v>
      </c>
      <c r="AP47" s="78" t="s">
        <v>172</v>
      </c>
      <c r="AQ47" s="78" t="s">
        <v>173</v>
      </c>
      <c r="AR47" s="78" t="s">
        <v>173</v>
      </c>
      <c r="AS47" s="78" t="s">
        <v>173</v>
      </c>
      <c r="AT47" s="78" t="s">
        <v>173</v>
      </c>
      <c r="AU47" s="78" t="s">
        <v>173</v>
      </c>
      <c r="AV47" s="78" t="s">
        <v>173</v>
      </c>
      <c r="AW47" s="78" t="s">
        <v>173</v>
      </c>
      <c r="AX47" s="78" t="s">
        <v>173</v>
      </c>
      <c r="AY47" s="78" t="s">
        <v>173</v>
      </c>
      <c r="AZ47" s="78" t="s">
        <v>337</v>
      </c>
      <c r="BA47" s="78" t="s">
        <v>175</v>
      </c>
      <c r="BB47" s="78" t="s">
        <v>176</v>
      </c>
      <c r="BC47" s="78" t="s">
        <v>175</v>
      </c>
      <c r="BD47" s="78" t="s">
        <v>176</v>
      </c>
      <c r="BE47" s="78">
        <v>31.78</v>
      </c>
      <c r="BF47" s="78" t="s">
        <v>173</v>
      </c>
      <c r="BG47" s="78" t="s">
        <v>173</v>
      </c>
      <c r="BH47" s="78" t="s">
        <v>177</v>
      </c>
      <c r="BI47" s="78" t="s">
        <v>178</v>
      </c>
    </row>
    <row r="48" spans="1:61" s="80" customFormat="1" x14ac:dyDescent="0.25">
      <c r="A48" s="78" t="s">
        <v>154</v>
      </c>
      <c r="B48" s="78" t="s">
        <v>154</v>
      </c>
      <c r="C48" s="78" t="s">
        <v>155</v>
      </c>
      <c r="D48" s="78" t="s">
        <v>156</v>
      </c>
      <c r="E48" s="78" t="s">
        <v>329</v>
      </c>
      <c r="F48" s="78" t="s">
        <v>338</v>
      </c>
      <c r="G48" s="78" t="s">
        <v>154</v>
      </c>
      <c r="H48" s="78" t="s">
        <v>154</v>
      </c>
      <c r="I48" s="78" t="s">
        <v>159</v>
      </c>
      <c r="J48" s="78" t="s">
        <v>339</v>
      </c>
      <c r="K48" s="78" t="s">
        <v>340</v>
      </c>
      <c r="L48" s="78" t="s">
        <v>154</v>
      </c>
      <c r="M48" s="78" t="s">
        <v>324</v>
      </c>
      <c r="N48" s="78" t="s">
        <v>325</v>
      </c>
      <c r="O48" s="78" t="s">
        <v>326</v>
      </c>
      <c r="P48" s="78" t="s">
        <v>165</v>
      </c>
      <c r="Q48" s="316" t="s">
        <v>166</v>
      </c>
      <c r="R48" s="78" t="s">
        <v>154</v>
      </c>
      <c r="S48" s="78" t="s">
        <v>154</v>
      </c>
      <c r="T48" s="78" t="s">
        <v>167</v>
      </c>
      <c r="U48" s="99">
        <v>648.15</v>
      </c>
      <c r="V48" s="99">
        <v>0</v>
      </c>
      <c r="W48" s="99">
        <v>0</v>
      </c>
      <c r="X48" s="99">
        <f t="shared" si="0"/>
        <v>51.850000000000023</v>
      </c>
      <c r="Y48" s="99">
        <v>0</v>
      </c>
      <c r="Z48" s="99">
        <v>0</v>
      </c>
      <c r="AA48" s="99">
        <v>0</v>
      </c>
      <c r="AB48" s="172">
        <v>700</v>
      </c>
      <c r="AC48" s="100" t="s">
        <v>154</v>
      </c>
      <c r="AD48" s="100">
        <v>51.85</v>
      </c>
      <c r="AE48" s="100">
        <v>0</v>
      </c>
      <c r="AF48" s="100">
        <v>0</v>
      </c>
      <c r="AG48" s="100">
        <v>0</v>
      </c>
      <c r="AH48" s="100" t="s">
        <v>154</v>
      </c>
      <c r="AI48" s="100" t="s">
        <v>168</v>
      </c>
      <c r="AJ48" s="100" t="s">
        <v>154</v>
      </c>
      <c r="AK48" s="100" t="s">
        <v>241</v>
      </c>
      <c r="AL48" s="78" t="s">
        <v>184</v>
      </c>
      <c r="AM48" s="78" t="s">
        <v>154</v>
      </c>
      <c r="AN48" s="78" t="s">
        <v>154</v>
      </c>
      <c r="AO48" s="139" t="s">
        <v>341</v>
      </c>
      <c r="AP48" s="78" t="s">
        <v>172</v>
      </c>
      <c r="AQ48" s="78" t="s">
        <v>173</v>
      </c>
      <c r="AR48" s="78" t="s">
        <v>173</v>
      </c>
      <c r="AS48" s="78" t="s">
        <v>173</v>
      </c>
      <c r="AT48" s="78" t="s">
        <v>173</v>
      </c>
      <c r="AU48" s="78" t="s">
        <v>173</v>
      </c>
      <c r="AV48" s="78" t="s">
        <v>173</v>
      </c>
      <c r="AW48" s="78" t="s">
        <v>173</v>
      </c>
      <c r="AX48" s="78" t="s">
        <v>173</v>
      </c>
      <c r="AY48" s="78" t="s">
        <v>173</v>
      </c>
      <c r="AZ48" s="78" t="s">
        <v>342</v>
      </c>
      <c r="BA48" s="78" t="s">
        <v>175</v>
      </c>
      <c r="BB48" s="78" t="s">
        <v>176</v>
      </c>
      <c r="BC48" s="78" t="s">
        <v>175</v>
      </c>
      <c r="BD48" s="78" t="s">
        <v>176</v>
      </c>
      <c r="BE48" s="78">
        <v>51.85</v>
      </c>
      <c r="BF48" s="78" t="s">
        <v>173</v>
      </c>
      <c r="BG48" s="78" t="s">
        <v>173</v>
      </c>
      <c r="BH48" s="78" t="s">
        <v>177</v>
      </c>
      <c r="BI48" s="78" t="s">
        <v>178</v>
      </c>
    </row>
    <row r="49" spans="1:61" s="80" customFormat="1" x14ac:dyDescent="0.25">
      <c r="A49" s="78" t="s">
        <v>154</v>
      </c>
      <c r="B49" s="78" t="s">
        <v>154</v>
      </c>
      <c r="C49" s="78" t="s">
        <v>155</v>
      </c>
      <c r="D49" s="78" t="s">
        <v>156</v>
      </c>
      <c r="E49" s="78" t="s">
        <v>343</v>
      </c>
      <c r="F49" s="78" t="s">
        <v>344</v>
      </c>
      <c r="G49" s="78" t="s">
        <v>154</v>
      </c>
      <c r="H49" s="78" t="s">
        <v>154</v>
      </c>
      <c r="I49" s="78" t="s">
        <v>159</v>
      </c>
      <c r="J49" s="78" t="s">
        <v>345</v>
      </c>
      <c r="K49" s="78" t="s">
        <v>346</v>
      </c>
      <c r="L49" s="78" t="s">
        <v>154</v>
      </c>
      <c r="M49" s="78" t="s">
        <v>333</v>
      </c>
      <c r="N49" s="78" t="s">
        <v>334</v>
      </c>
      <c r="O49" s="78" t="s">
        <v>178</v>
      </c>
      <c r="P49" s="78" t="s">
        <v>165</v>
      </c>
      <c r="Q49" s="316" t="s">
        <v>166</v>
      </c>
      <c r="R49" s="78" t="s">
        <v>154</v>
      </c>
      <c r="S49" s="78" t="s">
        <v>154</v>
      </c>
      <c r="T49" s="78" t="s">
        <v>167</v>
      </c>
      <c r="U49" s="99">
        <v>163.89</v>
      </c>
      <c r="V49" s="99">
        <v>0</v>
      </c>
      <c r="W49" s="99">
        <v>0</v>
      </c>
      <c r="X49" s="99">
        <f t="shared" si="0"/>
        <v>13.110000000000014</v>
      </c>
      <c r="Y49" s="99">
        <v>0</v>
      </c>
      <c r="Z49" s="99">
        <v>0</v>
      </c>
      <c r="AA49" s="99">
        <v>0</v>
      </c>
      <c r="AB49" s="330">
        <v>177</v>
      </c>
      <c r="AC49" s="100" t="s">
        <v>154</v>
      </c>
      <c r="AD49" s="100">
        <v>13.11</v>
      </c>
      <c r="AE49" s="100">
        <v>0</v>
      </c>
      <c r="AF49" s="100">
        <v>0</v>
      </c>
      <c r="AG49" s="100">
        <v>0</v>
      </c>
      <c r="AH49" s="100" t="s">
        <v>154</v>
      </c>
      <c r="AI49" s="100" t="s">
        <v>168</v>
      </c>
      <c r="AJ49" s="100" t="s">
        <v>154</v>
      </c>
      <c r="AK49" s="100" t="s">
        <v>241</v>
      </c>
      <c r="AL49" s="78" t="s">
        <v>184</v>
      </c>
      <c r="AM49" s="78" t="s">
        <v>154</v>
      </c>
      <c r="AN49" s="78" t="s">
        <v>335</v>
      </c>
      <c r="AO49" s="139" t="s">
        <v>347</v>
      </c>
      <c r="AP49" s="78" t="s">
        <v>172</v>
      </c>
      <c r="AQ49" s="78" t="s">
        <v>173</v>
      </c>
      <c r="AR49" s="78" t="s">
        <v>173</v>
      </c>
      <c r="AS49" s="78" t="s">
        <v>173</v>
      </c>
      <c r="AT49" s="78" t="s">
        <v>173</v>
      </c>
      <c r="AU49" s="78" t="s">
        <v>173</v>
      </c>
      <c r="AV49" s="78" t="s">
        <v>173</v>
      </c>
      <c r="AW49" s="78" t="s">
        <v>173</v>
      </c>
      <c r="AX49" s="78" t="s">
        <v>173</v>
      </c>
      <c r="AY49" s="78" t="s">
        <v>173</v>
      </c>
      <c r="AZ49" s="78" t="s">
        <v>348</v>
      </c>
      <c r="BA49" s="78" t="s">
        <v>175</v>
      </c>
      <c r="BB49" s="78" t="s">
        <v>176</v>
      </c>
      <c r="BC49" s="78" t="s">
        <v>175</v>
      </c>
      <c r="BD49" s="78" t="s">
        <v>176</v>
      </c>
      <c r="BE49" s="78">
        <v>13.11</v>
      </c>
      <c r="BF49" s="78" t="s">
        <v>173</v>
      </c>
      <c r="BG49" s="78" t="s">
        <v>173</v>
      </c>
      <c r="BH49" s="78" t="s">
        <v>177</v>
      </c>
      <c r="BI49" s="78" t="s">
        <v>178</v>
      </c>
    </row>
    <row r="50" spans="1:61" s="80" customFormat="1" x14ac:dyDescent="0.25">
      <c r="A50" s="78" t="s">
        <v>154</v>
      </c>
      <c r="B50" s="78" t="s">
        <v>154</v>
      </c>
      <c r="C50" s="78" t="s">
        <v>155</v>
      </c>
      <c r="D50" s="78" t="s">
        <v>156</v>
      </c>
      <c r="E50" s="78" t="s">
        <v>343</v>
      </c>
      <c r="F50" s="78" t="s">
        <v>349</v>
      </c>
      <c r="G50" s="78" t="s">
        <v>154</v>
      </c>
      <c r="H50" s="78" t="s">
        <v>154</v>
      </c>
      <c r="I50" s="78" t="s">
        <v>154</v>
      </c>
      <c r="J50" s="78" t="s">
        <v>154</v>
      </c>
      <c r="K50" s="78" t="s">
        <v>350</v>
      </c>
      <c r="L50" s="78" t="s">
        <v>154</v>
      </c>
      <c r="M50" s="78" t="s">
        <v>258</v>
      </c>
      <c r="N50" s="78" t="s">
        <v>259</v>
      </c>
      <c r="O50" s="78" t="s">
        <v>178</v>
      </c>
      <c r="P50" s="78" t="s">
        <v>165</v>
      </c>
      <c r="Q50" s="316" t="s">
        <v>166</v>
      </c>
      <c r="R50" s="78" t="s">
        <v>154</v>
      </c>
      <c r="S50" s="78" t="s">
        <v>154</v>
      </c>
      <c r="T50" s="78" t="s">
        <v>167</v>
      </c>
      <c r="U50" s="79">
        <v>18620.689999999999</v>
      </c>
      <c r="V50" s="79">
        <v>0</v>
      </c>
      <c r="W50" s="79">
        <v>0</v>
      </c>
      <c r="X50" s="79">
        <f t="shared" si="0"/>
        <v>2979.3100000000013</v>
      </c>
      <c r="Y50" s="79">
        <v>0</v>
      </c>
      <c r="Z50" s="79">
        <v>0</v>
      </c>
      <c r="AA50" s="79">
        <v>0</v>
      </c>
      <c r="AB50" s="172">
        <v>21600</v>
      </c>
      <c r="AC50" s="78" t="s">
        <v>154</v>
      </c>
      <c r="AD50" s="78">
        <v>2979.31</v>
      </c>
      <c r="AE50" s="78">
        <v>0</v>
      </c>
      <c r="AF50" s="78">
        <v>0</v>
      </c>
      <c r="AG50" s="78">
        <v>0</v>
      </c>
      <c r="AH50" s="78" t="s">
        <v>154</v>
      </c>
      <c r="AI50" s="78" t="s">
        <v>168</v>
      </c>
      <c r="AJ50" s="78" t="s">
        <v>154</v>
      </c>
      <c r="AK50" s="78" t="s">
        <v>183</v>
      </c>
      <c r="AL50" s="78" t="s">
        <v>184</v>
      </c>
      <c r="AM50" s="78" t="s">
        <v>154</v>
      </c>
      <c r="AN50" s="78" t="s">
        <v>154</v>
      </c>
      <c r="AO50" s="139" t="s">
        <v>351</v>
      </c>
      <c r="AP50" s="78" t="s">
        <v>172</v>
      </c>
      <c r="AQ50" s="78" t="s">
        <v>173</v>
      </c>
      <c r="AR50" s="78" t="s">
        <v>173</v>
      </c>
      <c r="AS50" s="78" t="s">
        <v>173</v>
      </c>
      <c r="AT50" s="78" t="s">
        <v>173</v>
      </c>
      <c r="AU50" s="78" t="s">
        <v>173</v>
      </c>
      <c r="AV50" s="78" t="s">
        <v>173</v>
      </c>
      <c r="AW50" s="78" t="s">
        <v>173</v>
      </c>
      <c r="AX50" s="78" t="s">
        <v>173</v>
      </c>
      <c r="AY50" s="78" t="s">
        <v>173</v>
      </c>
      <c r="AZ50" s="78" t="s">
        <v>352</v>
      </c>
      <c r="BA50" s="78" t="s">
        <v>175</v>
      </c>
      <c r="BB50" s="78" t="s">
        <v>176</v>
      </c>
      <c r="BC50" s="78" t="s">
        <v>175</v>
      </c>
      <c r="BD50" s="78" t="s">
        <v>176</v>
      </c>
      <c r="BE50" s="78">
        <v>0</v>
      </c>
      <c r="BF50" s="78" t="s">
        <v>173</v>
      </c>
      <c r="BG50" s="78" t="s">
        <v>173</v>
      </c>
      <c r="BH50" s="78" t="s">
        <v>177</v>
      </c>
      <c r="BI50" s="78" t="s">
        <v>178</v>
      </c>
    </row>
    <row r="51" spans="1:61" s="80" customFormat="1" x14ac:dyDescent="0.25">
      <c r="A51" s="78" t="s">
        <v>154</v>
      </c>
      <c r="B51" s="78" t="s">
        <v>154</v>
      </c>
      <c r="C51" s="78" t="s">
        <v>155</v>
      </c>
      <c r="D51" s="78" t="s">
        <v>156</v>
      </c>
      <c r="E51" s="78" t="s">
        <v>343</v>
      </c>
      <c r="F51" s="78" t="s">
        <v>353</v>
      </c>
      <c r="G51" s="78" t="s">
        <v>154</v>
      </c>
      <c r="H51" s="78" t="s">
        <v>154</v>
      </c>
      <c r="I51" s="78" t="s">
        <v>154</v>
      </c>
      <c r="J51" s="78" t="s">
        <v>154</v>
      </c>
      <c r="K51" s="78" t="s">
        <v>354</v>
      </c>
      <c r="L51" s="78" t="s">
        <v>154</v>
      </c>
      <c r="M51" s="78" t="s">
        <v>258</v>
      </c>
      <c r="N51" s="78" t="s">
        <v>259</v>
      </c>
      <c r="O51" s="78" t="s">
        <v>178</v>
      </c>
      <c r="P51" s="78" t="s">
        <v>165</v>
      </c>
      <c r="Q51" s="316" t="s">
        <v>166</v>
      </c>
      <c r="R51" s="78" t="s">
        <v>154</v>
      </c>
      <c r="S51" s="78" t="s">
        <v>154</v>
      </c>
      <c r="T51" s="78" t="s">
        <v>167</v>
      </c>
      <c r="U51" s="79">
        <v>13965.52</v>
      </c>
      <c r="V51" s="79">
        <v>0</v>
      </c>
      <c r="W51" s="79">
        <v>0</v>
      </c>
      <c r="X51" s="79">
        <f t="shared" si="0"/>
        <v>2234.4799999999996</v>
      </c>
      <c r="Y51" s="79">
        <v>0</v>
      </c>
      <c r="Z51" s="79">
        <v>0</v>
      </c>
      <c r="AA51" s="79">
        <v>0</v>
      </c>
      <c r="AB51" s="172">
        <v>16200</v>
      </c>
      <c r="AC51" s="78" t="s">
        <v>154</v>
      </c>
      <c r="AD51" s="78">
        <v>2234.48</v>
      </c>
      <c r="AE51" s="78">
        <v>0</v>
      </c>
      <c r="AF51" s="78">
        <v>0</v>
      </c>
      <c r="AG51" s="78">
        <v>0</v>
      </c>
      <c r="AH51" s="78" t="s">
        <v>154</v>
      </c>
      <c r="AI51" s="78" t="s">
        <v>168</v>
      </c>
      <c r="AJ51" s="78" t="s">
        <v>154</v>
      </c>
      <c r="AK51" s="78" t="s">
        <v>183</v>
      </c>
      <c r="AL51" s="78" t="s">
        <v>184</v>
      </c>
      <c r="AM51" s="78" t="s">
        <v>154</v>
      </c>
      <c r="AN51" s="78" t="s">
        <v>154</v>
      </c>
      <c r="AO51" s="139" t="s">
        <v>351</v>
      </c>
      <c r="AP51" s="78" t="s">
        <v>172</v>
      </c>
      <c r="AQ51" s="78" t="s">
        <v>173</v>
      </c>
      <c r="AR51" s="78" t="s">
        <v>173</v>
      </c>
      <c r="AS51" s="78" t="s">
        <v>173</v>
      </c>
      <c r="AT51" s="78" t="s">
        <v>173</v>
      </c>
      <c r="AU51" s="78" t="s">
        <v>173</v>
      </c>
      <c r="AV51" s="78" t="s">
        <v>173</v>
      </c>
      <c r="AW51" s="78" t="s">
        <v>173</v>
      </c>
      <c r="AX51" s="78" t="s">
        <v>173</v>
      </c>
      <c r="AY51" s="78" t="s">
        <v>173</v>
      </c>
      <c r="AZ51" s="78" t="s">
        <v>355</v>
      </c>
      <c r="BA51" s="78" t="s">
        <v>175</v>
      </c>
      <c r="BB51" s="78" t="s">
        <v>176</v>
      </c>
      <c r="BC51" s="78" t="s">
        <v>175</v>
      </c>
      <c r="BD51" s="78" t="s">
        <v>176</v>
      </c>
      <c r="BE51" s="78">
        <v>0</v>
      </c>
      <c r="BF51" s="78" t="s">
        <v>173</v>
      </c>
      <c r="BG51" s="78" t="s">
        <v>173</v>
      </c>
      <c r="BH51" s="78" t="s">
        <v>177</v>
      </c>
      <c r="BI51" s="78" t="s">
        <v>178</v>
      </c>
    </row>
    <row r="52" spans="1:61" s="80" customFormat="1" x14ac:dyDescent="0.25">
      <c r="A52" s="78" t="s">
        <v>154</v>
      </c>
      <c r="B52" s="78" t="s">
        <v>154</v>
      </c>
      <c r="C52" s="78" t="s">
        <v>155</v>
      </c>
      <c r="D52" s="78" t="s">
        <v>156</v>
      </c>
      <c r="E52" s="78" t="s">
        <v>356</v>
      </c>
      <c r="F52" s="78" t="s">
        <v>357</v>
      </c>
      <c r="G52" s="78" t="s">
        <v>154</v>
      </c>
      <c r="H52" s="78" t="s">
        <v>154</v>
      </c>
      <c r="I52" s="78" t="s">
        <v>159</v>
      </c>
      <c r="J52" s="78" t="s">
        <v>358</v>
      </c>
      <c r="K52" s="78" t="s">
        <v>359</v>
      </c>
      <c r="L52" s="78" t="s">
        <v>154</v>
      </c>
      <c r="M52" s="78" t="s">
        <v>324</v>
      </c>
      <c r="N52" s="78" t="s">
        <v>325</v>
      </c>
      <c r="O52" s="78" t="s">
        <v>326</v>
      </c>
      <c r="P52" s="78" t="s">
        <v>165</v>
      </c>
      <c r="Q52" s="316" t="s">
        <v>166</v>
      </c>
      <c r="R52" s="78" t="s">
        <v>154</v>
      </c>
      <c r="S52" s="78" t="s">
        <v>154</v>
      </c>
      <c r="T52" s="78" t="s">
        <v>167</v>
      </c>
      <c r="U52" s="99">
        <v>400</v>
      </c>
      <c r="V52" s="99">
        <v>0</v>
      </c>
      <c r="W52" s="99">
        <v>0</v>
      </c>
      <c r="X52" s="99">
        <f t="shared" si="0"/>
        <v>32</v>
      </c>
      <c r="Y52" s="99">
        <v>0</v>
      </c>
      <c r="Z52" s="99">
        <v>0</v>
      </c>
      <c r="AA52" s="99">
        <v>0</v>
      </c>
      <c r="AB52" s="99">
        <v>432</v>
      </c>
      <c r="AC52" s="100" t="s">
        <v>154</v>
      </c>
      <c r="AD52" s="100">
        <v>32</v>
      </c>
      <c r="AE52" s="100">
        <v>0</v>
      </c>
      <c r="AF52" s="100">
        <v>0</v>
      </c>
      <c r="AG52" s="100">
        <v>0</v>
      </c>
      <c r="AH52" s="100" t="s">
        <v>154</v>
      </c>
      <c r="AI52" s="100" t="s">
        <v>168</v>
      </c>
      <c r="AJ52" s="100" t="s">
        <v>154</v>
      </c>
      <c r="AK52" s="100" t="s">
        <v>241</v>
      </c>
      <c r="AL52" s="78" t="s">
        <v>184</v>
      </c>
      <c r="AM52" s="78" t="s">
        <v>154</v>
      </c>
      <c r="AN52" s="78" t="s">
        <v>154</v>
      </c>
      <c r="AO52" s="139" t="s">
        <v>360</v>
      </c>
      <c r="AP52" s="78" t="s">
        <v>172</v>
      </c>
      <c r="AQ52" s="78" t="s">
        <v>173</v>
      </c>
      <c r="AR52" s="78" t="s">
        <v>173</v>
      </c>
      <c r="AS52" s="78" t="s">
        <v>173</v>
      </c>
      <c r="AT52" s="78" t="s">
        <v>173</v>
      </c>
      <c r="AU52" s="78" t="s">
        <v>173</v>
      </c>
      <c r="AV52" s="78" t="s">
        <v>173</v>
      </c>
      <c r="AW52" s="78" t="s">
        <v>173</v>
      </c>
      <c r="AX52" s="78" t="s">
        <v>173</v>
      </c>
      <c r="AY52" s="78" t="s">
        <v>173</v>
      </c>
      <c r="AZ52" s="78" t="s">
        <v>361</v>
      </c>
      <c r="BA52" s="78" t="s">
        <v>175</v>
      </c>
      <c r="BB52" s="78" t="s">
        <v>176</v>
      </c>
      <c r="BC52" s="78" t="s">
        <v>175</v>
      </c>
      <c r="BD52" s="78" t="s">
        <v>176</v>
      </c>
      <c r="BE52" s="78">
        <v>32</v>
      </c>
      <c r="BF52" s="78" t="s">
        <v>173</v>
      </c>
      <c r="BG52" s="78" t="s">
        <v>173</v>
      </c>
      <c r="BH52" s="78" t="s">
        <v>177</v>
      </c>
      <c r="BI52" s="78" t="s">
        <v>178</v>
      </c>
    </row>
    <row r="53" spans="1:61" s="80" customFormat="1" x14ac:dyDescent="0.25">
      <c r="A53" s="78" t="s">
        <v>154</v>
      </c>
      <c r="B53" s="78" t="s">
        <v>154</v>
      </c>
      <c r="C53" s="78" t="s">
        <v>155</v>
      </c>
      <c r="D53" s="78" t="s">
        <v>156</v>
      </c>
      <c r="E53" s="78" t="s">
        <v>356</v>
      </c>
      <c r="F53" s="78" t="s">
        <v>362</v>
      </c>
      <c r="G53" s="78" t="s">
        <v>154</v>
      </c>
      <c r="H53" s="78" t="s">
        <v>154</v>
      </c>
      <c r="I53" s="78" t="s">
        <v>363</v>
      </c>
      <c r="J53" s="78" t="s">
        <v>364</v>
      </c>
      <c r="K53" s="78" t="s">
        <v>365</v>
      </c>
      <c r="L53" s="78" t="s">
        <v>154</v>
      </c>
      <c r="M53" s="78" t="s">
        <v>366</v>
      </c>
      <c r="N53" s="78" t="s">
        <v>367</v>
      </c>
      <c r="O53" s="78" t="s">
        <v>178</v>
      </c>
      <c r="P53" s="78" t="s">
        <v>165</v>
      </c>
      <c r="Q53" s="316" t="s">
        <v>166</v>
      </c>
      <c r="R53" s="78" t="s">
        <v>154</v>
      </c>
      <c r="S53" s="78" t="s">
        <v>154</v>
      </c>
      <c r="T53" s="78" t="s">
        <v>167</v>
      </c>
      <c r="U53" s="79">
        <f>780*AJ53</f>
        <v>15928.224</v>
      </c>
      <c r="V53" s="79">
        <v>0</v>
      </c>
      <c r="W53" s="79">
        <v>0</v>
      </c>
      <c r="X53" s="79">
        <f>AB53-U53</f>
        <v>1274.2579199999982</v>
      </c>
      <c r="Y53" s="79">
        <v>0</v>
      </c>
      <c r="Z53" s="79">
        <v>0</v>
      </c>
      <c r="AA53" s="79">
        <v>0</v>
      </c>
      <c r="AB53" s="172">
        <f>842.4*AJ53</f>
        <v>17202.481919999998</v>
      </c>
      <c r="AC53" s="78" t="s">
        <v>368</v>
      </c>
      <c r="AD53" s="78">
        <v>62.4</v>
      </c>
      <c r="AE53" s="78">
        <v>0</v>
      </c>
      <c r="AF53" s="78">
        <v>0</v>
      </c>
      <c r="AG53" s="78">
        <v>0</v>
      </c>
      <c r="AH53" s="78" t="s">
        <v>154</v>
      </c>
      <c r="AI53" s="78" t="s">
        <v>369</v>
      </c>
      <c r="AJ53" s="78" t="s">
        <v>370</v>
      </c>
      <c r="AK53" s="78" t="s">
        <v>183</v>
      </c>
      <c r="AL53" s="78" t="s">
        <v>184</v>
      </c>
      <c r="AM53" s="78" t="s">
        <v>154</v>
      </c>
      <c r="AN53" s="78" t="s">
        <v>154</v>
      </c>
      <c r="AO53" s="139" t="s">
        <v>371</v>
      </c>
      <c r="AP53" s="78" t="s">
        <v>172</v>
      </c>
      <c r="AQ53" s="78" t="s">
        <v>173</v>
      </c>
      <c r="AR53" s="78" t="s">
        <v>173</v>
      </c>
      <c r="AS53" s="78" t="s">
        <v>173</v>
      </c>
      <c r="AT53" s="78" t="s">
        <v>173</v>
      </c>
      <c r="AU53" s="78" t="s">
        <v>173</v>
      </c>
      <c r="AV53" s="78" t="s">
        <v>173</v>
      </c>
      <c r="AW53" s="78" t="s">
        <v>173</v>
      </c>
      <c r="AX53" s="78" t="s">
        <v>173</v>
      </c>
      <c r="AY53" s="78" t="s">
        <v>173</v>
      </c>
      <c r="AZ53" s="78" t="s">
        <v>372</v>
      </c>
      <c r="BA53" s="78" t="s">
        <v>175</v>
      </c>
      <c r="BB53" s="78" t="s">
        <v>176</v>
      </c>
      <c r="BC53" s="78" t="s">
        <v>175</v>
      </c>
      <c r="BD53" s="78" t="s">
        <v>176</v>
      </c>
      <c r="BE53" s="78">
        <v>62.4</v>
      </c>
      <c r="BF53" s="78" t="s">
        <v>173</v>
      </c>
      <c r="BG53" s="78" t="s">
        <v>173</v>
      </c>
      <c r="BH53" s="78" t="s">
        <v>177</v>
      </c>
      <c r="BI53" s="78" t="s">
        <v>178</v>
      </c>
    </row>
    <row r="54" spans="1:61" s="80" customFormat="1" x14ac:dyDescent="0.25">
      <c r="A54" s="78" t="s">
        <v>154</v>
      </c>
      <c r="B54" s="78" t="s">
        <v>154</v>
      </c>
      <c r="C54" s="78" t="s">
        <v>155</v>
      </c>
      <c r="D54" s="78" t="s">
        <v>156</v>
      </c>
      <c r="E54" s="78" t="s">
        <v>356</v>
      </c>
      <c r="F54" s="78" t="s">
        <v>373</v>
      </c>
      <c r="G54" s="78" t="s">
        <v>154</v>
      </c>
      <c r="H54" s="78" t="s">
        <v>154</v>
      </c>
      <c r="I54" s="78" t="s">
        <v>159</v>
      </c>
      <c r="J54" s="78" t="s">
        <v>374</v>
      </c>
      <c r="K54" s="78" t="s">
        <v>375</v>
      </c>
      <c r="L54" s="78" t="s">
        <v>154</v>
      </c>
      <c r="M54" s="78" t="s">
        <v>229</v>
      </c>
      <c r="N54" s="78" t="s">
        <v>230</v>
      </c>
      <c r="O54" s="78" t="s">
        <v>231</v>
      </c>
      <c r="P54" s="78" t="s">
        <v>165</v>
      </c>
      <c r="Q54" s="316" t="s">
        <v>166</v>
      </c>
      <c r="R54" s="78" t="s">
        <v>154</v>
      </c>
      <c r="S54" s="78" t="s">
        <v>154</v>
      </c>
      <c r="T54" s="78" t="s">
        <v>167</v>
      </c>
      <c r="U54" s="79">
        <v>9053.33</v>
      </c>
      <c r="V54" s="79">
        <v>0</v>
      </c>
      <c r="W54" s="79">
        <v>0</v>
      </c>
      <c r="X54" s="79">
        <f t="shared" si="0"/>
        <v>0</v>
      </c>
      <c r="Y54" s="79">
        <v>0</v>
      </c>
      <c r="Z54" s="79">
        <v>0</v>
      </c>
      <c r="AA54" s="79">
        <v>0</v>
      </c>
      <c r="AB54" s="79">
        <v>9053.33</v>
      </c>
      <c r="AC54" s="78" t="s">
        <v>154</v>
      </c>
      <c r="AD54" s="78">
        <v>0</v>
      </c>
      <c r="AE54" s="78">
        <v>0</v>
      </c>
      <c r="AF54" s="78">
        <v>0</v>
      </c>
      <c r="AG54" s="78">
        <v>0</v>
      </c>
      <c r="AH54" s="78" t="s">
        <v>154</v>
      </c>
      <c r="AI54" s="78" t="s">
        <v>168</v>
      </c>
      <c r="AJ54" s="78" t="s">
        <v>154</v>
      </c>
      <c r="AK54" s="78" t="s">
        <v>183</v>
      </c>
      <c r="AL54" s="78" t="s">
        <v>184</v>
      </c>
      <c r="AM54" s="78" t="s">
        <v>154</v>
      </c>
      <c r="AN54" s="78" t="s">
        <v>154</v>
      </c>
      <c r="AO54" s="139" t="s">
        <v>376</v>
      </c>
      <c r="AP54" s="78" t="s">
        <v>172</v>
      </c>
      <c r="AQ54" s="78" t="s">
        <v>173</v>
      </c>
      <c r="AR54" s="78" t="s">
        <v>173</v>
      </c>
      <c r="AS54" s="78" t="s">
        <v>173</v>
      </c>
      <c r="AT54" s="78" t="s">
        <v>173</v>
      </c>
      <c r="AU54" s="78" t="s">
        <v>173</v>
      </c>
      <c r="AV54" s="78" t="s">
        <v>173</v>
      </c>
      <c r="AW54" s="78" t="s">
        <v>173</v>
      </c>
      <c r="AX54" s="78" t="s">
        <v>173</v>
      </c>
      <c r="AY54" s="78" t="s">
        <v>173</v>
      </c>
      <c r="AZ54" s="78" t="s">
        <v>377</v>
      </c>
      <c r="BA54" s="78" t="s">
        <v>175</v>
      </c>
      <c r="BB54" s="78" t="s">
        <v>176</v>
      </c>
      <c r="BC54" s="78" t="s">
        <v>175</v>
      </c>
      <c r="BD54" s="78" t="s">
        <v>176</v>
      </c>
      <c r="BE54" s="78">
        <v>0</v>
      </c>
      <c r="BF54" s="78" t="s">
        <v>173</v>
      </c>
      <c r="BG54" s="78" t="s">
        <v>173</v>
      </c>
      <c r="BH54" s="78" t="s">
        <v>177</v>
      </c>
      <c r="BI54" s="78" t="s">
        <v>178</v>
      </c>
    </row>
    <row r="55" spans="1:61" x14ac:dyDescent="0.25">
      <c r="A55" s="65" t="s">
        <v>154</v>
      </c>
      <c r="B55" s="65" t="s">
        <v>154</v>
      </c>
      <c r="C55" s="65" t="s">
        <v>155</v>
      </c>
      <c r="D55" s="65" t="s">
        <v>156</v>
      </c>
      <c r="E55" s="65" t="s">
        <v>378</v>
      </c>
      <c r="F55" s="65" t="s">
        <v>379</v>
      </c>
      <c r="G55" s="65" t="s">
        <v>154</v>
      </c>
      <c r="H55" s="65" t="s">
        <v>154</v>
      </c>
      <c r="I55" s="65" t="s">
        <v>217</v>
      </c>
      <c r="J55" s="65" t="s">
        <v>380</v>
      </c>
      <c r="K55" s="65" t="s">
        <v>381</v>
      </c>
      <c r="L55" s="65" t="s">
        <v>154</v>
      </c>
      <c r="M55" s="65" t="s">
        <v>220</v>
      </c>
      <c r="N55" s="65" t="s">
        <v>221</v>
      </c>
      <c r="O55" s="65" t="s">
        <v>222</v>
      </c>
      <c r="P55" s="65" t="s">
        <v>165</v>
      </c>
      <c r="Q55" s="318" t="s">
        <v>166</v>
      </c>
      <c r="R55" s="65" t="s">
        <v>154</v>
      </c>
      <c r="S55" s="65" t="s">
        <v>154</v>
      </c>
      <c r="T55" s="65" t="s">
        <v>167</v>
      </c>
      <c r="U55" s="66">
        <v>252.01</v>
      </c>
      <c r="V55" s="66">
        <v>11.49</v>
      </c>
      <c r="W55" s="66">
        <v>0</v>
      </c>
      <c r="X55" s="66">
        <f t="shared" si="0"/>
        <v>26.990000000000009</v>
      </c>
      <c r="Y55" s="66">
        <v>0</v>
      </c>
      <c r="Z55" s="66">
        <v>0</v>
      </c>
      <c r="AA55" s="66">
        <v>0</v>
      </c>
      <c r="AB55" s="329">
        <v>279</v>
      </c>
      <c r="AC55" s="65" t="s">
        <v>154</v>
      </c>
      <c r="AD55" s="65">
        <v>38.479999999999997</v>
      </c>
      <c r="AE55" s="65">
        <v>0</v>
      </c>
      <c r="AF55" s="65">
        <v>0</v>
      </c>
      <c r="AG55" s="65">
        <v>0</v>
      </c>
      <c r="AH55" s="65" t="s">
        <v>154</v>
      </c>
      <c r="AI55" s="65" t="s">
        <v>168</v>
      </c>
      <c r="AJ55" s="65" t="s">
        <v>154</v>
      </c>
      <c r="AK55" s="65" t="s">
        <v>169</v>
      </c>
      <c r="AL55" s="65" t="s">
        <v>170</v>
      </c>
      <c r="AM55" s="65" t="s">
        <v>154</v>
      </c>
      <c r="AN55" s="65" t="s">
        <v>154</v>
      </c>
      <c r="AO55" s="65" t="s">
        <v>382</v>
      </c>
      <c r="AP55" s="65" t="s">
        <v>172</v>
      </c>
      <c r="AQ55" s="65" t="s">
        <v>173</v>
      </c>
      <c r="AR55" s="65" t="s">
        <v>173</v>
      </c>
      <c r="AS55" s="65" t="s">
        <v>173</v>
      </c>
      <c r="AT55" s="65" t="s">
        <v>173</v>
      </c>
      <c r="AU55" s="65" t="s">
        <v>173</v>
      </c>
      <c r="AV55" s="65" t="s">
        <v>173</v>
      </c>
      <c r="AW55" s="65" t="s">
        <v>173</v>
      </c>
      <c r="AX55" s="65" t="s">
        <v>173</v>
      </c>
      <c r="AY55" s="65" t="s">
        <v>173</v>
      </c>
      <c r="AZ55" s="65" t="s">
        <v>383</v>
      </c>
      <c r="BA55" s="65" t="s">
        <v>175</v>
      </c>
      <c r="BB55" s="65" t="s">
        <v>176</v>
      </c>
      <c r="BC55" s="65" t="s">
        <v>175</v>
      </c>
      <c r="BD55" s="65" t="s">
        <v>176</v>
      </c>
      <c r="BE55" s="65">
        <v>0</v>
      </c>
      <c r="BF55" s="65" t="s">
        <v>173</v>
      </c>
      <c r="BG55" s="65" t="s">
        <v>173</v>
      </c>
      <c r="BH55" s="65" t="s">
        <v>177</v>
      </c>
      <c r="BI55" s="65" t="s">
        <v>178</v>
      </c>
    </row>
    <row r="56" spans="1:61" s="80" customFormat="1" x14ac:dyDescent="0.25">
      <c r="A56" s="78" t="s">
        <v>154</v>
      </c>
      <c r="B56" s="78" t="s">
        <v>154</v>
      </c>
      <c r="C56" s="78" t="s">
        <v>155</v>
      </c>
      <c r="D56" s="78" t="s">
        <v>156</v>
      </c>
      <c r="E56" s="78" t="s">
        <v>384</v>
      </c>
      <c r="F56" s="78" t="s">
        <v>385</v>
      </c>
      <c r="G56" s="78" t="s">
        <v>154</v>
      </c>
      <c r="H56" s="78" t="s">
        <v>154</v>
      </c>
      <c r="I56" s="78" t="s">
        <v>154</v>
      </c>
      <c r="J56" s="78" t="s">
        <v>154</v>
      </c>
      <c r="K56" s="78" t="s">
        <v>386</v>
      </c>
      <c r="L56" s="78" t="s">
        <v>154</v>
      </c>
      <c r="M56" s="78" t="s">
        <v>387</v>
      </c>
      <c r="N56" s="78" t="s">
        <v>388</v>
      </c>
      <c r="O56" s="78" t="s">
        <v>178</v>
      </c>
      <c r="P56" s="78" t="s">
        <v>165</v>
      </c>
      <c r="Q56" s="316" t="s">
        <v>166</v>
      </c>
      <c r="R56" s="78" t="s">
        <v>154</v>
      </c>
      <c r="S56" s="78" t="s">
        <v>154</v>
      </c>
      <c r="T56" s="78" t="s">
        <v>167</v>
      </c>
      <c r="U56" s="79">
        <v>73155.360000000001</v>
      </c>
      <c r="V56" s="79">
        <v>9458.18</v>
      </c>
      <c r="W56" s="79">
        <v>0</v>
      </c>
      <c r="X56" s="79">
        <v>0</v>
      </c>
      <c r="Y56" s="79">
        <v>0</v>
      </c>
      <c r="Z56" s="79">
        <v>0</v>
      </c>
      <c r="AA56" s="79">
        <v>0</v>
      </c>
      <c r="AB56" s="172">
        <v>63697.18</v>
      </c>
      <c r="AC56" s="78" t="s">
        <v>154</v>
      </c>
      <c r="AD56" s="78">
        <v>0</v>
      </c>
      <c r="AE56" s="78">
        <v>0</v>
      </c>
      <c r="AF56" s="78">
        <v>0</v>
      </c>
      <c r="AG56" s="78">
        <v>0</v>
      </c>
      <c r="AH56" s="78" t="s">
        <v>154</v>
      </c>
      <c r="AI56" s="78" t="s">
        <v>168</v>
      </c>
      <c r="AJ56" s="78" t="s">
        <v>154</v>
      </c>
      <c r="AK56" s="78" t="s">
        <v>183</v>
      </c>
      <c r="AL56" s="78" t="s">
        <v>184</v>
      </c>
      <c r="AM56" s="78" t="s">
        <v>154</v>
      </c>
      <c r="AN56" s="78" t="s">
        <v>154</v>
      </c>
      <c r="AO56" s="139" t="s">
        <v>389</v>
      </c>
      <c r="AP56" s="78" t="s">
        <v>172</v>
      </c>
      <c r="AQ56" s="78" t="s">
        <v>173</v>
      </c>
      <c r="AR56" s="78" t="s">
        <v>173</v>
      </c>
      <c r="AS56" s="78" t="s">
        <v>173</v>
      </c>
      <c r="AT56" s="78" t="s">
        <v>173</v>
      </c>
      <c r="AU56" s="78" t="s">
        <v>173</v>
      </c>
      <c r="AV56" s="78" t="s">
        <v>173</v>
      </c>
      <c r="AW56" s="78" t="s">
        <v>173</v>
      </c>
      <c r="AX56" s="78" t="s">
        <v>173</v>
      </c>
      <c r="AY56" s="78" t="s">
        <v>173</v>
      </c>
      <c r="AZ56" s="78" t="s">
        <v>390</v>
      </c>
      <c r="BA56" s="78" t="s">
        <v>175</v>
      </c>
      <c r="BB56" s="78" t="s">
        <v>176</v>
      </c>
      <c r="BC56" s="78" t="s">
        <v>175</v>
      </c>
      <c r="BD56" s="78" t="s">
        <v>176</v>
      </c>
      <c r="BE56" s="78">
        <v>0</v>
      </c>
      <c r="BF56" s="78" t="s">
        <v>173</v>
      </c>
      <c r="BG56" s="78" t="s">
        <v>173</v>
      </c>
      <c r="BH56" s="78" t="s">
        <v>177</v>
      </c>
      <c r="BI56" s="78" t="s">
        <v>178</v>
      </c>
    </row>
    <row r="57" spans="1:61" s="80" customFormat="1" x14ac:dyDescent="0.25">
      <c r="A57" s="78" t="s">
        <v>154</v>
      </c>
      <c r="B57" s="78" t="s">
        <v>154</v>
      </c>
      <c r="C57" s="78" t="s">
        <v>155</v>
      </c>
      <c r="D57" s="78" t="s">
        <v>156</v>
      </c>
      <c r="E57" s="78" t="s">
        <v>391</v>
      </c>
      <c r="F57" s="78" t="s">
        <v>392</v>
      </c>
      <c r="G57" s="78" t="s">
        <v>154</v>
      </c>
      <c r="H57" s="78" t="s">
        <v>154</v>
      </c>
      <c r="I57" s="78" t="s">
        <v>268</v>
      </c>
      <c r="J57" s="78" t="s">
        <v>393</v>
      </c>
      <c r="K57" s="78" t="s">
        <v>394</v>
      </c>
      <c r="L57" s="78" t="s">
        <v>154</v>
      </c>
      <c r="M57" s="78" t="s">
        <v>271</v>
      </c>
      <c r="N57" s="78" t="s">
        <v>272</v>
      </c>
      <c r="O57" s="78" t="s">
        <v>178</v>
      </c>
      <c r="P57" s="78" t="s">
        <v>165</v>
      </c>
      <c r="Q57" s="316" t="s">
        <v>166</v>
      </c>
      <c r="R57" s="78" t="s">
        <v>154</v>
      </c>
      <c r="S57" s="78" t="s">
        <v>154</v>
      </c>
      <c r="T57" s="78" t="s">
        <v>167</v>
      </c>
      <c r="U57" s="79">
        <v>23664.82</v>
      </c>
      <c r="V57" s="79">
        <v>0</v>
      </c>
      <c r="W57" s="79">
        <v>0</v>
      </c>
      <c r="X57" s="79">
        <f>AB57-(U57-Y57-Z57)</f>
        <v>1893.1899999999987</v>
      </c>
      <c r="Y57" s="79">
        <v>1262.19</v>
      </c>
      <c r="Z57" s="79">
        <v>295.81</v>
      </c>
      <c r="AA57" s="79">
        <v>0</v>
      </c>
      <c r="AB57" s="172">
        <v>24000.01</v>
      </c>
      <c r="AC57" s="78" t="s">
        <v>154</v>
      </c>
      <c r="AD57" s="78">
        <v>1893.19</v>
      </c>
      <c r="AE57" s="78">
        <v>1558</v>
      </c>
      <c r="AF57" s="78">
        <v>0</v>
      </c>
      <c r="AG57" s="78">
        <v>0</v>
      </c>
      <c r="AH57" s="78" t="s">
        <v>154</v>
      </c>
      <c r="AI57" s="78" t="s">
        <v>168</v>
      </c>
      <c r="AJ57" s="78" t="s">
        <v>154</v>
      </c>
      <c r="AK57" s="78" t="s">
        <v>183</v>
      </c>
      <c r="AL57" s="78" t="s">
        <v>184</v>
      </c>
      <c r="AM57" s="78" t="s">
        <v>154</v>
      </c>
      <c r="AN57" s="78" t="s">
        <v>274</v>
      </c>
      <c r="AO57" s="139" t="s">
        <v>275</v>
      </c>
      <c r="AP57" s="78" t="s">
        <v>172</v>
      </c>
      <c r="AQ57" s="78" t="s">
        <v>173</v>
      </c>
      <c r="AR57" s="78" t="s">
        <v>173</v>
      </c>
      <c r="AS57" s="78" t="s">
        <v>173</v>
      </c>
      <c r="AT57" s="78" t="s">
        <v>173</v>
      </c>
      <c r="AU57" s="78" t="s">
        <v>173</v>
      </c>
      <c r="AV57" s="78" t="s">
        <v>173</v>
      </c>
      <c r="AW57" s="78" t="s">
        <v>173</v>
      </c>
      <c r="AX57" s="78" t="s">
        <v>173</v>
      </c>
      <c r="AY57" s="78" t="s">
        <v>173</v>
      </c>
      <c r="AZ57" s="78" t="s">
        <v>395</v>
      </c>
      <c r="BA57" s="78" t="s">
        <v>175</v>
      </c>
      <c r="BB57" s="78" t="s">
        <v>176</v>
      </c>
      <c r="BC57" s="78" t="s">
        <v>175</v>
      </c>
      <c r="BD57" s="78" t="s">
        <v>176</v>
      </c>
      <c r="BE57" s="78">
        <v>1893.19</v>
      </c>
      <c r="BF57" s="78" t="s">
        <v>173</v>
      </c>
      <c r="BG57" s="78" t="s">
        <v>173</v>
      </c>
      <c r="BH57" s="78" t="s">
        <v>177</v>
      </c>
      <c r="BI57" s="78" t="s">
        <v>178</v>
      </c>
    </row>
    <row r="58" spans="1:61" s="80" customFormat="1" x14ac:dyDescent="0.25">
      <c r="A58" s="78" t="s">
        <v>154</v>
      </c>
      <c r="B58" s="78" t="s">
        <v>154</v>
      </c>
      <c r="C58" s="78" t="s">
        <v>155</v>
      </c>
      <c r="D58" s="78" t="s">
        <v>156</v>
      </c>
      <c r="E58" s="78" t="s">
        <v>391</v>
      </c>
      <c r="F58" s="78" t="s">
        <v>396</v>
      </c>
      <c r="G58" s="78" t="s">
        <v>154</v>
      </c>
      <c r="H58" s="78" t="s">
        <v>154</v>
      </c>
      <c r="I58" s="78" t="s">
        <v>268</v>
      </c>
      <c r="J58" s="78" t="s">
        <v>397</v>
      </c>
      <c r="K58" s="78" t="s">
        <v>398</v>
      </c>
      <c r="L58" s="78" t="s">
        <v>154</v>
      </c>
      <c r="M58" s="78" t="s">
        <v>271</v>
      </c>
      <c r="N58" s="78" t="s">
        <v>272</v>
      </c>
      <c r="O58" s="78" t="s">
        <v>178</v>
      </c>
      <c r="P58" s="78" t="s">
        <v>165</v>
      </c>
      <c r="Q58" s="316" t="s">
        <v>166</v>
      </c>
      <c r="R58" s="78" t="s">
        <v>154</v>
      </c>
      <c r="S58" s="78" t="s">
        <v>154</v>
      </c>
      <c r="T58" s="78" t="s">
        <v>167</v>
      </c>
      <c r="U58" s="79">
        <v>23664.82</v>
      </c>
      <c r="V58" s="79">
        <v>0</v>
      </c>
      <c r="W58" s="79">
        <v>0</v>
      </c>
      <c r="X58" s="79">
        <f>AB58-(U58-Y58-Z58)</f>
        <v>1893.1899999999987</v>
      </c>
      <c r="Y58" s="79">
        <v>1262.19</v>
      </c>
      <c r="Z58" s="79">
        <v>295.81</v>
      </c>
      <c r="AA58" s="79">
        <v>0</v>
      </c>
      <c r="AB58" s="172">
        <v>24000.01</v>
      </c>
      <c r="AC58" s="78" t="s">
        <v>154</v>
      </c>
      <c r="AD58" s="78">
        <v>1893.19</v>
      </c>
      <c r="AE58" s="78">
        <v>1558</v>
      </c>
      <c r="AF58" s="78">
        <v>0</v>
      </c>
      <c r="AG58" s="78">
        <v>0</v>
      </c>
      <c r="AH58" s="78" t="s">
        <v>154</v>
      </c>
      <c r="AI58" s="78" t="s">
        <v>168</v>
      </c>
      <c r="AJ58" s="78" t="s">
        <v>154</v>
      </c>
      <c r="AK58" s="78" t="s">
        <v>183</v>
      </c>
      <c r="AL58" s="78" t="s">
        <v>184</v>
      </c>
      <c r="AM58" s="78" t="s">
        <v>154</v>
      </c>
      <c r="AN58" s="78" t="s">
        <v>274</v>
      </c>
      <c r="AO58" s="139" t="s">
        <v>275</v>
      </c>
      <c r="AP58" s="78" t="s">
        <v>172</v>
      </c>
      <c r="AQ58" s="78" t="s">
        <v>173</v>
      </c>
      <c r="AR58" s="78" t="s">
        <v>173</v>
      </c>
      <c r="AS58" s="78" t="s">
        <v>173</v>
      </c>
      <c r="AT58" s="78" t="s">
        <v>173</v>
      </c>
      <c r="AU58" s="78" t="s">
        <v>173</v>
      </c>
      <c r="AV58" s="78" t="s">
        <v>173</v>
      </c>
      <c r="AW58" s="78" t="s">
        <v>173</v>
      </c>
      <c r="AX58" s="78" t="s">
        <v>173</v>
      </c>
      <c r="AY58" s="78" t="s">
        <v>173</v>
      </c>
      <c r="AZ58" s="78" t="s">
        <v>399</v>
      </c>
      <c r="BA58" s="78" t="s">
        <v>175</v>
      </c>
      <c r="BB58" s="78" t="s">
        <v>176</v>
      </c>
      <c r="BC58" s="78" t="s">
        <v>175</v>
      </c>
      <c r="BD58" s="78" t="s">
        <v>176</v>
      </c>
      <c r="BE58" s="78">
        <v>1893.19</v>
      </c>
      <c r="BF58" s="78" t="s">
        <v>173</v>
      </c>
      <c r="BG58" s="78" t="s">
        <v>173</v>
      </c>
      <c r="BH58" s="78" t="s">
        <v>177</v>
      </c>
      <c r="BI58" s="78" t="s">
        <v>178</v>
      </c>
    </row>
    <row r="59" spans="1:61" x14ac:dyDescent="0.25">
      <c r="U59" s="29">
        <f>U41+U43+U44+U45+U46+U47+U48+U49+U50+U51+U52+U53+U54+U56+U57+U58</f>
        <v>212942.71400000004</v>
      </c>
      <c r="V59" s="29">
        <f t="shared" ref="V59:AA59" si="1">V41+V43+V44+V45+V46+V47+V48+V49+V50+V51+V52+V53+V54+V56+V57+V58</f>
        <v>9458.18</v>
      </c>
      <c r="W59" s="29">
        <f t="shared" si="1"/>
        <v>0</v>
      </c>
      <c r="X59" s="29">
        <f t="shared" si="1"/>
        <v>12412.277919999997</v>
      </c>
      <c r="Y59" s="29">
        <f t="shared" si="1"/>
        <v>3155.4700000000003</v>
      </c>
      <c r="Z59" s="29">
        <f t="shared" si="1"/>
        <v>764.53</v>
      </c>
      <c r="AA59" s="29">
        <f t="shared" si="1"/>
        <v>0</v>
      </c>
      <c r="AB59" s="29">
        <f>AB41+AB43+AB44+AB45+AB46+AB47+AB48+AB49+AB50+AB51+AB52+AB53+AB54+AB56+AB57+AB58</f>
        <v>212780.81192000004</v>
      </c>
    </row>
    <row r="61" spans="1:61" x14ac:dyDescent="0.25">
      <c r="I61" s="187" t="s">
        <v>400</v>
      </c>
      <c r="AD61" s="174" t="s">
        <v>277</v>
      </c>
    </row>
    <row r="62" spans="1:61" x14ac:dyDescent="0.25">
      <c r="I62" s="16" t="s">
        <v>401</v>
      </c>
      <c r="J62" s="28">
        <v>22464</v>
      </c>
      <c r="K62" s="16" t="s">
        <v>402</v>
      </c>
      <c r="T62" s="16" t="s">
        <v>403</v>
      </c>
      <c r="U62" s="29">
        <f>U48+U49+U52</f>
        <v>1212.04</v>
      </c>
      <c r="V62" s="29">
        <f t="shared" ref="V62:AA62" si="2">V48+V49+V52</f>
        <v>0</v>
      </c>
      <c r="W62" s="29">
        <f t="shared" si="2"/>
        <v>0</v>
      </c>
      <c r="X62" s="29">
        <f t="shared" si="2"/>
        <v>96.960000000000036</v>
      </c>
      <c r="Y62" s="29">
        <f t="shared" si="2"/>
        <v>0</v>
      </c>
      <c r="Z62" s="29">
        <f t="shared" si="2"/>
        <v>0</v>
      </c>
      <c r="AA62" s="29">
        <f t="shared" si="2"/>
        <v>0</v>
      </c>
      <c r="AB62" s="29">
        <f>AB48+AB49+AB52</f>
        <v>1309</v>
      </c>
    </row>
    <row r="63" spans="1:61" ht="14.4" thickBot="1" x14ac:dyDescent="0.3">
      <c r="I63" s="16" t="s">
        <v>404</v>
      </c>
      <c r="J63" s="28">
        <v>11651</v>
      </c>
      <c r="T63" s="16" t="s">
        <v>405</v>
      </c>
      <c r="U63" s="29">
        <f>U41+U43+U44+U45+U46+U47+U50+U51+U53+U54+U56+U57+U58</f>
        <v>211730.67400000003</v>
      </c>
      <c r="V63" s="29">
        <f t="shared" ref="V63:AA63" si="3">V41+V43+V44+V45+V46+V47+V50+V51+V53+V54+V56+V57+V58</f>
        <v>9458.18</v>
      </c>
      <c r="W63" s="29">
        <f t="shared" si="3"/>
        <v>0</v>
      </c>
      <c r="X63" s="29">
        <f t="shared" si="3"/>
        <v>12315.317919999998</v>
      </c>
      <c r="Y63" s="29">
        <f t="shared" si="3"/>
        <v>3155.4700000000003</v>
      </c>
      <c r="Z63" s="29">
        <f t="shared" si="3"/>
        <v>764.53</v>
      </c>
      <c r="AA63" s="29">
        <f t="shared" si="3"/>
        <v>0</v>
      </c>
      <c r="AB63" s="29">
        <f>AB41+AB43+AB44+AB45+AB46+AB47+AB50+AB51+AB53+AB54+AB56+AB57+AB58</f>
        <v>211471.81192000004</v>
      </c>
      <c r="AK63" s="144">
        <f>AB41+AB43+AB44+AB45+AB46+AB47+AB48+AB49+AB50+AB51+AB52+AB53+AB54+AB56+AB57+AB58+AB66+AB67</f>
        <v>226018.99192000003</v>
      </c>
    </row>
    <row r="64" spans="1:61" x14ac:dyDescent="0.25">
      <c r="J64" s="28"/>
      <c r="K64" s="188"/>
      <c r="AI64" s="428" t="s">
        <v>406</v>
      </c>
      <c r="AJ64" s="149"/>
      <c r="AK64" s="145">
        <f>AK63/'2025'!M2</f>
        <v>11547.9014689127</v>
      </c>
      <c r="AL64" s="146" t="s">
        <v>407</v>
      </c>
    </row>
    <row r="65" spans="1:61" x14ac:dyDescent="0.25">
      <c r="J65" s="28"/>
      <c r="K65" s="189"/>
      <c r="AI65" s="429"/>
      <c r="AK65" s="92">
        <f>PAYROLL!Q96/'2025'!M2</f>
        <v>4298.3910935352515</v>
      </c>
      <c r="AL65" s="147" t="s">
        <v>408</v>
      </c>
    </row>
    <row r="66" spans="1:61" ht="14.4" thickBot="1" x14ac:dyDescent="0.3">
      <c r="J66" s="28"/>
      <c r="K66" s="189"/>
      <c r="Q66" s="16" t="s">
        <v>409</v>
      </c>
      <c r="T66" s="16" t="s">
        <v>410</v>
      </c>
      <c r="U66" s="28">
        <v>240.52</v>
      </c>
      <c r="V66" s="28">
        <v>0</v>
      </c>
      <c r="W66" s="28">
        <v>0</v>
      </c>
      <c r="X66" s="28">
        <v>38.479999999999997</v>
      </c>
      <c r="Y66" s="28">
        <v>0</v>
      </c>
      <c r="Z66" s="28">
        <v>0</v>
      </c>
      <c r="AA66" s="28">
        <v>0</v>
      </c>
      <c r="AB66" s="57">
        <f>U66+V66+W66+X66+Y66+Z66+AA66</f>
        <v>279</v>
      </c>
      <c r="AC66" s="16" t="s">
        <v>411</v>
      </c>
      <c r="AI66" s="430"/>
      <c r="AJ66" s="150"/>
      <c r="AK66" s="151">
        <f>AK64+AK65</f>
        <v>15846.29256244795</v>
      </c>
      <c r="AL66" s="148"/>
    </row>
    <row r="67" spans="1:61" ht="27.6" x14ac:dyDescent="0.25">
      <c r="J67" s="28"/>
      <c r="K67" s="189"/>
      <c r="T67" s="267" t="s">
        <v>412</v>
      </c>
      <c r="U67" s="28">
        <v>11999.24</v>
      </c>
      <c r="V67" s="28">
        <v>0</v>
      </c>
      <c r="W67" s="28">
        <v>0</v>
      </c>
      <c r="X67" s="28">
        <v>959.94</v>
      </c>
      <c r="Y67" s="28">
        <v>0</v>
      </c>
      <c r="Z67" s="28">
        <v>0</v>
      </c>
      <c r="AA67" s="28">
        <v>0</v>
      </c>
      <c r="AB67" s="173">
        <f>U67+V67+W67+X67+Y67+Z67+AA67</f>
        <v>12959.18</v>
      </c>
      <c r="AC67" s="16" t="s">
        <v>413</v>
      </c>
    </row>
    <row r="68" spans="1:61" x14ac:dyDescent="0.25">
      <c r="J68" s="28"/>
      <c r="K68" s="189"/>
      <c r="T68" s="27" t="s">
        <v>414</v>
      </c>
      <c r="U68" s="431">
        <f>SUM(U62:U67)</f>
        <v>225182.47400000002</v>
      </c>
      <c r="V68" s="431">
        <f t="shared" ref="V68:AA68" si="4">SUM(V62:V67)</f>
        <v>9458.18</v>
      </c>
      <c r="W68" s="431">
        <f t="shared" si="4"/>
        <v>0</v>
      </c>
      <c r="X68" s="431">
        <f t="shared" si="4"/>
        <v>13410.697919999997</v>
      </c>
      <c r="Y68" s="431">
        <f t="shared" si="4"/>
        <v>3155.4700000000003</v>
      </c>
      <c r="Z68" s="431">
        <f t="shared" si="4"/>
        <v>764.53</v>
      </c>
      <c r="AA68" s="431">
        <f t="shared" si="4"/>
        <v>0</v>
      </c>
      <c r="AB68" s="431">
        <f>SUM(AB62:AB67)</f>
        <v>226018.99192000003</v>
      </c>
    </row>
    <row r="69" spans="1:61" x14ac:dyDescent="0.25">
      <c r="J69" s="28"/>
      <c r="K69" s="189"/>
      <c r="T69" s="27" t="s">
        <v>415</v>
      </c>
      <c r="U69" s="431"/>
      <c r="V69" s="431"/>
      <c r="W69" s="431"/>
      <c r="X69" s="431"/>
      <c r="Y69" s="431"/>
      <c r="Z69" s="431"/>
      <c r="AA69" s="431"/>
      <c r="AB69" s="431"/>
    </row>
    <row r="74" spans="1:61" s="63" customFormat="1" x14ac:dyDescent="0.25"/>
    <row r="76" spans="1:61" x14ac:dyDescent="0.25">
      <c r="O76" s="435" t="s">
        <v>416</v>
      </c>
      <c r="P76" s="435"/>
      <c r="Q76" s="435"/>
      <c r="R76" s="435"/>
      <c r="S76" s="435"/>
      <c r="T76" s="435"/>
    </row>
    <row r="77" spans="1:61" x14ac:dyDescent="0.25">
      <c r="O77" s="435"/>
      <c r="P77" s="435"/>
      <c r="Q77" s="435"/>
      <c r="R77" s="435"/>
      <c r="S77" s="435"/>
      <c r="T77" s="435"/>
    </row>
    <row r="78" spans="1:61" s="55" customFormat="1" ht="18.600000000000001" customHeight="1" x14ac:dyDescent="0.3">
      <c r="A78" s="64" t="s">
        <v>93</v>
      </c>
      <c r="B78" s="64" t="s">
        <v>94</v>
      </c>
      <c r="C78" s="64" t="s">
        <v>95</v>
      </c>
      <c r="D78" s="64" t="s">
        <v>96</v>
      </c>
      <c r="E78" s="64" t="s">
        <v>97</v>
      </c>
      <c r="F78" s="64" t="s">
        <v>98</v>
      </c>
      <c r="G78" s="64" t="s">
        <v>99</v>
      </c>
      <c r="H78" s="64" t="s">
        <v>100</v>
      </c>
      <c r="I78" s="64" t="s">
        <v>101</v>
      </c>
      <c r="J78" s="64" t="s">
        <v>102</v>
      </c>
      <c r="K78" s="64" t="s">
        <v>103</v>
      </c>
      <c r="L78" s="64" t="s">
        <v>104</v>
      </c>
      <c r="M78" s="64" t="s">
        <v>105</v>
      </c>
      <c r="N78" s="64" t="s">
        <v>106</v>
      </c>
      <c r="O78" s="64" t="s">
        <v>107</v>
      </c>
      <c r="P78" s="64" t="s">
        <v>108</v>
      </c>
      <c r="Q78" s="64" t="s">
        <v>109</v>
      </c>
      <c r="R78" s="64" t="s">
        <v>110</v>
      </c>
      <c r="S78" s="64" t="s">
        <v>111</v>
      </c>
      <c r="T78" s="64" t="s">
        <v>112</v>
      </c>
      <c r="U78" s="64" t="s">
        <v>113</v>
      </c>
      <c r="V78" s="64" t="s">
        <v>114</v>
      </c>
      <c r="W78" s="64" t="s">
        <v>115</v>
      </c>
      <c r="X78" s="64" t="s">
        <v>116</v>
      </c>
      <c r="Y78" s="64" t="s">
        <v>117</v>
      </c>
      <c r="Z78" s="64" t="s">
        <v>118</v>
      </c>
      <c r="AA78" s="64" t="s">
        <v>119</v>
      </c>
      <c r="AB78" s="64" t="s">
        <v>120</v>
      </c>
      <c r="AC78" s="64" t="s">
        <v>121</v>
      </c>
      <c r="AD78" s="64" t="s">
        <v>122</v>
      </c>
      <c r="AE78" s="64" t="s">
        <v>123</v>
      </c>
      <c r="AF78" s="64" t="s">
        <v>124</v>
      </c>
      <c r="AG78" s="64" t="s">
        <v>125</v>
      </c>
      <c r="AH78" s="64" t="s">
        <v>126</v>
      </c>
      <c r="AI78" s="64" t="s">
        <v>127</v>
      </c>
      <c r="AJ78" s="64" t="s">
        <v>128</v>
      </c>
      <c r="AK78" s="64" t="s">
        <v>129</v>
      </c>
      <c r="AL78" s="64" t="s">
        <v>130</v>
      </c>
      <c r="AM78" s="64" t="s">
        <v>131</v>
      </c>
      <c r="AN78" s="64" t="s">
        <v>132</v>
      </c>
      <c r="AO78" s="64" t="s">
        <v>133</v>
      </c>
      <c r="AP78" s="64" t="s">
        <v>134</v>
      </c>
      <c r="AQ78" s="64" t="s">
        <v>135</v>
      </c>
      <c r="AR78" s="64" t="s">
        <v>136</v>
      </c>
      <c r="AS78" s="64" t="s">
        <v>137</v>
      </c>
      <c r="AT78" s="64" t="s">
        <v>138</v>
      </c>
      <c r="AU78" s="64" t="s">
        <v>139</v>
      </c>
      <c r="AV78" s="64" t="s">
        <v>140</v>
      </c>
      <c r="AW78" s="64" t="s">
        <v>141</v>
      </c>
      <c r="AX78" s="64" t="s">
        <v>142</v>
      </c>
      <c r="AY78" s="64" t="s">
        <v>143</v>
      </c>
      <c r="AZ78" s="64" t="s">
        <v>144</v>
      </c>
      <c r="BA78" s="64" t="s">
        <v>145</v>
      </c>
      <c r="BB78" s="64" t="s">
        <v>146</v>
      </c>
      <c r="BC78" s="64" t="s">
        <v>147</v>
      </c>
      <c r="BD78" s="64" t="s">
        <v>148</v>
      </c>
      <c r="BE78" s="64" t="s">
        <v>149</v>
      </c>
      <c r="BF78" s="64" t="s">
        <v>150</v>
      </c>
      <c r="BG78" s="64" t="s">
        <v>151</v>
      </c>
      <c r="BH78" s="64" t="s">
        <v>152</v>
      </c>
      <c r="BI78" s="64" t="s">
        <v>153</v>
      </c>
    </row>
    <row r="79" spans="1:61" s="80" customFormat="1" x14ac:dyDescent="0.25">
      <c r="A79" s="78" t="s">
        <v>154</v>
      </c>
      <c r="B79" s="78" t="s">
        <v>154</v>
      </c>
      <c r="C79" s="78" t="s">
        <v>155</v>
      </c>
      <c r="D79" s="78" t="s">
        <v>156</v>
      </c>
      <c r="E79" s="78" t="s">
        <v>417</v>
      </c>
      <c r="F79" s="78" t="s">
        <v>418</v>
      </c>
      <c r="G79" s="78" t="s">
        <v>154</v>
      </c>
      <c r="H79" s="78" t="s">
        <v>154</v>
      </c>
      <c r="I79" s="78" t="s">
        <v>189</v>
      </c>
      <c r="J79" s="78" t="s">
        <v>419</v>
      </c>
      <c r="K79" s="78" t="s">
        <v>420</v>
      </c>
      <c r="L79" s="78" t="s">
        <v>154</v>
      </c>
      <c r="M79" s="78" t="s">
        <v>192</v>
      </c>
      <c r="N79" s="78" t="s">
        <v>193</v>
      </c>
      <c r="O79" s="78" t="s">
        <v>178</v>
      </c>
      <c r="P79" s="78" t="s">
        <v>165</v>
      </c>
      <c r="Q79" s="74" t="s">
        <v>166</v>
      </c>
      <c r="R79" s="78" t="s">
        <v>154</v>
      </c>
      <c r="S79" s="78" t="s">
        <v>154</v>
      </c>
      <c r="T79" s="78" t="s">
        <v>167</v>
      </c>
      <c r="U79" s="79">
        <v>8560</v>
      </c>
      <c r="V79" s="79">
        <v>0</v>
      </c>
      <c r="W79" s="79">
        <v>0</v>
      </c>
      <c r="X79" s="79">
        <f>AB79-U79</f>
        <v>684.79999999999927</v>
      </c>
      <c r="Y79" s="79">
        <v>0</v>
      </c>
      <c r="Z79" s="79">
        <v>0</v>
      </c>
      <c r="AA79" s="79">
        <v>0</v>
      </c>
      <c r="AB79" s="329">
        <v>9244.7999999999993</v>
      </c>
      <c r="AC79" s="78" t="s">
        <v>154</v>
      </c>
      <c r="AD79" s="78">
        <v>684.8</v>
      </c>
      <c r="AE79" s="78">
        <v>0</v>
      </c>
      <c r="AF79" s="78">
        <v>0</v>
      </c>
      <c r="AG79" s="78">
        <v>0</v>
      </c>
      <c r="AH79" s="78" t="s">
        <v>154</v>
      </c>
      <c r="AI79" s="78" t="s">
        <v>168</v>
      </c>
      <c r="AJ79" s="78" t="s">
        <v>154</v>
      </c>
      <c r="AK79" s="78" t="s">
        <v>183</v>
      </c>
      <c r="AL79" s="78" t="s">
        <v>184</v>
      </c>
      <c r="AM79" s="78" t="s">
        <v>154</v>
      </c>
      <c r="AN79" s="78" t="s">
        <v>194</v>
      </c>
      <c r="AO79" s="139" t="s">
        <v>421</v>
      </c>
      <c r="AP79" s="78" t="s">
        <v>172</v>
      </c>
      <c r="AQ79" s="78" t="s">
        <v>173</v>
      </c>
      <c r="AR79" s="78" t="s">
        <v>173</v>
      </c>
      <c r="AS79" s="78" t="s">
        <v>173</v>
      </c>
      <c r="AT79" s="78" t="s">
        <v>173</v>
      </c>
      <c r="AU79" s="78" t="s">
        <v>173</v>
      </c>
      <c r="AV79" s="78" t="s">
        <v>173</v>
      </c>
      <c r="AW79" s="78" t="s">
        <v>173</v>
      </c>
      <c r="AX79" s="78" t="s">
        <v>173</v>
      </c>
      <c r="AY79" s="78" t="s">
        <v>173</v>
      </c>
      <c r="AZ79" s="78" t="s">
        <v>422</v>
      </c>
      <c r="BA79" s="78" t="s">
        <v>175</v>
      </c>
      <c r="BB79" s="78" t="s">
        <v>176</v>
      </c>
      <c r="BC79" s="78" t="s">
        <v>175</v>
      </c>
      <c r="BD79" s="78" t="s">
        <v>176</v>
      </c>
      <c r="BE79" s="78">
        <v>684.8</v>
      </c>
      <c r="BF79" s="78" t="s">
        <v>173</v>
      </c>
      <c r="BG79" s="78" t="s">
        <v>173</v>
      </c>
      <c r="BH79" s="78" t="s">
        <v>177</v>
      </c>
      <c r="BI79" s="78" t="s">
        <v>178</v>
      </c>
    </row>
    <row r="80" spans="1:61" s="167" customFormat="1" x14ac:dyDescent="0.25">
      <c r="A80" s="165" t="s">
        <v>154</v>
      </c>
      <c r="B80" s="165" t="s">
        <v>154</v>
      </c>
      <c r="C80" s="165" t="s">
        <v>155</v>
      </c>
      <c r="D80" s="165" t="s">
        <v>156</v>
      </c>
      <c r="E80" s="165" t="s">
        <v>417</v>
      </c>
      <c r="F80" s="165" t="s">
        <v>423</v>
      </c>
      <c r="G80" s="165" t="s">
        <v>154</v>
      </c>
      <c r="H80" s="165" t="s">
        <v>154</v>
      </c>
      <c r="I80" s="165" t="s">
        <v>159</v>
      </c>
      <c r="J80" s="165" t="s">
        <v>424</v>
      </c>
      <c r="K80" s="165" t="s">
        <v>425</v>
      </c>
      <c r="L80" s="165" t="s">
        <v>154</v>
      </c>
      <c r="M80" s="165" t="s">
        <v>162</v>
      </c>
      <c r="N80" s="165" t="s">
        <v>163</v>
      </c>
      <c r="O80" s="165" t="s">
        <v>164</v>
      </c>
      <c r="P80" s="165" t="s">
        <v>165</v>
      </c>
      <c r="Q80" s="321" t="s">
        <v>166</v>
      </c>
      <c r="R80" s="165" t="s">
        <v>154</v>
      </c>
      <c r="S80" s="165" t="s">
        <v>154</v>
      </c>
      <c r="T80" s="165" t="s">
        <v>167</v>
      </c>
      <c r="U80" s="166">
        <v>6017.27</v>
      </c>
      <c r="V80" s="166">
        <v>0</v>
      </c>
      <c r="W80" s="166">
        <v>0</v>
      </c>
      <c r="X80" s="166">
        <f>AB80-U80</f>
        <v>481.3799999999992</v>
      </c>
      <c r="Y80" s="166">
        <v>0</v>
      </c>
      <c r="Z80" s="166">
        <v>0</v>
      </c>
      <c r="AA80" s="166">
        <v>0</v>
      </c>
      <c r="AB80" s="166">
        <v>6498.65</v>
      </c>
      <c r="AC80" s="165" t="s">
        <v>154</v>
      </c>
      <c r="AD80" s="165">
        <v>481.38</v>
      </c>
      <c r="AE80" s="165">
        <v>0</v>
      </c>
      <c r="AF80" s="165">
        <v>0</v>
      </c>
      <c r="AG80" s="165">
        <v>0</v>
      </c>
      <c r="AH80" s="165" t="s">
        <v>154</v>
      </c>
      <c r="AI80" s="165" t="s">
        <v>168</v>
      </c>
      <c r="AJ80" s="165" t="s">
        <v>154</v>
      </c>
      <c r="AK80" s="165" t="s">
        <v>169</v>
      </c>
      <c r="AL80" s="165" t="s">
        <v>170</v>
      </c>
      <c r="AM80" s="165" t="s">
        <v>154</v>
      </c>
      <c r="AN80" s="165" t="s">
        <v>154</v>
      </c>
      <c r="AO80" s="165" t="s">
        <v>171</v>
      </c>
      <c r="AP80" s="165" t="s">
        <v>172</v>
      </c>
      <c r="AQ80" s="165" t="s">
        <v>173</v>
      </c>
      <c r="AR80" s="165" t="s">
        <v>173</v>
      </c>
      <c r="AS80" s="165" t="s">
        <v>173</v>
      </c>
      <c r="AT80" s="165" t="s">
        <v>173</v>
      </c>
      <c r="AU80" s="165" t="s">
        <v>173</v>
      </c>
      <c r="AV80" s="165" t="s">
        <v>173</v>
      </c>
      <c r="AW80" s="165" t="s">
        <v>173</v>
      </c>
      <c r="AX80" s="165" t="s">
        <v>173</v>
      </c>
      <c r="AY80" s="165" t="s">
        <v>173</v>
      </c>
      <c r="AZ80" s="165" t="s">
        <v>426</v>
      </c>
      <c r="BA80" s="165" t="s">
        <v>175</v>
      </c>
      <c r="BB80" s="165" t="s">
        <v>176</v>
      </c>
      <c r="BC80" s="165" t="s">
        <v>175</v>
      </c>
      <c r="BD80" s="165" t="s">
        <v>176</v>
      </c>
      <c r="BE80" s="165">
        <v>481.38</v>
      </c>
      <c r="BF80" s="165" t="s">
        <v>173</v>
      </c>
      <c r="BG80" s="165" t="s">
        <v>173</v>
      </c>
      <c r="BH80" s="165" t="s">
        <v>177</v>
      </c>
      <c r="BI80" s="165" t="s">
        <v>178</v>
      </c>
    </row>
    <row r="81" spans="1:61" s="80" customFormat="1" x14ac:dyDescent="0.25">
      <c r="A81" s="78" t="s">
        <v>154</v>
      </c>
      <c r="B81" s="78" t="s">
        <v>154</v>
      </c>
      <c r="C81" s="78" t="s">
        <v>155</v>
      </c>
      <c r="D81" s="78" t="s">
        <v>156</v>
      </c>
      <c r="E81" s="78" t="s">
        <v>427</v>
      </c>
      <c r="F81" s="78" t="s">
        <v>428</v>
      </c>
      <c r="G81" s="78" t="s">
        <v>154</v>
      </c>
      <c r="H81" s="78" t="s">
        <v>154</v>
      </c>
      <c r="I81" s="78" t="s">
        <v>305</v>
      </c>
      <c r="J81" s="78" t="s">
        <v>429</v>
      </c>
      <c r="K81" s="78" t="s">
        <v>430</v>
      </c>
      <c r="L81" s="78" t="s">
        <v>154</v>
      </c>
      <c r="M81" s="78" t="s">
        <v>308</v>
      </c>
      <c r="N81" s="78" t="s">
        <v>309</v>
      </c>
      <c r="O81" s="78" t="s">
        <v>178</v>
      </c>
      <c r="P81" s="78" t="s">
        <v>165</v>
      </c>
      <c r="Q81" s="74" t="s">
        <v>166</v>
      </c>
      <c r="R81" s="78" t="s">
        <v>154</v>
      </c>
      <c r="S81" s="78" t="s">
        <v>154</v>
      </c>
      <c r="T81" s="78" t="s">
        <v>167</v>
      </c>
      <c r="U81" s="79">
        <v>4638.3999999999996</v>
      </c>
      <c r="V81" s="79">
        <v>0</v>
      </c>
      <c r="W81" s="79">
        <v>0</v>
      </c>
      <c r="X81" s="79">
        <f>AB81-U81</f>
        <v>361.60000000000036</v>
      </c>
      <c r="Y81" s="79">
        <v>0</v>
      </c>
      <c r="Z81" s="79">
        <v>0</v>
      </c>
      <c r="AA81" s="79">
        <v>0</v>
      </c>
      <c r="AB81" s="172">
        <v>5000</v>
      </c>
      <c r="AC81" s="78" t="s">
        <v>154</v>
      </c>
      <c r="AD81" s="78">
        <v>361.6</v>
      </c>
      <c r="AE81" s="78">
        <v>0</v>
      </c>
      <c r="AF81" s="78">
        <v>0</v>
      </c>
      <c r="AG81" s="78">
        <v>0</v>
      </c>
      <c r="AH81" s="78" t="s">
        <v>154</v>
      </c>
      <c r="AI81" s="78" t="s">
        <v>168</v>
      </c>
      <c r="AJ81" s="78" t="s">
        <v>211</v>
      </c>
      <c r="AK81" s="78" t="s">
        <v>183</v>
      </c>
      <c r="AL81" s="78" t="s">
        <v>184</v>
      </c>
      <c r="AM81" s="78" t="s">
        <v>154</v>
      </c>
      <c r="AN81" s="78" t="s">
        <v>154</v>
      </c>
      <c r="AO81" s="139" t="s">
        <v>310</v>
      </c>
      <c r="AP81" s="78" t="s">
        <v>172</v>
      </c>
      <c r="AQ81" s="78" t="s">
        <v>173</v>
      </c>
      <c r="AR81" s="78" t="s">
        <v>173</v>
      </c>
      <c r="AS81" s="78" t="s">
        <v>173</v>
      </c>
      <c r="AT81" s="78" t="s">
        <v>173</v>
      </c>
      <c r="AU81" s="78" t="s">
        <v>173</v>
      </c>
      <c r="AV81" s="78" t="s">
        <v>173</v>
      </c>
      <c r="AW81" s="78" t="s">
        <v>173</v>
      </c>
      <c r="AX81" s="78" t="s">
        <v>173</v>
      </c>
      <c r="AY81" s="78" t="s">
        <v>173</v>
      </c>
      <c r="AZ81" s="78" t="s">
        <v>431</v>
      </c>
      <c r="BA81" s="78" t="s">
        <v>175</v>
      </c>
      <c r="BB81" s="78" t="s">
        <v>176</v>
      </c>
      <c r="BC81" s="78" t="s">
        <v>175</v>
      </c>
      <c r="BD81" s="78" t="s">
        <v>176</v>
      </c>
      <c r="BE81" s="78">
        <v>361.6</v>
      </c>
      <c r="BF81" s="78" t="s">
        <v>173</v>
      </c>
      <c r="BG81" s="78" t="s">
        <v>173</v>
      </c>
      <c r="BH81" s="78" t="s">
        <v>177</v>
      </c>
      <c r="BI81" s="78" t="s">
        <v>178</v>
      </c>
    </row>
    <row r="82" spans="1:61" s="80" customFormat="1" x14ac:dyDescent="0.25">
      <c r="A82" s="78" t="s">
        <v>154</v>
      </c>
      <c r="B82" s="78" t="s">
        <v>154</v>
      </c>
      <c r="C82" s="78" t="s">
        <v>155</v>
      </c>
      <c r="D82" s="78" t="s">
        <v>156</v>
      </c>
      <c r="E82" s="78" t="s">
        <v>427</v>
      </c>
      <c r="F82" s="78" t="s">
        <v>432</v>
      </c>
      <c r="G82" s="78" t="s">
        <v>154</v>
      </c>
      <c r="H82" s="78" t="s">
        <v>154</v>
      </c>
      <c r="I82" s="78" t="s">
        <v>433</v>
      </c>
      <c r="J82" s="78" t="s">
        <v>434</v>
      </c>
      <c r="K82" s="78" t="s">
        <v>435</v>
      </c>
      <c r="L82" s="78" t="s">
        <v>154</v>
      </c>
      <c r="M82" s="78" t="s">
        <v>436</v>
      </c>
      <c r="N82" s="78" t="s">
        <v>437</v>
      </c>
      <c r="O82" s="78" t="s">
        <v>178</v>
      </c>
      <c r="P82" s="78" t="s">
        <v>165</v>
      </c>
      <c r="Q82" s="74" t="s">
        <v>166</v>
      </c>
      <c r="R82" s="78" t="s">
        <v>154</v>
      </c>
      <c r="S82" s="78" t="s">
        <v>154</v>
      </c>
      <c r="T82" s="78" t="s">
        <v>167</v>
      </c>
      <c r="U82" s="79">
        <v>1950</v>
      </c>
      <c r="V82" s="79">
        <v>0</v>
      </c>
      <c r="W82" s="79">
        <v>0</v>
      </c>
      <c r="X82" s="79">
        <f>AB82-U82</f>
        <v>156</v>
      </c>
      <c r="Y82" s="79">
        <v>0</v>
      </c>
      <c r="Z82" s="79">
        <v>0</v>
      </c>
      <c r="AA82" s="79">
        <v>0</v>
      </c>
      <c r="AB82" s="172">
        <v>2106</v>
      </c>
      <c r="AC82" s="78" t="s">
        <v>154</v>
      </c>
      <c r="AD82" s="78">
        <v>156</v>
      </c>
      <c r="AE82" s="78">
        <v>0</v>
      </c>
      <c r="AF82" s="78">
        <v>0</v>
      </c>
      <c r="AG82" s="78">
        <v>0</v>
      </c>
      <c r="AH82" s="78" t="s">
        <v>154</v>
      </c>
      <c r="AI82" s="78" t="s">
        <v>168</v>
      </c>
      <c r="AJ82" s="78" t="s">
        <v>211</v>
      </c>
      <c r="AK82" s="78" t="s">
        <v>183</v>
      </c>
      <c r="AL82" s="78" t="s">
        <v>184</v>
      </c>
      <c r="AM82" s="78" t="s">
        <v>154</v>
      </c>
      <c r="AN82" s="78" t="s">
        <v>438</v>
      </c>
      <c r="AO82" s="139" t="s">
        <v>439</v>
      </c>
      <c r="AP82" s="78" t="s">
        <v>172</v>
      </c>
      <c r="AQ82" s="78" t="s">
        <v>173</v>
      </c>
      <c r="AR82" s="78" t="s">
        <v>173</v>
      </c>
      <c r="AS82" s="78" t="s">
        <v>173</v>
      </c>
      <c r="AT82" s="78" t="s">
        <v>173</v>
      </c>
      <c r="AU82" s="78" t="s">
        <v>173</v>
      </c>
      <c r="AV82" s="78" t="s">
        <v>173</v>
      </c>
      <c r="AW82" s="78" t="s">
        <v>173</v>
      </c>
      <c r="AX82" s="78" t="s">
        <v>173</v>
      </c>
      <c r="AY82" s="78" t="s">
        <v>173</v>
      </c>
      <c r="AZ82" s="78" t="s">
        <v>440</v>
      </c>
      <c r="BA82" s="78" t="s">
        <v>175</v>
      </c>
      <c r="BB82" s="78" t="s">
        <v>176</v>
      </c>
      <c r="BC82" s="78" t="s">
        <v>175</v>
      </c>
      <c r="BD82" s="78" t="s">
        <v>176</v>
      </c>
      <c r="BE82" s="78">
        <v>156</v>
      </c>
      <c r="BF82" s="78" t="s">
        <v>173</v>
      </c>
      <c r="BG82" s="78" t="s">
        <v>173</v>
      </c>
      <c r="BH82" s="78" t="s">
        <v>177</v>
      </c>
      <c r="BI82" s="78" t="s">
        <v>178</v>
      </c>
    </row>
    <row r="83" spans="1:61" s="80" customFormat="1" x14ac:dyDescent="0.25">
      <c r="A83" s="78" t="s">
        <v>154</v>
      </c>
      <c r="B83" s="78" t="s">
        <v>154</v>
      </c>
      <c r="C83" s="78" t="s">
        <v>155</v>
      </c>
      <c r="D83" s="78" t="s">
        <v>156</v>
      </c>
      <c r="E83" s="78" t="s">
        <v>441</v>
      </c>
      <c r="F83" s="78" t="s">
        <v>442</v>
      </c>
      <c r="G83" s="78" t="s">
        <v>154</v>
      </c>
      <c r="H83" s="78" t="s">
        <v>154</v>
      </c>
      <c r="I83" s="78" t="s">
        <v>443</v>
      </c>
      <c r="J83" s="78" t="s">
        <v>444</v>
      </c>
      <c r="K83" s="78" t="s">
        <v>445</v>
      </c>
      <c r="L83" s="78" t="s">
        <v>154</v>
      </c>
      <c r="M83" s="78" t="s">
        <v>446</v>
      </c>
      <c r="N83" s="78" t="s">
        <v>447</v>
      </c>
      <c r="O83" s="78" t="s">
        <v>178</v>
      </c>
      <c r="P83" s="78" t="s">
        <v>165</v>
      </c>
      <c r="Q83" s="74" t="s">
        <v>166</v>
      </c>
      <c r="R83" s="78" t="s">
        <v>154</v>
      </c>
      <c r="S83" s="78" t="s">
        <v>154</v>
      </c>
      <c r="T83" s="78" t="s">
        <v>167</v>
      </c>
      <c r="U83" s="99">
        <v>648.15</v>
      </c>
      <c r="V83" s="99">
        <v>0</v>
      </c>
      <c r="W83" s="99">
        <v>0</v>
      </c>
      <c r="X83" s="99">
        <f>AB83-U83</f>
        <v>51.850000000000023</v>
      </c>
      <c r="Y83" s="99">
        <v>0</v>
      </c>
      <c r="Z83" s="99">
        <v>0</v>
      </c>
      <c r="AA83" s="99">
        <v>0</v>
      </c>
      <c r="AB83" s="99">
        <v>700</v>
      </c>
      <c r="AC83" s="78" t="s">
        <v>154</v>
      </c>
      <c r="AD83" s="78">
        <v>51.85</v>
      </c>
      <c r="AE83" s="78">
        <v>0</v>
      </c>
      <c r="AF83" s="78">
        <v>0</v>
      </c>
      <c r="AG83" s="78">
        <v>0</v>
      </c>
      <c r="AH83" s="78" t="s">
        <v>154</v>
      </c>
      <c r="AI83" s="78" t="s">
        <v>168</v>
      </c>
      <c r="AJ83" s="78" t="s">
        <v>154</v>
      </c>
      <c r="AK83" s="78" t="s">
        <v>241</v>
      </c>
      <c r="AL83" s="78" t="s">
        <v>184</v>
      </c>
      <c r="AM83" s="78" t="s">
        <v>154</v>
      </c>
      <c r="AN83" s="78" t="s">
        <v>154</v>
      </c>
      <c r="AO83" s="139" t="s">
        <v>448</v>
      </c>
      <c r="AP83" s="78" t="s">
        <v>172</v>
      </c>
      <c r="AQ83" s="78" t="s">
        <v>173</v>
      </c>
      <c r="AR83" s="78" t="s">
        <v>173</v>
      </c>
      <c r="AS83" s="78" t="s">
        <v>173</v>
      </c>
      <c r="AT83" s="78" t="s">
        <v>173</v>
      </c>
      <c r="AU83" s="78" t="s">
        <v>173</v>
      </c>
      <c r="AV83" s="78" t="s">
        <v>173</v>
      </c>
      <c r="AW83" s="78" t="s">
        <v>173</v>
      </c>
      <c r="AX83" s="78" t="s">
        <v>173</v>
      </c>
      <c r="AY83" s="78" t="s">
        <v>173</v>
      </c>
      <c r="AZ83" s="78" t="s">
        <v>449</v>
      </c>
      <c r="BA83" s="78" t="s">
        <v>175</v>
      </c>
      <c r="BB83" s="78" t="s">
        <v>176</v>
      </c>
      <c r="BC83" s="78" t="s">
        <v>175</v>
      </c>
      <c r="BD83" s="78" t="s">
        <v>176</v>
      </c>
      <c r="BE83" s="78">
        <v>51.85</v>
      </c>
      <c r="BF83" s="78" t="s">
        <v>173</v>
      </c>
      <c r="BG83" s="78" t="s">
        <v>173</v>
      </c>
      <c r="BH83" s="78" t="s">
        <v>177</v>
      </c>
      <c r="BI83" s="78" t="s">
        <v>178</v>
      </c>
    </row>
    <row r="84" spans="1:61" s="80" customFormat="1" x14ac:dyDescent="0.25">
      <c r="A84" s="78" t="s">
        <v>154</v>
      </c>
      <c r="B84" s="78" t="s">
        <v>154</v>
      </c>
      <c r="C84" s="78" t="s">
        <v>155</v>
      </c>
      <c r="D84" s="78" t="s">
        <v>156</v>
      </c>
      <c r="E84" s="78" t="s">
        <v>450</v>
      </c>
      <c r="F84" s="78" t="s">
        <v>451</v>
      </c>
      <c r="G84" s="78" t="s">
        <v>154</v>
      </c>
      <c r="H84" s="78" t="s">
        <v>154</v>
      </c>
      <c r="I84" s="78" t="s">
        <v>154</v>
      </c>
      <c r="J84" s="78" t="s">
        <v>452</v>
      </c>
      <c r="K84" s="78" t="s">
        <v>453</v>
      </c>
      <c r="L84" s="78" t="s">
        <v>154</v>
      </c>
      <c r="M84" s="78" t="s">
        <v>258</v>
      </c>
      <c r="N84" s="78" t="s">
        <v>259</v>
      </c>
      <c r="O84" s="78" t="s">
        <v>178</v>
      </c>
      <c r="P84" s="78" t="s">
        <v>165</v>
      </c>
      <c r="Q84" s="74" t="s">
        <v>166</v>
      </c>
      <c r="R84" s="78" t="s">
        <v>154</v>
      </c>
      <c r="S84" s="78" t="s">
        <v>154</v>
      </c>
      <c r="T84" s="78" t="s">
        <v>167</v>
      </c>
      <c r="U84" s="79">
        <v>15000</v>
      </c>
      <c r="V84" s="79">
        <v>0</v>
      </c>
      <c r="W84" s="79">
        <v>0</v>
      </c>
      <c r="X84" s="79">
        <f t="shared" ref="X84:X87" si="5">AB84-U84</f>
        <v>1200</v>
      </c>
      <c r="Y84" s="79">
        <v>0</v>
      </c>
      <c r="Z84" s="79">
        <v>0</v>
      </c>
      <c r="AA84" s="79">
        <v>0</v>
      </c>
      <c r="AB84" s="172">
        <v>16200</v>
      </c>
      <c r="AC84" s="78" t="s">
        <v>154</v>
      </c>
      <c r="AD84" s="78">
        <v>1200</v>
      </c>
      <c r="AE84" s="78">
        <v>0</v>
      </c>
      <c r="AF84" s="78">
        <v>0</v>
      </c>
      <c r="AG84" s="78">
        <v>0</v>
      </c>
      <c r="AH84" s="78" t="s">
        <v>154</v>
      </c>
      <c r="AI84" s="78" t="s">
        <v>168</v>
      </c>
      <c r="AJ84" s="78" t="s">
        <v>154</v>
      </c>
      <c r="AK84" s="78" t="s">
        <v>183</v>
      </c>
      <c r="AL84" s="78" t="s">
        <v>184</v>
      </c>
      <c r="AM84" s="78" t="s">
        <v>154</v>
      </c>
      <c r="AN84" s="78" t="s">
        <v>154</v>
      </c>
      <c r="AO84" s="139" t="s">
        <v>454</v>
      </c>
      <c r="AP84" s="78" t="s">
        <v>172</v>
      </c>
      <c r="AQ84" s="78" t="s">
        <v>173</v>
      </c>
      <c r="AR84" s="78" t="s">
        <v>173</v>
      </c>
      <c r="AS84" s="78" t="s">
        <v>173</v>
      </c>
      <c r="AT84" s="78" t="s">
        <v>173</v>
      </c>
      <c r="AU84" s="78" t="s">
        <v>173</v>
      </c>
      <c r="AV84" s="78" t="s">
        <v>173</v>
      </c>
      <c r="AW84" s="78" t="s">
        <v>173</v>
      </c>
      <c r="AX84" s="78" t="s">
        <v>173</v>
      </c>
      <c r="AY84" s="78" t="s">
        <v>173</v>
      </c>
      <c r="AZ84" s="78" t="s">
        <v>455</v>
      </c>
      <c r="BA84" s="78" t="s">
        <v>175</v>
      </c>
      <c r="BB84" s="78" t="s">
        <v>176</v>
      </c>
      <c r="BC84" s="78" t="s">
        <v>175</v>
      </c>
      <c r="BD84" s="78" t="s">
        <v>176</v>
      </c>
      <c r="BE84" s="78">
        <v>1200</v>
      </c>
      <c r="BF84" s="78" t="s">
        <v>173</v>
      </c>
      <c r="BG84" s="78" t="s">
        <v>173</v>
      </c>
      <c r="BH84" s="78" t="s">
        <v>177</v>
      </c>
      <c r="BI84" s="78" t="s">
        <v>178</v>
      </c>
    </row>
    <row r="85" spans="1:61" s="80" customFormat="1" x14ac:dyDescent="0.25">
      <c r="A85" s="78" t="s">
        <v>154</v>
      </c>
      <c r="B85" s="78" t="s">
        <v>154</v>
      </c>
      <c r="C85" s="78" t="s">
        <v>155</v>
      </c>
      <c r="D85" s="78" t="s">
        <v>156</v>
      </c>
      <c r="E85" s="78" t="s">
        <v>450</v>
      </c>
      <c r="F85" s="78" t="s">
        <v>456</v>
      </c>
      <c r="G85" s="78" t="s">
        <v>154</v>
      </c>
      <c r="H85" s="78" t="s">
        <v>154</v>
      </c>
      <c r="I85" s="78" t="s">
        <v>443</v>
      </c>
      <c r="J85" s="78" t="s">
        <v>457</v>
      </c>
      <c r="K85" s="78" t="s">
        <v>458</v>
      </c>
      <c r="L85" s="78" t="s">
        <v>154</v>
      </c>
      <c r="M85" s="78" t="s">
        <v>459</v>
      </c>
      <c r="N85" s="78" t="s">
        <v>460</v>
      </c>
      <c r="O85" s="78" t="s">
        <v>178</v>
      </c>
      <c r="P85" s="78" t="s">
        <v>165</v>
      </c>
      <c r="Q85" s="74" t="s">
        <v>166</v>
      </c>
      <c r="R85" s="78" t="s">
        <v>154</v>
      </c>
      <c r="S85" s="78" t="s">
        <v>154</v>
      </c>
      <c r="T85" s="78" t="s">
        <v>167</v>
      </c>
      <c r="U85" s="79">
        <v>10833.99</v>
      </c>
      <c r="V85" s="79">
        <v>0</v>
      </c>
      <c r="W85" s="79">
        <v>0</v>
      </c>
      <c r="X85" s="79">
        <f t="shared" si="5"/>
        <v>866.71000000000095</v>
      </c>
      <c r="Y85" s="79">
        <v>0</v>
      </c>
      <c r="Z85" s="79">
        <v>0</v>
      </c>
      <c r="AA85" s="79">
        <v>0</v>
      </c>
      <c r="AB85" s="172">
        <v>11700.7</v>
      </c>
      <c r="AC85" s="78" t="s">
        <v>154</v>
      </c>
      <c r="AD85" s="78">
        <v>866.71</v>
      </c>
      <c r="AE85" s="78">
        <v>0</v>
      </c>
      <c r="AF85" s="78">
        <v>0</v>
      </c>
      <c r="AG85" s="78">
        <v>0</v>
      </c>
      <c r="AH85" s="78" t="s">
        <v>154</v>
      </c>
      <c r="AI85" s="78" t="s">
        <v>168</v>
      </c>
      <c r="AJ85" s="78" t="s">
        <v>154</v>
      </c>
      <c r="AK85" s="78" t="s">
        <v>183</v>
      </c>
      <c r="AL85" s="78" t="s">
        <v>184</v>
      </c>
      <c r="AM85" s="78" t="s">
        <v>154</v>
      </c>
      <c r="AN85" s="78" t="s">
        <v>154</v>
      </c>
      <c r="AO85" s="139" t="s">
        <v>461</v>
      </c>
      <c r="AP85" s="78" t="s">
        <v>172</v>
      </c>
      <c r="AQ85" s="78" t="s">
        <v>173</v>
      </c>
      <c r="AR85" s="78" t="s">
        <v>173</v>
      </c>
      <c r="AS85" s="78" t="s">
        <v>173</v>
      </c>
      <c r="AT85" s="78" t="s">
        <v>173</v>
      </c>
      <c r="AU85" s="78" t="s">
        <v>173</v>
      </c>
      <c r="AV85" s="78" t="s">
        <v>173</v>
      </c>
      <c r="AW85" s="78" t="s">
        <v>173</v>
      </c>
      <c r="AX85" s="78" t="s">
        <v>173</v>
      </c>
      <c r="AY85" s="78" t="s">
        <v>173</v>
      </c>
      <c r="AZ85" s="78" t="s">
        <v>462</v>
      </c>
      <c r="BA85" s="78" t="s">
        <v>175</v>
      </c>
      <c r="BB85" s="78" t="s">
        <v>176</v>
      </c>
      <c r="BC85" s="78" t="s">
        <v>175</v>
      </c>
      <c r="BD85" s="78" t="s">
        <v>176</v>
      </c>
      <c r="BE85" s="78">
        <v>866.71</v>
      </c>
      <c r="BF85" s="78" t="s">
        <v>173</v>
      </c>
      <c r="BG85" s="78" t="s">
        <v>173</v>
      </c>
      <c r="BH85" s="78" t="s">
        <v>177</v>
      </c>
      <c r="BI85" s="78" t="s">
        <v>178</v>
      </c>
    </row>
    <row r="86" spans="1:61" s="80" customFormat="1" x14ac:dyDescent="0.25">
      <c r="A86" s="78" t="s">
        <v>154</v>
      </c>
      <c r="B86" s="78" t="s">
        <v>154</v>
      </c>
      <c r="C86" s="78" t="s">
        <v>155</v>
      </c>
      <c r="D86" s="78" t="s">
        <v>156</v>
      </c>
      <c r="E86" s="78" t="s">
        <v>463</v>
      </c>
      <c r="F86" s="78" t="s">
        <v>464</v>
      </c>
      <c r="G86" s="78" t="s">
        <v>154</v>
      </c>
      <c r="H86" s="78" t="s">
        <v>154</v>
      </c>
      <c r="I86" s="78" t="s">
        <v>154</v>
      </c>
      <c r="J86" s="78" t="s">
        <v>465</v>
      </c>
      <c r="K86" s="78" t="s">
        <v>466</v>
      </c>
      <c r="L86" s="78" t="s">
        <v>467</v>
      </c>
      <c r="M86" s="78" t="s">
        <v>258</v>
      </c>
      <c r="N86" s="78" t="s">
        <v>259</v>
      </c>
      <c r="O86" s="78" t="s">
        <v>178</v>
      </c>
      <c r="P86" s="78" t="s">
        <v>165</v>
      </c>
      <c r="Q86" s="74" t="s">
        <v>166</v>
      </c>
      <c r="R86" s="78" t="s">
        <v>154</v>
      </c>
      <c r="S86" s="78" t="s">
        <v>154</v>
      </c>
      <c r="T86" s="78" t="s">
        <v>167</v>
      </c>
      <c r="U86" s="79">
        <v>20000</v>
      </c>
      <c r="V86" s="79">
        <v>0</v>
      </c>
      <c r="W86" s="79">
        <v>0</v>
      </c>
      <c r="X86" s="79">
        <f t="shared" si="5"/>
        <v>1600</v>
      </c>
      <c r="Y86" s="79">
        <v>0</v>
      </c>
      <c r="Z86" s="79">
        <v>0</v>
      </c>
      <c r="AA86" s="79">
        <v>0</v>
      </c>
      <c r="AB86" s="172">
        <v>21600</v>
      </c>
      <c r="AC86" s="78" t="s">
        <v>154</v>
      </c>
      <c r="AD86" s="78">
        <v>1600</v>
      </c>
      <c r="AE86" s="78">
        <v>0</v>
      </c>
      <c r="AF86" s="78">
        <v>0</v>
      </c>
      <c r="AG86" s="78">
        <v>0</v>
      </c>
      <c r="AH86" s="78" t="s">
        <v>154</v>
      </c>
      <c r="AI86" s="78" t="s">
        <v>168</v>
      </c>
      <c r="AJ86" s="78" t="s">
        <v>154</v>
      </c>
      <c r="AK86" s="78" t="s">
        <v>183</v>
      </c>
      <c r="AL86" s="78" t="s">
        <v>184</v>
      </c>
      <c r="AM86" s="78" t="s">
        <v>154</v>
      </c>
      <c r="AN86" s="78" t="s">
        <v>154</v>
      </c>
      <c r="AO86" s="139" t="s">
        <v>468</v>
      </c>
      <c r="AP86" s="78" t="s">
        <v>172</v>
      </c>
      <c r="AQ86" s="78" t="s">
        <v>173</v>
      </c>
      <c r="AR86" s="78" t="s">
        <v>173</v>
      </c>
      <c r="AS86" s="78" t="s">
        <v>173</v>
      </c>
      <c r="AT86" s="78" t="s">
        <v>173</v>
      </c>
      <c r="AU86" s="78" t="s">
        <v>173</v>
      </c>
      <c r="AV86" s="78" t="s">
        <v>173</v>
      </c>
      <c r="AW86" s="78" t="s">
        <v>173</v>
      </c>
      <c r="AX86" s="78" t="s">
        <v>173</v>
      </c>
      <c r="AY86" s="78" t="s">
        <v>173</v>
      </c>
      <c r="AZ86" s="78" t="s">
        <v>469</v>
      </c>
      <c r="BA86" s="78" t="s">
        <v>175</v>
      </c>
      <c r="BB86" s="78" t="s">
        <v>176</v>
      </c>
      <c r="BC86" s="78" t="s">
        <v>175</v>
      </c>
      <c r="BD86" s="78" t="s">
        <v>176</v>
      </c>
      <c r="BE86" s="78">
        <v>1600</v>
      </c>
      <c r="BF86" s="78" t="s">
        <v>173</v>
      </c>
      <c r="BG86" s="78" t="s">
        <v>173</v>
      </c>
      <c r="BH86" s="78" t="s">
        <v>177</v>
      </c>
      <c r="BI86" s="78" t="s">
        <v>178</v>
      </c>
    </row>
    <row r="87" spans="1:61" s="80" customFormat="1" x14ac:dyDescent="0.25">
      <c r="A87" s="78" t="s">
        <v>154</v>
      </c>
      <c r="B87" s="78" t="s">
        <v>154</v>
      </c>
      <c r="C87" s="78" t="s">
        <v>155</v>
      </c>
      <c r="D87" s="78" t="s">
        <v>156</v>
      </c>
      <c r="E87" s="78" t="s">
        <v>470</v>
      </c>
      <c r="F87" s="78" t="s">
        <v>471</v>
      </c>
      <c r="G87" s="78" t="s">
        <v>154</v>
      </c>
      <c r="H87" s="78" t="s">
        <v>154</v>
      </c>
      <c r="I87" s="78" t="s">
        <v>433</v>
      </c>
      <c r="J87" s="78" t="s">
        <v>472</v>
      </c>
      <c r="K87" s="78" t="s">
        <v>473</v>
      </c>
      <c r="L87" s="78" t="s">
        <v>154</v>
      </c>
      <c r="M87" s="78" t="s">
        <v>474</v>
      </c>
      <c r="N87" s="78" t="s">
        <v>475</v>
      </c>
      <c r="O87" s="78" t="s">
        <v>178</v>
      </c>
      <c r="P87" s="78" t="s">
        <v>165</v>
      </c>
      <c r="Q87" s="74" t="s">
        <v>166</v>
      </c>
      <c r="R87" s="78" t="s">
        <v>154</v>
      </c>
      <c r="S87" s="78" t="s">
        <v>154</v>
      </c>
      <c r="T87" s="78" t="s">
        <v>167</v>
      </c>
      <c r="U87" s="79">
        <v>10185.19</v>
      </c>
      <c r="V87" s="79">
        <v>0</v>
      </c>
      <c r="W87" s="79">
        <v>0</v>
      </c>
      <c r="X87" s="79">
        <f t="shared" si="5"/>
        <v>814.80999999999949</v>
      </c>
      <c r="Y87" s="79">
        <v>0</v>
      </c>
      <c r="Z87" s="79">
        <v>0</v>
      </c>
      <c r="AA87" s="79">
        <v>0</v>
      </c>
      <c r="AB87" s="79">
        <v>11000</v>
      </c>
      <c r="AC87" s="78" t="s">
        <v>154</v>
      </c>
      <c r="AD87" s="78">
        <v>814.81</v>
      </c>
      <c r="AE87" s="78">
        <v>0</v>
      </c>
      <c r="AF87" s="78">
        <v>0</v>
      </c>
      <c r="AG87" s="78">
        <v>0</v>
      </c>
      <c r="AH87" s="78" t="s">
        <v>154</v>
      </c>
      <c r="AI87" s="78" t="s">
        <v>168</v>
      </c>
      <c r="AJ87" s="78" t="s">
        <v>211</v>
      </c>
      <c r="AK87" s="78" t="s">
        <v>183</v>
      </c>
      <c r="AL87" s="78" t="s">
        <v>184</v>
      </c>
      <c r="AM87" s="78" t="s">
        <v>154</v>
      </c>
      <c r="AN87" s="78" t="s">
        <v>476</v>
      </c>
      <c r="AO87" s="139" t="s">
        <v>477</v>
      </c>
      <c r="AP87" s="78" t="s">
        <v>172</v>
      </c>
      <c r="AQ87" s="78" t="s">
        <v>173</v>
      </c>
      <c r="AR87" s="78" t="s">
        <v>173</v>
      </c>
      <c r="AS87" s="78" t="s">
        <v>173</v>
      </c>
      <c r="AT87" s="78" t="s">
        <v>173</v>
      </c>
      <c r="AU87" s="78" t="s">
        <v>173</v>
      </c>
      <c r="AV87" s="78" t="s">
        <v>173</v>
      </c>
      <c r="AW87" s="78" t="s">
        <v>173</v>
      </c>
      <c r="AX87" s="78" t="s">
        <v>173</v>
      </c>
      <c r="AY87" s="78" t="s">
        <v>173</v>
      </c>
      <c r="AZ87" s="78" t="s">
        <v>478</v>
      </c>
      <c r="BA87" s="78" t="s">
        <v>175</v>
      </c>
      <c r="BB87" s="78" t="s">
        <v>176</v>
      </c>
      <c r="BC87" s="78" t="s">
        <v>175</v>
      </c>
      <c r="BD87" s="78" t="s">
        <v>176</v>
      </c>
      <c r="BE87" s="78">
        <v>814.81</v>
      </c>
      <c r="BF87" s="78" t="s">
        <v>173</v>
      </c>
      <c r="BG87" s="78" t="s">
        <v>173</v>
      </c>
      <c r="BH87" s="78" t="s">
        <v>177</v>
      </c>
      <c r="BI87" s="78" t="s">
        <v>178</v>
      </c>
    </row>
    <row r="88" spans="1:61" s="167" customFormat="1" x14ac:dyDescent="0.25">
      <c r="A88" s="165" t="s">
        <v>154</v>
      </c>
      <c r="B88" s="165" t="s">
        <v>154</v>
      </c>
      <c r="C88" s="165" t="s">
        <v>155</v>
      </c>
      <c r="D88" s="165" t="s">
        <v>156</v>
      </c>
      <c r="E88" s="165" t="s">
        <v>479</v>
      </c>
      <c r="F88" s="165" t="s">
        <v>480</v>
      </c>
      <c r="G88" s="165" t="s">
        <v>154</v>
      </c>
      <c r="H88" s="165" t="s">
        <v>154</v>
      </c>
      <c r="I88" s="165" t="s">
        <v>217</v>
      </c>
      <c r="J88" s="165" t="s">
        <v>481</v>
      </c>
      <c r="K88" s="165" t="s">
        <v>482</v>
      </c>
      <c r="L88" s="165" t="s">
        <v>154</v>
      </c>
      <c r="M88" s="165" t="s">
        <v>220</v>
      </c>
      <c r="N88" s="165" t="s">
        <v>221</v>
      </c>
      <c r="O88" s="165" t="s">
        <v>222</v>
      </c>
      <c r="P88" s="165" t="s">
        <v>165</v>
      </c>
      <c r="Q88" s="321" t="s">
        <v>166</v>
      </c>
      <c r="R88" s="165" t="s">
        <v>154</v>
      </c>
      <c r="S88" s="165" t="s">
        <v>154</v>
      </c>
      <c r="T88" s="165" t="s">
        <v>167</v>
      </c>
      <c r="U88" s="166">
        <v>252.01</v>
      </c>
      <c r="V88" s="166">
        <v>11.49</v>
      </c>
      <c r="W88" s="166">
        <v>0</v>
      </c>
      <c r="X88" s="166">
        <f>AB88-(U88-V88)</f>
        <v>38.480000000000018</v>
      </c>
      <c r="Y88" s="166">
        <v>0</v>
      </c>
      <c r="Z88" s="166">
        <v>0</v>
      </c>
      <c r="AA88" s="166">
        <v>0</v>
      </c>
      <c r="AB88" s="166">
        <v>279</v>
      </c>
      <c r="AC88" s="165" t="s">
        <v>154</v>
      </c>
      <c r="AD88" s="165">
        <v>38.479999999999997</v>
      </c>
      <c r="AE88" s="165">
        <v>0</v>
      </c>
      <c r="AF88" s="165">
        <v>0</v>
      </c>
      <c r="AG88" s="165">
        <v>0</v>
      </c>
      <c r="AH88" s="165" t="s">
        <v>154</v>
      </c>
      <c r="AI88" s="165" t="s">
        <v>168</v>
      </c>
      <c r="AJ88" s="165" t="s">
        <v>154</v>
      </c>
      <c r="AK88" s="165" t="s">
        <v>169</v>
      </c>
      <c r="AL88" s="165" t="s">
        <v>170</v>
      </c>
      <c r="AM88" s="165" t="s">
        <v>154</v>
      </c>
      <c r="AN88" s="165" t="s">
        <v>154</v>
      </c>
      <c r="AO88" s="165" t="s">
        <v>483</v>
      </c>
      <c r="AP88" s="165" t="s">
        <v>172</v>
      </c>
      <c r="AQ88" s="165" t="s">
        <v>173</v>
      </c>
      <c r="AR88" s="165" t="s">
        <v>173</v>
      </c>
      <c r="AS88" s="165" t="s">
        <v>173</v>
      </c>
      <c r="AT88" s="165" t="s">
        <v>173</v>
      </c>
      <c r="AU88" s="165" t="s">
        <v>173</v>
      </c>
      <c r="AV88" s="165" t="s">
        <v>173</v>
      </c>
      <c r="AW88" s="165" t="s">
        <v>173</v>
      </c>
      <c r="AX88" s="165" t="s">
        <v>173</v>
      </c>
      <c r="AY88" s="165" t="s">
        <v>173</v>
      </c>
      <c r="AZ88" s="165" t="s">
        <v>484</v>
      </c>
      <c r="BA88" s="165" t="s">
        <v>175</v>
      </c>
      <c r="BB88" s="165" t="s">
        <v>176</v>
      </c>
      <c r="BC88" s="165" t="s">
        <v>175</v>
      </c>
      <c r="BD88" s="165" t="s">
        <v>176</v>
      </c>
      <c r="BE88" s="165">
        <v>0</v>
      </c>
      <c r="BF88" s="165" t="s">
        <v>173</v>
      </c>
      <c r="BG88" s="165" t="s">
        <v>173</v>
      </c>
      <c r="BH88" s="165" t="s">
        <v>177</v>
      </c>
      <c r="BI88" s="165" t="s">
        <v>178</v>
      </c>
    </row>
    <row r="89" spans="1:61" s="80" customFormat="1" x14ac:dyDescent="0.25">
      <c r="A89" s="78" t="s">
        <v>154</v>
      </c>
      <c r="B89" s="78" t="s">
        <v>154</v>
      </c>
      <c r="C89" s="78" t="s">
        <v>155</v>
      </c>
      <c r="D89" s="78" t="s">
        <v>156</v>
      </c>
      <c r="E89" s="78" t="s">
        <v>485</v>
      </c>
      <c r="F89" s="78" t="s">
        <v>486</v>
      </c>
      <c r="G89" s="78" t="s">
        <v>154</v>
      </c>
      <c r="H89" s="78" t="s">
        <v>154</v>
      </c>
      <c r="I89" s="78" t="s">
        <v>305</v>
      </c>
      <c r="J89" s="78" t="s">
        <v>487</v>
      </c>
      <c r="K89" s="78" t="s">
        <v>488</v>
      </c>
      <c r="L89" s="78" t="s">
        <v>154</v>
      </c>
      <c r="M89" s="78" t="s">
        <v>308</v>
      </c>
      <c r="N89" s="78" t="s">
        <v>309</v>
      </c>
      <c r="O89" s="78" t="s">
        <v>178</v>
      </c>
      <c r="P89" s="78" t="s">
        <v>165</v>
      </c>
      <c r="Q89" s="74" t="s">
        <v>166</v>
      </c>
      <c r="R89" s="78" t="s">
        <v>154</v>
      </c>
      <c r="S89" s="78" t="s">
        <v>154</v>
      </c>
      <c r="T89" s="78" t="s">
        <v>167</v>
      </c>
      <c r="U89" s="79">
        <v>1113.25</v>
      </c>
      <c r="V89" s="79">
        <v>0</v>
      </c>
      <c r="W89" s="79">
        <v>0</v>
      </c>
      <c r="X89" s="79">
        <f>AB89-U89</f>
        <v>86.75</v>
      </c>
      <c r="Y89" s="79">
        <v>0</v>
      </c>
      <c r="Z89" s="79">
        <v>0</v>
      </c>
      <c r="AA89" s="79">
        <v>0</v>
      </c>
      <c r="AB89" s="172">
        <v>1200</v>
      </c>
      <c r="AC89" s="78" t="s">
        <v>154</v>
      </c>
      <c r="AD89" s="78">
        <v>86.75</v>
      </c>
      <c r="AE89" s="78">
        <v>0</v>
      </c>
      <c r="AF89" s="78">
        <v>0</v>
      </c>
      <c r="AG89" s="78">
        <v>0</v>
      </c>
      <c r="AH89" s="78" t="s">
        <v>154</v>
      </c>
      <c r="AI89" s="78" t="s">
        <v>168</v>
      </c>
      <c r="AJ89" s="78" t="s">
        <v>211</v>
      </c>
      <c r="AK89" s="78" t="s">
        <v>183</v>
      </c>
      <c r="AL89" s="78" t="s">
        <v>184</v>
      </c>
      <c r="AM89" s="78" t="s">
        <v>154</v>
      </c>
      <c r="AN89" s="78" t="s">
        <v>154</v>
      </c>
      <c r="AO89" s="139" t="s">
        <v>310</v>
      </c>
      <c r="AP89" s="78" t="s">
        <v>172</v>
      </c>
      <c r="AQ89" s="78" t="s">
        <v>173</v>
      </c>
      <c r="AR89" s="78" t="s">
        <v>173</v>
      </c>
      <c r="AS89" s="78" t="s">
        <v>173</v>
      </c>
      <c r="AT89" s="78" t="s">
        <v>173</v>
      </c>
      <c r="AU89" s="78" t="s">
        <v>173</v>
      </c>
      <c r="AV89" s="78" t="s">
        <v>173</v>
      </c>
      <c r="AW89" s="78" t="s">
        <v>173</v>
      </c>
      <c r="AX89" s="78" t="s">
        <v>173</v>
      </c>
      <c r="AY89" s="78" t="s">
        <v>173</v>
      </c>
      <c r="AZ89" s="78" t="s">
        <v>489</v>
      </c>
      <c r="BA89" s="78" t="s">
        <v>175</v>
      </c>
      <c r="BB89" s="78" t="s">
        <v>176</v>
      </c>
      <c r="BC89" s="78" t="s">
        <v>175</v>
      </c>
      <c r="BD89" s="78" t="s">
        <v>176</v>
      </c>
      <c r="BE89" s="78">
        <v>86.75</v>
      </c>
      <c r="BF89" s="78" t="s">
        <v>173</v>
      </c>
      <c r="BG89" s="78" t="s">
        <v>173</v>
      </c>
      <c r="BH89" s="78" t="s">
        <v>177</v>
      </c>
      <c r="BI89" s="78" t="s">
        <v>178</v>
      </c>
    </row>
    <row r="90" spans="1:61" s="80" customFormat="1" x14ac:dyDescent="0.25">
      <c r="A90" s="78" t="s">
        <v>154</v>
      </c>
      <c r="B90" s="78" t="s">
        <v>154</v>
      </c>
      <c r="C90" s="78" t="s">
        <v>155</v>
      </c>
      <c r="D90" s="78" t="s">
        <v>156</v>
      </c>
      <c r="E90" s="78" t="s">
        <v>490</v>
      </c>
      <c r="F90" s="78" t="s">
        <v>491</v>
      </c>
      <c r="G90" s="78" t="s">
        <v>154</v>
      </c>
      <c r="H90" s="78" t="s">
        <v>154</v>
      </c>
      <c r="I90" s="78" t="s">
        <v>159</v>
      </c>
      <c r="J90" s="78" t="s">
        <v>492</v>
      </c>
      <c r="K90" s="78" t="s">
        <v>493</v>
      </c>
      <c r="L90" s="78" t="s">
        <v>154</v>
      </c>
      <c r="M90" s="78" t="s">
        <v>229</v>
      </c>
      <c r="N90" s="78" t="s">
        <v>230</v>
      </c>
      <c r="O90" s="78" t="s">
        <v>231</v>
      </c>
      <c r="P90" s="78" t="s">
        <v>165</v>
      </c>
      <c r="Q90" s="74" t="s">
        <v>166</v>
      </c>
      <c r="R90" s="78" t="s">
        <v>154</v>
      </c>
      <c r="S90" s="78" t="s">
        <v>154</v>
      </c>
      <c r="T90" s="78" t="s">
        <v>167</v>
      </c>
      <c r="U90" s="79">
        <v>23093.32</v>
      </c>
      <c r="V90" s="79">
        <v>0</v>
      </c>
      <c r="W90" s="79">
        <v>0</v>
      </c>
      <c r="X90" s="79">
        <f t="shared" ref="X90" si="6">AB90-U90</f>
        <v>0</v>
      </c>
      <c r="Y90" s="79">
        <v>0</v>
      </c>
      <c r="Z90" s="79">
        <v>0</v>
      </c>
      <c r="AA90" s="79">
        <v>0</v>
      </c>
      <c r="AB90" s="79">
        <v>23093.32</v>
      </c>
      <c r="AC90" s="78" t="s">
        <v>154</v>
      </c>
      <c r="AD90" s="78">
        <v>0</v>
      </c>
      <c r="AE90" s="78">
        <v>0</v>
      </c>
      <c r="AF90" s="78">
        <v>0</v>
      </c>
      <c r="AG90" s="78">
        <v>0</v>
      </c>
      <c r="AH90" s="78" t="s">
        <v>154</v>
      </c>
      <c r="AI90" s="78" t="s">
        <v>168</v>
      </c>
      <c r="AJ90" s="78" t="s">
        <v>154</v>
      </c>
      <c r="AK90" s="78" t="s">
        <v>183</v>
      </c>
      <c r="AL90" s="78" t="s">
        <v>184</v>
      </c>
      <c r="AM90" s="78" t="s">
        <v>154</v>
      </c>
      <c r="AN90" s="78" t="s">
        <v>154</v>
      </c>
      <c r="AO90" s="139" t="s">
        <v>232</v>
      </c>
      <c r="AP90" s="78" t="s">
        <v>172</v>
      </c>
      <c r="AQ90" s="78" t="s">
        <v>173</v>
      </c>
      <c r="AR90" s="78" t="s">
        <v>173</v>
      </c>
      <c r="AS90" s="78" t="s">
        <v>173</v>
      </c>
      <c r="AT90" s="78" t="s">
        <v>173</v>
      </c>
      <c r="AU90" s="78" t="s">
        <v>173</v>
      </c>
      <c r="AV90" s="78" t="s">
        <v>173</v>
      </c>
      <c r="AW90" s="78" t="s">
        <v>173</v>
      </c>
      <c r="AX90" s="78" t="s">
        <v>173</v>
      </c>
      <c r="AY90" s="78" t="s">
        <v>173</v>
      </c>
      <c r="AZ90" s="78" t="s">
        <v>494</v>
      </c>
      <c r="BA90" s="78" t="s">
        <v>175</v>
      </c>
      <c r="BB90" s="78" t="s">
        <v>176</v>
      </c>
      <c r="BC90" s="78" t="s">
        <v>175</v>
      </c>
      <c r="BD90" s="78" t="s">
        <v>176</v>
      </c>
      <c r="BE90" s="78">
        <v>0</v>
      </c>
      <c r="BF90" s="78" t="s">
        <v>173</v>
      </c>
      <c r="BG90" s="78" t="s">
        <v>173</v>
      </c>
      <c r="BH90" s="78" t="s">
        <v>177</v>
      </c>
      <c r="BI90" s="78" t="s">
        <v>178</v>
      </c>
    </row>
    <row r="91" spans="1:61" s="80" customFormat="1" x14ac:dyDescent="0.25">
      <c r="A91" s="78" t="s">
        <v>154</v>
      </c>
      <c r="B91" s="78" t="s">
        <v>154</v>
      </c>
      <c r="C91" s="78" t="s">
        <v>155</v>
      </c>
      <c r="D91" s="78" t="s">
        <v>156</v>
      </c>
      <c r="E91" s="78" t="s">
        <v>495</v>
      </c>
      <c r="F91" s="78" t="s">
        <v>496</v>
      </c>
      <c r="G91" s="78" t="s">
        <v>154</v>
      </c>
      <c r="H91" s="78" t="s">
        <v>154</v>
      </c>
      <c r="I91" s="78" t="s">
        <v>268</v>
      </c>
      <c r="J91" s="78" t="s">
        <v>497</v>
      </c>
      <c r="K91" s="78" t="s">
        <v>498</v>
      </c>
      <c r="L91" s="78" t="s">
        <v>154</v>
      </c>
      <c r="M91" s="78" t="s">
        <v>271</v>
      </c>
      <c r="N91" s="78" t="s">
        <v>272</v>
      </c>
      <c r="O91" s="78" t="s">
        <v>178</v>
      </c>
      <c r="P91" s="78" t="s">
        <v>165</v>
      </c>
      <c r="Q91" s="74" t="s">
        <v>166</v>
      </c>
      <c r="R91" s="78" t="s">
        <v>154</v>
      </c>
      <c r="S91" s="78" t="s">
        <v>154</v>
      </c>
      <c r="T91" s="78" t="s">
        <v>167</v>
      </c>
      <c r="U91" s="79">
        <v>23664.82</v>
      </c>
      <c r="V91" s="79">
        <v>0</v>
      </c>
      <c r="W91" s="79">
        <v>0</v>
      </c>
      <c r="X91" s="79">
        <f>AB91-(U91-Y91-Z91)</f>
        <v>1893.1800000000003</v>
      </c>
      <c r="Y91" s="79">
        <v>1262.18</v>
      </c>
      <c r="Z91" s="79">
        <v>295.82</v>
      </c>
      <c r="AA91" s="79">
        <v>0</v>
      </c>
      <c r="AB91" s="172">
        <v>24000</v>
      </c>
      <c r="AC91" s="78" t="s">
        <v>154</v>
      </c>
      <c r="AD91" s="78">
        <v>1893.18</v>
      </c>
      <c r="AE91" s="78">
        <v>1558</v>
      </c>
      <c r="AF91" s="78">
        <v>0</v>
      </c>
      <c r="AG91" s="78">
        <v>0</v>
      </c>
      <c r="AH91" s="78" t="s">
        <v>154</v>
      </c>
      <c r="AI91" s="78" t="s">
        <v>168</v>
      </c>
      <c r="AJ91" s="78" t="s">
        <v>154</v>
      </c>
      <c r="AK91" s="78" t="s">
        <v>183</v>
      </c>
      <c r="AL91" s="78" t="s">
        <v>184</v>
      </c>
      <c r="AM91" s="78" t="s">
        <v>154</v>
      </c>
      <c r="AN91" s="78" t="s">
        <v>274</v>
      </c>
      <c r="AO91" s="139" t="s">
        <v>499</v>
      </c>
      <c r="AP91" s="78" t="s">
        <v>172</v>
      </c>
      <c r="AQ91" s="78" t="s">
        <v>173</v>
      </c>
      <c r="AR91" s="78" t="s">
        <v>173</v>
      </c>
      <c r="AS91" s="78" t="s">
        <v>173</v>
      </c>
      <c r="AT91" s="78" t="s">
        <v>173</v>
      </c>
      <c r="AU91" s="78" t="s">
        <v>173</v>
      </c>
      <c r="AV91" s="78" t="s">
        <v>173</v>
      </c>
      <c r="AW91" s="78" t="s">
        <v>173</v>
      </c>
      <c r="AX91" s="78" t="s">
        <v>173</v>
      </c>
      <c r="AY91" s="78" t="s">
        <v>173</v>
      </c>
      <c r="AZ91" s="78" t="s">
        <v>500</v>
      </c>
      <c r="BA91" s="78" t="s">
        <v>175</v>
      </c>
      <c r="BB91" s="78" t="s">
        <v>176</v>
      </c>
      <c r="BC91" s="78" t="s">
        <v>175</v>
      </c>
      <c r="BD91" s="78" t="s">
        <v>176</v>
      </c>
      <c r="BE91" s="78">
        <v>1893.18</v>
      </c>
      <c r="BF91" s="78" t="s">
        <v>173</v>
      </c>
      <c r="BG91" s="78" t="s">
        <v>173</v>
      </c>
      <c r="BH91" s="78" t="s">
        <v>177</v>
      </c>
      <c r="BI91" s="78" t="s">
        <v>178</v>
      </c>
    </row>
    <row r="92" spans="1:61" x14ac:dyDescent="0.25">
      <c r="U92" s="29">
        <f>U79+U81+U82+U83+U84+U85+U86+U87+U89+U90+U91</f>
        <v>119687.12</v>
      </c>
      <c r="V92" s="29">
        <f t="shared" ref="V92:AA92" si="7">V79+V81+V82+V83+V84+V85+V86+V87+V89+V90+V91</f>
        <v>0</v>
      </c>
      <c r="W92" s="29">
        <f t="shared" si="7"/>
        <v>0</v>
      </c>
      <c r="X92" s="29">
        <f t="shared" si="7"/>
        <v>7715.7000000000007</v>
      </c>
      <c r="Y92" s="29">
        <f t="shared" si="7"/>
        <v>1262.18</v>
      </c>
      <c r="Z92" s="29">
        <f t="shared" si="7"/>
        <v>295.82</v>
      </c>
      <c r="AA92" s="29">
        <f t="shared" si="7"/>
        <v>0</v>
      </c>
      <c r="AB92" s="29">
        <f>AB79+AB81+AB82+AB83+AB84+AB85+AB86+AB87+AB89+AB90+AB91</f>
        <v>125844.82</v>
      </c>
    </row>
    <row r="94" spans="1:61" x14ac:dyDescent="0.25">
      <c r="T94" s="16" t="s">
        <v>403</v>
      </c>
      <c r="U94" s="29">
        <f>U83</f>
        <v>648.15</v>
      </c>
      <c r="V94" s="29">
        <f t="shared" ref="V94:AB94" si="8">V83</f>
        <v>0</v>
      </c>
      <c r="W94" s="29">
        <f t="shared" si="8"/>
        <v>0</v>
      </c>
      <c r="X94" s="29">
        <f t="shared" si="8"/>
        <v>51.850000000000023</v>
      </c>
      <c r="Y94" s="29">
        <f t="shared" si="8"/>
        <v>0</v>
      </c>
      <c r="Z94" s="29">
        <f t="shared" si="8"/>
        <v>0</v>
      </c>
      <c r="AA94" s="29">
        <f t="shared" si="8"/>
        <v>0</v>
      </c>
      <c r="AB94" s="29">
        <f t="shared" si="8"/>
        <v>700</v>
      </c>
      <c r="AD94" s="174" t="s">
        <v>277</v>
      </c>
    </row>
    <row r="95" spans="1:61" x14ac:dyDescent="0.25">
      <c r="I95" s="187" t="s">
        <v>400</v>
      </c>
      <c r="T95" s="16" t="s">
        <v>405</v>
      </c>
      <c r="U95" s="29">
        <f>U79+U81+U82+U84+U85+U86+U87+U89+U90+U91</f>
        <v>119038.97</v>
      </c>
      <c r="V95" s="29">
        <f t="shared" ref="V95:AA95" si="9">V79+V81+V82+V84+V85+V86+V87+V89+V90+V91</f>
        <v>0</v>
      </c>
      <c r="W95" s="29">
        <f t="shared" si="9"/>
        <v>0</v>
      </c>
      <c r="X95" s="29">
        <f t="shared" si="9"/>
        <v>7663.85</v>
      </c>
      <c r="Y95" s="29">
        <f t="shared" si="9"/>
        <v>1262.18</v>
      </c>
      <c r="Z95" s="29">
        <f t="shared" si="9"/>
        <v>295.82</v>
      </c>
      <c r="AA95" s="29">
        <f t="shared" si="9"/>
        <v>0</v>
      </c>
      <c r="AB95" s="29">
        <f>AB79+AB81+AB82+AB84+AB85+AB86+AB87+AB89+AB90+AB91</f>
        <v>125144.82</v>
      </c>
    </row>
    <row r="97" spans="1:61" x14ac:dyDescent="0.25">
      <c r="Q97" s="16" t="s">
        <v>501</v>
      </c>
      <c r="T97" s="16" t="s">
        <v>502</v>
      </c>
      <c r="U97" s="28">
        <v>4410</v>
      </c>
      <c r="V97" s="28">
        <v>0</v>
      </c>
      <c r="W97" s="28">
        <v>0</v>
      </c>
      <c r="X97" s="28">
        <v>352.8</v>
      </c>
      <c r="Y97" s="28">
        <v>0</v>
      </c>
      <c r="Z97" s="28">
        <v>0</v>
      </c>
      <c r="AA97" s="28">
        <v>0</v>
      </c>
      <c r="AB97" s="29">
        <f>SUM(U97:AA97)</f>
        <v>4762.8</v>
      </c>
    </row>
    <row r="98" spans="1:61" x14ac:dyDescent="0.25">
      <c r="T98" s="16" t="s">
        <v>503</v>
      </c>
      <c r="U98" s="28">
        <v>899.5</v>
      </c>
      <c r="V98" s="28">
        <v>0</v>
      </c>
      <c r="W98" s="28">
        <v>0</v>
      </c>
      <c r="X98" s="28">
        <v>71.959999999999994</v>
      </c>
      <c r="Y98" s="28">
        <v>0</v>
      </c>
      <c r="Z98" s="28">
        <v>0</v>
      </c>
      <c r="AA98" s="28">
        <v>0</v>
      </c>
      <c r="AB98" s="175">
        <f>SUM(U98:AA98)</f>
        <v>971.46</v>
      </c>
    </row>
    <row r="99" spans="1:61" x14ac:dyDescent="0.25">
      <c r="T99" s="16" t="s">
        <v>504</v>
      </c>
      <c r="U99" s="28">
        <v>240.52</v>
      </c>
      <c r="V99" s="28">
        <v>0</v>
      </c>
      <c r="W99" s="28">
        <v>0</v>
      </c>
      <c r="X99" s="28">
        <v>38.479999999999997</v>
      </c>
      <c r="Y99" s="28">
        <v>0</v>
      </c>
      <c r="Z99" s="28">
        <v>0</v>
      </c>
      <c r="AA99" s="28">
        <v>0</v>
      </c>
      <c r="AB99" s="29">
        <f>SUM(U99:AA99)</f>
        <v>279</v>
      </c>
    </row>
    <row r="101" spans="1:61" ht="14.4" thickBot="1" x14ac:dyDescent="0.3">
      <c r="T101" s="27" t="s">
        <v>414</v>
      </c>
      <c r="U101" s="432">
        <f>U92+U94+U95+U97+U98+U99</f>
        <v>244924.25999999998</v>
      </c>
      <c r="V101" s="432">
        <f t="shared" ref="V101:AA101" si="10">V92+V94+V95+V97+V98+V99</f>
        <v>0</v>
      </c>
      <c r="W101" s="432">
        <f t="shared" si="10"/>
        <v>0</v>
      </c>
      <c r="X101" s="432">
        <f t="shared" si="10"/>
        <v>15894.64</v>
      </c>
      <c r="Y101" s="432">
        <f t="shared" si="10"/>
        <v>2524.36</v>
      </c>
      <c r="Z101" s="432">
        <f t="shared" si="10"/>
        <v>591.64</v>
      </c>
      <c r="AA101" s="432">
        <f t="shared" si="10"/>
        <v>0</v>
      </c>
      <c r="AB101" s="432">
        <f>AB94+AB95+AB97+AB98+AB99</f>
        <v>131858.08000000002</v>
      </c>
    </row>
    <row r="102" spans="1:61" x14ac:dyDescent="0.25">
      <c r="T102" s="27" t="s">
        <v>505</v>
      </c>
      <c r="U102" s="433"/>
      <c r="V102" s="433"/>
      <c r="W102" s="433"/>
      <c r="X102" s="433"/>
      <c r="Y102" s="433"/>
      <c r="Z102" s="433"/>
      <c r="AA102" s="433"/>
      <c r="AB102" s="433"/>
      <c r="AC102" s="428" t="s">
        <v>406</v>
      </c>
      <c r="AD102" s="145">
        <f>AB101/'2025'!M2</f>
        <v>6736.9741931198696</v>
      </c>
      <c r="AE102" s="146" t="s">
        <v>407</v>
      </c>
    </row>
    <row r="103" spans="1:61" x14ac:dyDescent="0.25">
      <c r="AC103" s="429"/>
      <c r="AD103" s="92">
        <f>PAYROLL!Q142/'2025'!M2</f>
        <v>3688.2022041354371</v>
      </c>
      <c r="AE103" s="147" t="s">
        <v>408</v>
      </c>
    </row>
    <row r="104" spans="1:61" ht="14.4" thickBot="1" x14ac:dyDescent="0.3">
      <c r="AC104" s="430"/>
      <c r="AD104" s="151">
        <f>AD102+AD103</f>
        <v>10425.176397255307</v>
      </c>
      <c r="AE104" s="148"/>
    </row>
    <row r="107" spans="1:61" s="63" customFormat="1" x14ac:dyDescent="0.25"/>
    <row r="110" spans="1:61" x14ac:dyDescent="0.25">
      <c r="P110" s="435" t="s">
        <v>506</v>
      </c>
      <c r="Q110" s="435"/>
      <c r="R110" s="435"/>
      <c r="S110" s="435"/>
      <c r="T110" s="435"/>
      <c r="U110" s="435"/>
    </row>
    <row r="111" spans="1:61" x14ac:dyDescent="0.25">
      <c r="P111" s="435"/>
      <c r="Q111" s="435"/>
      <c r="R111" s="435"/>
      <c r="S111" s="435"/>
      <c r="T111" s="435"/>
      <c r="U111" s="435"/>
    </row>
    <row r="112" spans="1:61" s="155" customFormat="1" x14ac:dyDescent="0.25">
      <c r="A112" s="168" t="s">
        <v>93</v>
      </c>
      <c r="B112" s="168" t="s">
        <v>94</v>
      </c>
      <c r="C112" s="168" t="s">
        <v>95</v>
      </c>
      <c r="D112" s="168" t="s">
        <v>96</v>
      </c>
      <c r="E112" s="168" t="s">
        <v>97</v>
      </c>
      <c r="F112" s="168" t="s">
        <v>98</v>
      </c>
      <c r="G112" s="168" t="s">
        <v>99</v>
      </c>
      <c r="H112" s="168" t="s">
        <v>100</v>
      </c>
      <c r="I112" s="168" t="s">
        <v>101</v>
      </c>
      <c r="J112" s="168" t="s">
        <v>102</v>
      </c>
      <c r="K112" s="168" t="s">
        <v>103</v>
      </c>
      <c r="L112" s="168" t="s">
        <v>104</v>
      </c>
      <c r="M112" s="168" t="s">
        <v>105</v>
      </c>
      <c r="N112" s="168" t="s">
        <v>106</v>
      </c>
      <c r="O112" s="168" t="s">
        <v>107</v>
      </c>
      <c r="P112" s="168" t="s">
        <v>108</v>
      </c>
      <c r="Q112" s="168" t="s">
        <v>109</v>
      </c>
      <c r="R112" s="168" t="s">
        <v>110</v>
      </c>
      <c r="S112" s="168" t="s">
        <v>111</v>
      </c>
      <c r="T112" s="168" t="s">
        <v>112</v>
      </c>
      <c r="U112" s="168" t="s">
        <v>113</v>
      </c>
      <c r="V112" s="168" t="s">
        <v>114</v>
      </c>
      <c r="W112" s="168" t="s">
        <v>115</v>
      </c>
      <c r="X112" s="168" t="s">
        <v>116</v>
      </c>
      <c r="Y112" s="168" t="s">
        <v>117</v>
      </c>
      <c r="Z112" s="168" t="s">
        <v>118</v>
      </c>
      <c r="AA112" s="168" t="s">
        <v>119</v>
      </c>
      <c r="AB112" s="168" t="s">
        <v>120</v>
      </c>
      <c r="AC112" s="168" t="s">
        <v>121</v>
      </c>
      <c r="AD112" s="168" t="s">
        <v>122</v>
      </c>
      <c r="AE112" s="168" t="s">
        <v>123</v>
      </c>
      <c r="AF112" s="168" t="s">
        <v>124</v>
      </c>
      <c r="AG112" s="168" t="s">
        <v>125</v>
      </c>
      <c r="AH112" s="168" t="s">
        <v>126</v>
      </c>
      <c r="AI112" s="168" t="s">
        <v>127</v>
      </c>
      <c r="AJ112" s="168" t="s">
        <v>128</v>
      </c>
      <c r="AK112" s="168" t="s">
        <v>129</v>
      </c>
      <c r="AL112" s="168" t="s">
        <v>130</v>
      </c>
      <c r="AM112" s="168" t="s">
        <v>131</v>
      </c>
      <c r="AN112" s="168" t="s">
        <v>132</v>
      </c>
      <c r="AO112" s="168" t="s">
        <v>133</v>
      </c>
      <c r="AP112" s="168" t="s">
        <v>134</v>
      </c>
      <c r="AQ112" s="168" t="s">
        <v>135</v>
      </c>
      <c r="AR112" s="168" t="s">
        <v>136</v>
      </c>
      <c r="AS112" s="168" t="s">
        <v>137</v>
      </c>
      <c r="AT112" s="168" t="s">
        <v>138</v>
      </c>
      <c r="AU112" s="168" t="s">
        <v>139</v>
      </c>
      <c r="AV112" s="168" t="s">
        <v>140</v>
      </c>
      <c r="AW112" s="168" t="s">
        <v>141</v>
      </c>
      <c r="AX112" s="168" t="s">
        <v>142</v>
      </c>
      <c r="AY112" s="168" t="s">
        <v>143</v>
      </c>
      <c r="AZ112" s="168" t="s">
        <v>144</v>
      </c>
      <c r="BA112" s="168" t="s">
        <v>145</v>
      </c>
      <c r="BB112" s="168" t="s">
        <v>146</v>
      </c>
      <c r="BC112" s="168" t="s">
        <v>147</v>
      </c>
      <c r="BD112" s="168" t="s">
        <v>148</v>
      </c>
      <c r="BE112" s="168" t="s">
        <v>149</v>
      </c>
      <c r="BF112" s="168" t="s">
        <v>150</v>
      </c>
      <c r="BG112" s="168" t="s">
        <v>151</v>
      </c>
      <c r="BH112" s="168" t="s">
        <v>152</v>
      </c>
      <c r="BI112" s="168" t="s">
        <v>153</v>
      </c>
    </row>
    <row r="113" spans="1:61" s="167" customFormat="1" x14ac:dyDescent="0.25">
      <c r="A113" s="165" t="s">
        <v>154</v>
      </c>
      <c r="B113" s="165" t="s">
        <v>154</v>
      </c>
      <c r="C113" s="165" t="s">
        <v>155</v>
      </c>
      <c r="D113" s="165" t="s">
        <v>156</v>
      </c>
      <c r="E113" s="165" t="s">
        <v>507</v>
      </c>
      <c r="F113" s="165" t="s">
        <v>508</v>
      </c>
      <c r="G113" s="165" t="s">
        <v>154</v>
      </c>
      <c r="H113" s="165" t="s">
        <v>154</v>
      </c>
      <c r="I113" s="165" t="s">
        <v>159</v>
      </c>
      <c r="J113" s="165" t="s">
        <v>509</v>
      </c>
      <c r="K113" s="165" t="s">
        <v>510</v>
      </c>
      <c r="L113" s="165" t="s">
        <v>154</v>
      </c>
      <c r="M113" s="165" t="s">
        <v>162</v>
      </c>
      <c r="N113" s="165" t="s">
        <v>163</v>
      </c>
      <c r="O113" s="165" t="s">
        <v>164</v>
      </c>
      <c r="P113" s="165" t="s">
        <v>165</v>
      </c>
      <c r="Q113" s="321" t="s">
        <v>166</v>
      </c>
      <c r="R113" s="165" t="s">
        <v>154</v>
      </c>
      <c r="S113" s="165" t="s">
        <v>154</v>
      </c>
      <c r="T113" s="165" t="s">
        <v>167</v>
      </c>
      <c r="U113" s="166">
        <v>10380.43</v>
      </c>
      <c r="V113" s="166">
        <v>0</v>
      </c>
      <c r="W113" s="166">
        <v>0</v>
      </c>
      <c r="X113" s="166">
        <f>U113*0.08</f>
        <v>830.4344000000001</v>
      </c>
      <c r="Y113" s="171">
        <v>0</v>
      </c>
      <c r="Z113" s="166">
        <v>0</v>
      </c>
      <c r="AA113" s="166">
        <v>0</v>
      </c>
      <c r="AB113" s="331">
        <v>11210.86</v>
      </c>
      <c r="AC113" s="165" t="s">
        <v>154</v>
      </c>
      <c r="AD113" s="165">
        <v>830.43</v>
      </c>
      <c r="AE113" s="165">
        <v>0</v>
      </c>
      <c r="AF113" s="165">
        <v>0</v>
      </c>
      <c r="AG113" s="165">
        <v>0</v>
      </c>
      <c r="AH113" s="165" t="s">
        <v>154</v>
      </c>
      <c r="AI113" s="165" t="s">
        <v>168</v>
      </c>
      <c r="AJ113" s="165" t="s">
        <v>154</v>
      </c>
      <c r="AK113" s="165" t="s">
        <v>169</v>
      </c>
      <c r="AL113" s="165" t="s">
        <v>170</v>
      </c>
      <c r="AM113" s="165" t="s">
        <v>154</v>
      </c>
      <c r="AN113" s="165" t="s">
        <v>154</v>
      </c>
      <c r="AO113" s="165" t="s">
        <v>171</v>
      </c>
      <c r="AP113" s="165" t="s">
        <v>172</v>
      </c>
      <c r="AQ113" s="165" t="s">
        <v>173</v>
      </c>
      <c r="AR113" s="165" t="s">
        <v>173</v>
      </c>
      <c r="AS113" s="165" t="s">
        <v>173</v>
      </c>
      <c r="AT113" s="165" t="s">
        <v>173</v>
      </c>
      <c r="AU113" s="165" t="s">
        <v>173</v>
      </c>
      <c r="AV113" s="165" t="s">
        <v>173</v>
      </c>
      <c r="AW113" s="165" t="s">
        <v>173</v>
      </c>
      <c r="AX113" s="165" t="s">
        <v>173</v>
      </c>
      <c r="AY113" s="165" t="s">
        <v>173</v>
      </c>
      <c r="AZ113" s="165" t="s">
        <v>511</v>
      </c>
      <c r="BA113" s="165" t="s">
        <v>175</v>
      </c>
      <c r="BB113" s="165" t="s">
        <v>176</v>
      </c>
      <c r="BC113" s="165" t="s">
        <v>175</v>
      </c>
      <c r="BD113" s="165" t="s">
        <v>176</v>
      </c>
      <c r="BE113" s="165">
        <v>830.43</v>
      </c>
      <c r="BF113" s="165" t="s">
        <v>173</v>
      </c>
      <c r="BG113" s="165" t="s">
        <v>173</v>
      </c>
      <c r="BH113" s="165" t="s">
        <v>177</v>
      </c>
      <c r="BI113" s="165" t="s">
        <v>178</v>
      </c>
    </row>
    <row r="114" spans="1:61" s="80" customFormat="1" x14ac:dyDescent="0.25">
      <c r="A114" s="78" t="s">
        <v>154</v>
      </c>
      <c r="B114" s="78" t="s">
        <v>154</v>
      </c>
      <c r="C114" s="78" t="s">
        <v>155</v>
      </c>
      <c r="D114" s="78" t="s">
        <v>156</v>
      </c>
      <c r="E114" s="78" t="s">
        <v>507</v>
      </c>
      <c r="F114" s="78" t="s">
        <v>512</v>
      </c>
      <c r="G114" s="78" t="s">
        <v>154</v>
      </c>
      <c r="H114" s="78" t="s">
        <v>154</v>
      </c>
      <c r="I114" s="78" t="s">
        <v>305</v>
      </c>
      <c r="J114" s="78" t="s">
        <v>513</v>
      </c>
      <c r="K114" s="78" t="s">
        <v>514</v>
      </c>
      <c r="L114" s="78" t="s">
        <v>154</v>
      </c>
      <c r="M114" s="78" t="s">
        <v>308</v>
      </c>
      <c r="N114" s="78" t="s">
        <v>309</v>
      </c>
      <c r="O114" s="78" t="s">
        <v>178</v>
      </c>
      <c r="P114" s="78" t="s">
        <v>165</v>
      </c>
      <c r="Q114" s="74" t="s">
        <v>166</v>
      </c>
      <c r="R114" s="78" t="s">
        <v>154</v>
      </c>
      <c r="S114" s="78" t="s">
        <v>154</v>
      </c>
      <c r="T114" s="78" t="s">
        <v>167</v>
      </c>
      <c r="U114" s="79">
        <v>4638.43</v>
      </c>
      <c r="V114" s="79">
        <v>0</v>
      </c>
      <c r="W114" s="79">
        <v>0</v>
      </c>
      <c r="X114" s="79">
        <f>4519.67*0.08</f>
        <v>361.5736</v>
      </c>
      <c r="Y114" s="162">
        <v>0</v>
      </c>
      <c r="Z114" s="79">
        <v>0</v>
      </c>
      <c r="AA114" s="79">
        <v>0</v>
      </c>
      <c r="AB114" s="185">
        <v>5000</v>
      </c>
      <c r="AC114" s="78" t="s">
        <v>154</v>
      </c>
      <c r="AD114" s="78">
        <v>361.57</v>
      </c>
      <c r="AE114" s="78">
        <v>0</v>
      </c>
      <c r="AF114" s="78">
        <v>0</v>
      </c>
      <c r="AG114" s="78">
        <v>0</v>
      </c>
      <c r="AH114" s="78" t="s">
        <v>154</v>
      </c>
      <c r="AI114" s="78" t="s">
        <v>168</v>
      </c>
      <c r="AJ114" s="78" t="s">
        <v>211</v>
      </c>
      <c r="AK114" s="78" t="s">
        <v>183</v>
      </c>
      <c r="AL114" s="78" t="s">
        <v>184</v>
      </c>
      <c r="AM114" s="78" t="s">
        <v>154</v>
      </c>
      <c r="AN114" s="78" t="s">
        <v>154</v>
      </c>
      <c r="AO114" s="78" t="s">
        <v>310</v>
      </c>
      <c r="AP114" s="78" t="s">
        <v>172</v>
      </c>
      <c r="AQ114" s="78" t="s">
        <v>173</v>
      </c>
      <c r="AR114" s="78" t="s">
        <v>173</v>
      </c>
      <c r="AS114" s="78" t="s">
        <v>173</v>
      </c>
      <c r="AT114" s="78" t="s">
        <v>173</v>
      </c>
      <c r="AU114" s="78" t="s">
        <v>173</v>
      </c>
      <c r="AV114" s="78" t="s">
        <v>173</v>
      </c>
      <c r="AW114" s="78" t="s">
        <v>173</v>
      </c>
      <c r="AX114" s="78" t="s">
        <v>173</v>
      </c>
      <c r="AY114" s="78" t="s">
        <v>173</v>
      </c>
      <c r="AZ114" s="78" t="s">
        <v>515</v>
      </c>
      <c r="BA114" s="78" t="s">
        <v>175</v>
      </c>
      <c r="BB114" s="78" t="s">
        <v>176</v>
      </c>
      <c r="BC114" s="78" t="s">
        <v>175</v>
      </c>
      <c r="BD114" s="78" t="s">
        <v>176</v>
      </c>
      <c r="BE114" s="78">
        <v>361.57</v>
      </c>
      <c r="BF114" s="78" t="s">
        <v>173</v>
      </c>
      <c r="BG114" s="78" t="s">
        <v>173</v>
      </c>
      <c r="BH114" s="78" t="s">
        <v>177</v>
      </c>
      <c r="BI114" s="78" t="s">
        <v>178</v>
      </c>
    </row>
    <row r="115" spans="1:61" x14ac:dyDescent="0.25">
      <c r="A115" s="65" t="s">
        <v>154</v>
      </c>
      <c r="B115" s="65" t="s">
        <v>154</v>
      </c>
      <c r="C115" s="65" t="s">
        <v>155</v>
      </c>
      <c r="D115" s="65" t="s">
        <v>156</v>
      </c>
      <c r="E115" s="65" t="s">
        <v>507</v>
      </c>
      <c r="F115" s="65" t="s">
        <v>516</v>
      </c>
      <c r="G115" s="65" t="s">
        <v>154</v>
      </c>
      <c r="H115" s="65" t="s">
        <v>154</v>
      </c>
      <c r="I115" s="65" t="s">
        <v>189</v>
      </c>
      <c r="J115" s="65" t="s">
        <v>517</v>
      </c>
      <c r="K115" s="65" t="s">
        <v>518</v>
      </c>
      <c r="L115" s="65" t="s">
        <v>154</v>
      </c>
      <c r="M115" s="65" t="s">
        <v>162</v>
      </c>
      <c r="N115" s="65" t="s">
        <v>163</v>
      </c>
      <c r="O115" s="65" t="s">
        <v>164</v>
      </c>
      <c r="P115" s="65" t="s">
        <v>165</v>
      </c>
      <c r="Q115" s="70" t="s">
        <v>166</v>
      </c>
      <c r="R115" s="65" t="s">
        <v>154</v>
      </c>
      <c r="S115" s="65" t="s">
        <v>154</v>
      </c>
      <c r="T115" s="65" t="s">
        <v>167</v>
      </c>
      <c r="U115" s="66">
        <v>546.79999999999995</v>
      </c>
      <c r="V115" s="66">
        <v>0</v>
      </c>
      <c r="W115" s="66">
        <v>0</v>
      </c>
      <c r="X115" s="66">
        <f>U115*0.08</f>
        <v>43.744</v>
      </c>
      <c r="Y115" s="28">
        <v>0</v>
      </c>
      <c r="Z115" s="66">
        <v>0</v>
      </c>
      <c r="AA115" s="66">
        <v>0</v>
      </c>
      <c r="AB115" s="190">
        <v>590.54</v>
      </c>
      <c r="AC115" s="65" t="s">
        <v>154</v>
      </c>
      <c r="AD115" s="65">
        <v>43.74</v>
      </c>
      <c r="AE115" s="65">
        <v>0</v>
      </c>
      <c r="AF115" s="65">
        <v>0</v>
      </c>
      <c r="AG115" s="65">
        <v>0</v>
      </c>
      <c r="AH115" s="65" t="s">
        <v>154</v>
      </c>
      <c r="AI115" s="65" t="s">
        <v>168</v>
      </c>
      <c r="AJ115" s="65" t="s">
        <v>154</v>
      </c>
      <c r="AK115" s="65" t="s">
        <v>169</v>
      </c>
      <c r="AL115" s="65" t="s">
        <v>170</v>
      </c>
      <c r="AM115" s="65" t="s">
        <v>154</v>
      </c>
      <c r="AN115" s="65" t="s">
        <v>154</v>
      </c>
      <c r="AO115" s="65" t="s">
        <v>519</v>
      </c>
      <c r="AP115" s="65" t="s">
        <v>172</v>
      </c>
      <c r="AQ115" s="65" t="s">
        <v>173</v>
      </c>
      <c r="AR115" s="65" t="s">
        <v>173</v>
      </c>
      <c r="AS115" s="65" t="s">
        <v>173</v>
      </c>
      <c r="AT115" s="65" t="s">
        <v>173</v>
      </c>
      <c r="AU115" s="65" t="s">
        <v>173</v>
      </c>
      <c r="AV115" s="65" t="s">
        <v>173</v>
      </c>
      <c r="AW115" s="65" t="s">
        <v>173</v>
      </c>
      <c r="AX115" s="65" t="s">
        <v>173</v>
      </c>
      <c r="AY115" s="65" t="s">
        <v>173</v>
      </c>
      <c r="AZ115" s="65" t="s">
        <v>520</v>
      </c>
      <c r="BA115" s="65" t="s">
        <v>175</v>
      </c>
      <c r="BB115" s="65" t="s">
        <v>176</v>
      </c>
      <c r="BC115" s="65" t="s">
        <v>175</v>
      </c>
      <c r="BD115" s="65" t="s">
        <v>176</v>
      </c>
      <c r="BE115" s="65">
        <v>43.74</v>
      </c>
      <c r="BF115" s="65" t="s">
        <v>173</v>
      </c>
      <c r="BG115" s="65" t="s">
        <v>173</v>
      </c>
      <c r="BH115" s="65" t="s">
        <v>177</v>
      </c>
      <c r="BI115" s="65" t="s">
        <v>178</v>
      </c>
    </row>
    <row r="116" spans="1:61" s="80" customFormat="1" x14ac:dyDescent="0.25">
      <c r="A116" s="78" t="s">
        <v>154</v>
      </c>
      <c r="B116" s="78" t="s">
        <v>154</v>
      </c>
      <c r="C116" s="78" t="s">
        <v>155</v>
      </c>
      <c r="D116" s="78" t="s">
        <v>156</v>
      </c>
      <c r="E116" s="78" t="s">
        <v>507</v>
      </c>
      <c r="F116" s="78" t="s">
        <v>521</v>
      </c>
      <c r="G116" s="78" t="s">
        <v>154</v>
      </c>
      <c r="H116" s="78" t="s">
        <v>154</v>
      </c>
      <c r="I116" s="78" t="s">
        <v>189</v>
      </c>
      <c r="J116" s="78" t="s">
        <v>522</v>
      </c>
      <c r="K116" s="78" t="s">
        <v>523</v>
      </c>
      <c r="L116" s="78" t="s">
        <v>154</v>
      </c>
      <c r="M116" s="78" t="s">
        <v>162</v>
      </c>
      <c r="N116" s="78" t="s">
        <v>163</v>
      </c>
      <c r="O116" s="78" t="s">
        <v>164</v>
      </c>
      <c r="P116" s="78" t="s">
        <v>165</v>
      </c>
      <c r="Q116" s="74" t="s">
        <v>166</v>
      </c>
      <c r="R116" s="78" t="s">
        <v>154</v>
      </c>
      <c r="S116" s="78" t="s">
        <v>154</v>
      </c>
      <c r="T116" s="78" t="s">
        <v>167</v>
      </c>
      <c r="U116" s="79">
        <v>310.12</v>
      </c>
      <c r="V116" s="79">
        <v>0</v>
      </c>
      <c r="W116" s="79">
        <v>0</v>
      </c>
      <c r="X116" s="79">
        <v>0</v>
      </c>
      <c r="Y116" s="162">
        <v>0</v>
      </c>
      <c r="Z116" s="79">
        <v>0</v>
      </c>
      <c r="AA116" s="79">
        <v>0</v>
      </c>
      <c r="AB116" s="185">
        <v>310.12</v>
      </c>
      <c r="AC116" s="78" t="s">
        <v>154</v>
      </c>
      <c r="AD116" s="78">
        <v>0</v>
      </c>
      <c r="AE116" s="78">
        <v>0</v>
      </c>
      <c r="AF116" s="78">
        <v>0</v>
      </c>
      <c r="AG116" s="78">
        <v>0</v>
      </c>
      <c r="AH116" s="78" t="s">
        <v>154</v>
      </c>
      <c r="AI116" s="78" t="s">
        <v>168</v>
      </c>
      <c r="AJ116" s="78" t="s">
        <v>154</v>
      </c>
      <c r="AK116" s="78" t="s">
        <v>201</v>
      </c>
      <c r="AL116" s="78" t="s">
        <v>184</v>
      </c>
      <c r="AM116" s="78" t="s">
        <v>154</v>
      </c>
      <c r="AN116" s="78" t="s">
        <v>154</v>
      </c>
      <c r="AO116" s="78" t="s">
        <v>202</v>
      </c>
      <c r="AP116" s="78" t="s">
        <v>172</v>
      </c>
      <c r="AQ116" s="78" t="s">
        <v>173</v>
      </c>
      <c r="AR116" s="78" t="s">
        <v>173</v>
      </c>
      <c r="AS116" s="78" t="s">
        <v>173</v>
      </c>
      <c r="AT116" s="78" t="s">
        <v>173</v>
      </c>
      <c r="AU116" s="78" t="s">
        <v>173</v>
      </c>
      <c r="AV116" s="78" t="s">
        <v>173</v>
      </c>
      <c r="AW116" s="78" t="s">
        <v>173</v>
      </c>
      <c r="AX116" s="78" t="s">
        <v>173</v>
      </c>
      <c r="AY116" s="78" t="s">
        <v>173</v>
      </c>
      <c r="AZ116" s="78" t="s">
        <v>524</v>
      </c>
      <c r="BA116" s="78" t="s">
        <v>175</v>
      </c>
      <c r="BB116" s="78" t="s">
        <v>176</v>
      </c>
      <c r="BC116" s="78" t="s">
        <v>175</v>
      </c>
      <c r="BD116" s="78" t="s">
        <v>176</v>
      </c>
      <c r="BE116" s="78">
        <v>0</v>
      </c>
      <c r="BF116" s="78" t="s">
        <v>173</v>
      </c>
      <c r="BG116" s="78" t="s">
        <v>173</v>
      </c>
      <c r="BH116" s="78" t="s">
        <v>177</v>
      </c>
      <c r="BI116" s="78" t="s">
        <v>178</v>
      </c>
    </row>
    <row r="117" spans="1:61" s="80" customFormat="1" x14ac:dyDescent="0.25">
      <c r="A117" s="78" t="s">
        <v>154</v>
      </c>
      <c r="B117" s="78" t="s">
        <v>154</v>
      </c>
      <c r="C117" s="78" t="s">
        <v>155</v>
      </c>
      <c r="D117" s="78" t="s">
        <v>156</v>
      </c>
      <c r="E117" s="78" t="s">
        <v>507</v>
      </c>
      <c r="F117" s="78" t="s">
        <v>525</v>
      </c>
      <c r="G117" s="78" t="s">
        <v>154</v>
      </c>
      <c r="H117" s="78" t="s">
        <v>154</v>
      </c>
      <c r="I117" s="78" t="s">
        <v>189</v>
      </c>
      <c r="J117" s="78" t="s">
        <v>526</v>
      </c>
      <c r="K117" s="78" t="s">
        <v>527</v>
      </c>
      <c r="L117" s="78" t="s">
        <v>154</v>
      </c>
      <c r="M117" s="78" t="s">
        <v>192</v>
      </c>
      <c r="N117" s="78" t="s">
        <v>193</v>
      </c>
      <c r="O117" s="78" t="s">
        <v>178</v>
      </c>
      <c r="P117" s="78" t="s">
        <v>165</v>
      </c>
      <c r="Q117" s="74" t="s">
        <v>166</v>
      </c>
      <c r="R117" s="78" t="s">
        <v>154</v>
      </c>
      <c r="S117" s="78" t="s">
        <v>154</v>
      </c>
      <c r="T117" s="78" t="s">
        <v>167</v>
      </c>
      <c r="U117" s="79">
        <v>6595.88</v>
      </c>
      <c r="V117" s="79">
        <v>0</v>
      </c>
      <c r="W117" s="79">
        <v>0</v>
      </c>
      <c r="X117" s="79">
        <f>U117*0.08</f>
        <v>527.67039999999997</v>
      </c>
      <c r="Y117" s="162">
        <v>0</v>
      </c>
      <c r="Z117" s="79">
        <v>0</v>
      </c>
      <c r="AA117" s="79">
        <v>0</v>
      </c>
      <c r="AB117" s="185">
        <v>7123.55</v>
      </c>
      <c r="AC117" s="78" t="s">
        <v>154</v>
      </c>
      <c r="AD117" s="78">
        <v>527.66999999999996</v>
      </c>
      <c r="AE117" s="78">
        <v>0</v>
      </c>
      <c r="AF117" s="78">
        <v>0</v>
      </c>
      <c r="AG117" s="78">
        <v>0</v>
      </c>
      <c r="AH117" s="78" t="s">
        <v>154</v>
      </c>
      <c r="AI117" s="78" t="s">
        <v>168</v>
      </c>
      <c r="AJ117" s="78" t="s">
        <v>154</v>
      </c>
      <c r="AK117" s="78" t="s">
        <v>183</v>
      </c>
      <c r="AL117" s="78" t="s">
        <v>184</v>
      </c>
      <c r="AM117" s="78" t="s">
        <v>154</v>
      </c>
      <c r="AN117" s="78" t="s">
        <v>528</v>
      </c>
      <c r="AO117" s="78" t="s">
        <v>529</v>
      </c>
      <c r="AP117" s="78" t="s">
        <v>172</v>
      </c>
      <c r="AQ117" s="78" t="s">
        <v>173</v>
      </c>
      <c r="AR117" s="78" t="s">
        <v>173</v>
      </c>
      <c r="AS117" s="78" t="s">
        <v>173</v>
      </c>
      <c r="AT117" s="78" t="s">
        <v>173</v>
      </c>
      <c r="AU117" s="78" t="s">
        <v>173</v>
      </c>
      <c r="AV117" s="78" t="s">
        <v>173</v>
      </c>
      <c r="AW117" s="78" t="s">
        <v>173</v>
      </c>
      <c r="AX117" s="78" t="s">
        <v>173</v>
      </c>
      <c r="AY117" s="78" t="s">
        <v>173</v>
      </c>
      <c r="AZ117" s="78" t="s">
        <v>530</v>
      </c>
      <c r="BA117" s="78" t="s">
        <v>175</v>
      </c>
      <c r="BB117" s="78" t="s">
        <v>176</v>
      </c>
      <c r="BC117" s="78" t="s">
        <v>175</v>
      </c>
      <c r="BD117" s="78" t="s">
        <v>176</v>
      </c>
      <c r="BE117" s="78">
        <v>527.66999999999996</v>
      </c>
      <c r="BF117" s="78" t="s">
        <v>173</v>
      </c>
      <c r="BG117" s="78" t="s">
        <v>173</v>
      </c>
      <c r="BH117" s="78" t="s">
        <v>177</v>
      </c>
      <c r="BI117" s="78" t="s">
        <v>178</v>
      </c>
    </row>
    <row r="118" spans="1:61" s="80" customFormat="1" x14ac:dyDescent="0.25">
      <c r="A118" s="78" t="s">
        <v>154</v>
      </c>
      <c r="B118" s="78" t="s">
        <v>154</v>
      </c>
      <c r="C118" s="78" t="s">
        <v>155</v>
      </c>
      <c r="D118" s="78" t="s">
        <v>156</v>
      </c>
      <c r="E118" s="78" t="s">
        <v>531</v>
      </c>
      <c r="F118" s="78" t="s">
        <v>532</v>
      </c>
      <c r="G118" s="78" t="s">
        <v>154</v>
      </c>
      <c r="H118" s="78" t="s">
        <v>154</v>
      </c>
      <c r="I118" s="78" t="s">
        <v>433</v>
      </c>
      <c r="J118" s="78" t="s">
        <v>533</v>
      </c>
      <c r="K118" s="78" t="s">
        <v>534</v>
      </c>
      <c r="L118" s="78" t="s">
        <v>154</v>
      </c>
      <c r="M118" s="78" t="s">
        <v>474</v>
      </c>
      <c r="N118" s="78" t="s">
        <v>475</v>
      </c>
      <c r="O118" s="78" t="s">
        <v>178</v>
      </c>
      <c r="P118" s="78" t="s">
        <v>165</v>
      </c>
      <c r="Q118" s="74" t="s">
        <v>166</v>
      </c>
      <c r="R118" s="78" t="s">
        <v>154</v>
      </c>
      <c r="S118" s="78" t="s">
        <v>154</v>
      </c>
      <c r="T118" s="78" t="s">
        <v>167</v>
      </c>
      <c r="U118" s="79">
        <v>3703.7</v>
      </c>
      <c r="V118" s="79">
        <v>0</v>
      </c>
      <c r="W118" s="79">
        <v>0</v>
      </c>
      <c r="X118" s="79">
        <f>U118*0.08</f>
        <v>296.29599999999999</v>
      </c>
      <c r="Y118" s="162">
        <v>0</v>
      </c>
      <c r="Z118" s="79">
        <v>0</v>
      </c>
      <c r="AA118" s="79">
        <v>0</v>
      </c>
      <c r="AB118" s="330">
        <v>4000</v>
      </c>
      <c r="AC118" s="78" t="s">
        <v>154</v>
      </c>
      <c r="AD118" s="78">
        <v>296.3</v>
      </c>
      <c r="AE118" s="78">
        <v>0</v>
      </c>
      <c r="AF118" s="78">
        <v>0</v>
      </c>
      <c r="AG118" s="78">
        <v>0</v>
      </c>
      <c r="AH118" s="78" t="s">
        <v>154</v>
      </c>
      <c r="AI118" s="78" t="s">
        <v>168</v>
      </c>
      <c r="AJ118" s="78" t="s">
        <v>211</v>
      </c>
      <c r="AK118" s="78" t="s">
        <v>183</v>
      </c>
      <c r="AL118" s="78" t="s">
        <v>184</v>
      </c>
      <c r="AM118" s="78" t="s">
        <v>154</v>
      </c>
      <c r="AN118" s="78" t="s">
        <v>476</v>
      </c>
      <c r="AO118" s="78" t="s">
        <v>477</v>
      </c>
      <c r="AP118" s="78" t="s">
        <v>172</v>
      </c>
      <c r="AQ118" s="78" t="s">
        <v>173</v>
      </c>
      <c r="AR118" s="78" t="s">
        <v>173</v>
      </c>
      <c r="AS118" s="78" t="s">
        <v>173</v>
      </c>
      <c r="AT118" s="78" t="s">
        <v>173</v>
      </c>
      <c r="AU118" s="78" t="s">
        <v>173</v>
      </c>
      <c r="AV118" s="78" t="s">
        <v>173</v>
      </c>
      <c r="AW118" s="78" t="s">
        <v>173</v>
      </c>
      <c r="AX118" s="78" t="s">
        <v>173</v>
      </c>
      <c r="AY118" s="78" t="s">
        <v>173</v>
      </c>
      <c r="AZ118" s="78" t="s">
        <v>535</v>
      </c>
      <c r="BA118" s="78" t="s">
        <v>175</v>
      </c>
      <c r="BB118" s="78" t="s">
        <v>176</v>
      </c>
      <c r="BC118" s="78" t="s">
        <v>175</v>
      </c>
      <c r="BD118" s="78" t="s">
        <v>176</v>
      </c>
      <c r="BE118" s="78">
        <v>296.3</v>
      </c>
      <c r="BF118" s="78" t="s">
        <v>173</v>
      </c>
      <c r="BG118" s="78" t="s">
        <v>173</v>
      </c>
      <c r="BH118" s="78" t="s">
        <v>177</v>
      </c>
      <c r="BI118" s="78" t="s">
        <v>178</v>
      </c>
    </row>
    <row r="119" spans="1:61" s="80" customFormat="1" x14ac:dyDescent="0.25">
      <c r="A119" s="78" t="s">
        <v>154</v>
      </c>
      <c r="B119" s="78" t="s">
        <v>154</v>
      </c>
      <c r="C119" s="78" t="s">
        <v>155</v>
      </c>
      <c r="D119" s="78" t="s">
        <v>156</v>
      </c>
      <c r="E119" s="78" t="s">
        <v>536</v>
      </c>
      <c r="F119" s="78" t="s">
        <v>537</v>
      </c>
      <c r="G119" s="78" t="s">
        <v>154</v>
      </c>
      <c r="H119" s="78" t="s">
        <v>154</v>
      </c>
      <c r="I119" s="78" t="s">
        <v>305</v>
      </c>
      <c r="J119" s="78" t="s">
        <v>538</v>
      </c>
      <c r="K119" s="78" t="s">
        <v>539</v>
      </c>
      <c r="L119" s="78" t="s">
        <v>154</v>
      </c>
      <c r="M119" s="78" t="s">
        <v>308</v>
      </c>
      <c r="N119" s="78" t="s">
        <v>309</v>
      </c>
      <c r="O119" s="78" t="s">
        <v>178</v>
      </c>
      <c r="P119" s="78" t="s">
        <v>165</v>
      </c>
      <c r="Q119" s="74" t="s">
        <v>166</v>
      </c>
      <c r="R119" s="78" t="s">
        <v>154</v>
      </c>
      <c r="S119" s="78" t="s">
        <v>154</v>
      </c>
      <c r="T119" s="78" t="s">
        <v>167</v>
      </c>
      <c r="U119" s="79">
        <v>1855.37</v>
      </c>
      <c r="V119" s="79">
        <v>0</v>
      </c>
      <c r="W119" s="79">
        <v>0</v>
      </c>
      <c r="X119" s="79">
        <f>1807.87*0.08</f>
        <v>144.62959999999998</v>
      </c>
      <c r="Y119" s="162">
        <v>0</v>
      </c>
      <c r="Z119" s="79">
        <v>0</v>
      </c>
      <c r="AA119" s="79">
        <v>0</v>
      </c>
      <c r="AB119" s="185">
        <v>2000</v>
      </c>
      <c r="AC119" s="78" t="s">
        <v>154</v>
      </c>
      <c r="AD119" s="78">
        <v>144.63</v>
      </c>
      <c r="AE119" s="78">
        <v>0</v>
      </c>
      <c r="AF119" s="78">
        <v>0</v>
      </c>
      <c r="AG119" s="78">
        <v>0</v>
      </c>
      <c r="AH119" s="78" t="s">
        <v>154</v>
      </c>
      <c r="AI119" s="78" t="s">
        <v>168</v>
      </c>
      <c r="AJ119" s="78" t="s">
        <v>211</v>
      </c>
      <c r="AK119" s="78" t="s">
        <v>183</v>
      </c>
      <c r="AL119" s="78" t="s">
        <v>184</v>
      </c>
      <c r="AM119" s="78" t="s">
        <v>154</v>
      </c>
      <c r="AN119" s="78" t="s">
        <v>154</v>
      </c>
      <c r="AO119" s="78" t="s">
        <v>310</v>
      </c>
      <c r="AP119" s="78" t="s">
        <v>172</v>
      </c>
      <c r="AQ119" s="78" t="s">
        <v>173</v>
      </c>
      <c r="AR119" s="78" t="s">
        <v>173</v>
      </c>
      <c r="AS119" s="78" t="s">
        <v>173</v>
      </c>
      <c r="AT119" s="78" t="s">
        <v>173</v>
      </c>
      <c r="AU119" s="78" t="s">
        <v>173</v>
      </c>
      <c r="AV119" s="78" t="s">
        <v>173</v>
      </c>
      <c r="AW119" s="78" t="s">
        <v>173</v>
      </c>
      <c r="AX119" s="78" t="s">
        <v>173</v>
      </c>
      <c r="AY119" s="78" t="s">
        <v>173</v>
      </c>
      <c r="AZ119" s="78" t="s">
        <v>540</v>
      </c>
      <c r="BA119" s="78" t="s">
        <v>175</v>
      </c>
      <c r="BB119" s="78" t="s">
        <v>176</v>
      </c>
      <c r="BC119" s="78" t="s">
        <v>175</v>
      </c>
      <c r="BD119" s="78" t="s">
        <v>176</v>
      </c>
      <c r="BE119" s="78">
        <v>144.63</v>
      </c>
      <c r="BF119" s="78" t="s">
        <v>173</v>
      </c>
      <c r="BG119" s="78" t="s">
        <v>173</v>
      </c>
      <c r="BH119" s="78" t="s">
        <v>177</v>
      </c>
      <c r="BI119" s="78" t="s">
        <v>178</v>
      </c>
    </row>
    <row r="120" spans="1:61" s="80" customFormat="1" x14ac:dyDescent="0.25">
      <c r="A120" s="78" t="s">
        <v>154</v>
      </c>
      <c r="B120" s="78" t="s">
        <v>154</v>
      </c>
      <c r="C120" s="78" t="s">
        <v>155</v>
      </c>
      <c r="D120" s="78" t="s">
        <v>156</v>
      </c>
      <c r="E120" s="78" t="s">
        <v>541</v>
      </c>
      <c r="F120" s="78" t="s">
        <v>542</v>
      </c>
      <c r="G120" s="78" t="s">
        <v>154</v>
      </c>
      <c r="H120" s="78" t="s">
        <v>154</v>
      </c>
      <c r="I120" s="78" t="s">
        <v>154</v>
      </c>
      <c r="J120" s="78" t="s">
        <v>543</v>
      </c>
      <c r="K120" s="78" t="s">
        <v>544</v>
      </c>
      <c r="L120" s="78" t="s">
        <v>154</v>
      </c>
      <c r="M120" s="78" t="s">
        <v>258</v>
      </c>
      <c r="N120" s="78" t="s">
        <v>259</v>
      </c>
      <c r="O120" s="78" t="s">
        <v>178</v>
      </c>
      <c r="P120" s="78" t="s">
        <v>165</v>
      </c>
      <c r="Q120" s="74" t="s">
        <v>166</v>
      </c>
      <c r="R120" s="78" t="s">
        <v>154</v>
      </c>
      <c r="S120" s="78" t="s">
        <v>154</v>
      </c>
      <c r="T120" s="78" t="s">
        <v>167</v>
      </c>
      <c r="U120" s="79">
        <v>20000</v>
      </c>
      <c r="V120" s="79">
        <v>0</v>
      </c>
      <c r="W120" s="79">
        <v>0</v>
      </c>
      <c r="X120" s="79">
        <f>U120*0.08</f>
        <v>1600</v>
      </c>
      <c r="Y120" s="79">
        <v>0</v>
      </c>
      <c r="Z120" s="79">
        <v>0</v>
      </c>
      <c r="AA120" s="79">
        <v>0</v>
      </c>
      <c r="AB120" s="185">
        <v>21600</v>
      </c>
      <c r="AC120" s="78" t="s">
        <v>154</v>
      </c>
      <c r="AD120" s="78">
        <v>1600</v>
      </c>
      <c r="AE120" s="78">
        <v>0</v>
      </c>
      <c r="AF120" s="78">
        <v>0</v>
      </c>
      <c r="AG120" s="78">
        <v>0</v>
      </c>
      <c r="AH120" s="78" t="s">
        <v>154</v>
      </c>
      <c r="AI120" s="78" t="s">
        <v>168</v>
      </c>
      <c r="AJ120" s="78" t="s">
        <v>154</v>
      </c>
      <c r="AK120" s="78" t="s">
        <v>183</v>
      </c>
      <c r="AL120" s="78" t="s">
        <v>184</v>
      </c>
      <c r="AM120" s="78" t="s">
        <v>154</v>
      </c>
      <c r="AN120" s="78" t="s">
        <v>154</v>
      </c>
      <c r="AO120" s="78" t="s">
        <v>545</v>
      </c>
      <c r="AP120" s="78" t="s">
        <v>172</v>
      </c>
      <c r="AQ120" s="78" t="s">
        <v>173</v>
      </c>
      <c r="AR120" s="78" t="s">
        <v>173</v>
      </c>
      <c r="AS120" s="78" t="s">
        <v>173</v>
      </c>
      <c r="AT120" s="78" t="s">
        <v>173</v>
      </c>
      <c r="AU120" s="78" t="s">
        <v>173</v>
      </c>
      <c r="AV120" s="78" t="s">
        <v>173</v>
      </c>
      <c r="AW120" s="78" t="s">
        <v>173</v>
      </c>
      <c r="AX120" s="78" t="s">
        <v>173</v>
      </c>
      <c r="AY120" s="78" t="s">
        <v>173</v>
      </c>
      <c r="AZ120" s="78" t="s">
        <v>546</v>
      </c>
      <c r="BA120" s="78" t="s">
        <v>175</v>
      </c>
      <c r="BB120" s="78" t="s">
        <v>176</v>
      </c>
      <c r="BC120" s="78" t="s">
        <v>175</v>
      </c>
      <c r="BD120" s="78" t="s">
        <v>176</v>
      </c>
      <c r="BE120" s="78">
        <v>1600</v>
      </c>
      <c r="BF120" s="78" t="s">
        <v>173</v>
      </c>
      <c r="BG120" s="78" t="s">
        <v>173</v>
      </c>
      <c r="BH120" s="78" t="s">
        <v>177</v>
      </c>
      <c r="BI120" s="78" t="s">
        <v>178</v>
      </c>
    </row>
    <row r="121" spans="1:61" s="80" customFormat="1" x14ac:dyDescent="0.25">
      <c r="A121" s="78" t="s">
        <v>154</v>
      </c>
      <c r="B121" s="78" t="s">
        <v>154</v>
      </c>
      <c r="C121" s="78" t="s">
        <v>155</v>
      </c>
      <c r="D121" s="78" t="s">
        <v>156</v>
      </c>
      <c r="E121" s="78" t="s">
        <v>541</v>
      </c>
      <c r="F121" s="78" t="s">
        <v>547</v>
      </c>
      <c r="G121" s="78" t="s">
        <v>154</v>
      </c>
      <c r="H121" s="78" t="s">
        <v>154</v>
      </c>
      <c r="I121" s="78" t="s">
        <v>154</v>
      </c>
      <c r="J121" s="78" t="s">
        <v>548</v>
      </c>
      <c r="K121" s="78" t="s">
        <v>549</v>
      </c>
      <c r="L121" s="78" t="s">
        <v>154</v>
      </c>
      <c r="M121" s="78" t="s">
        <v>258</v>
      </c>
      <c r="N121" s="78" t="s">
        <v>259</v>
      </c>
      <c r="O121" s="78" t="s">
        <v>178</v>
      </c>
      <c r="P121" s="78" t="s">
        <v>165</v>
      </c>
      <c r="Q121" s="74" t="s">
        <v>166</v>
      </c>
      <c r="R121" s="78" t="s">
        <v>154</v>
      </c>
      <c r="S121" s="78" t="s">
        <v>154</v>
      </c>
      <c r="T121" s="78" t="s">
        <v>167</v>
      </c>
      <c r="U121" s="79">
        <v>15000</v>
      </c>
      <c r="V121" s="79">
        <v>0</v>
      </c>
      <c r="W121" s="79">
        <v>0</v>
      </c>
      <c r="X121" s="79">
        <f>U121*0.08</f>
        <v>1200</v>
      </c>
      <c r="Y121" s="79">
        <v>0</v>
      </c>
      <c r="Z121" s="79">
        <v>0</v>
      </c>
      <c r="AA121" s="79">
        <v>0</v>
      </c>
      <c r="AB121" s="185">
        <v>16200</v>
      </c>
      <c r="AC121" s="78" t="s">
        <v>154</v>
      </c>
      <c r="AD121" s="78">
        <v>1200</v>
      </c>
      <c r="AE121" s="78">
        <v>0</v>
      </c>
      <c r="AF121" s="78">
        <v>0</v>
      </c>
      <c r="AG121" s="78">
        <v>0</v>
      </c>
      <c r="AH121" s="78" t="s">
        <v>154</v>
      </c>
      <c r="AI121" s="78" t="s">
        <v>168</v>
      </c>
      <c r="AJ121" s="78" t="s">
        <v>154</v>
      </c>
      <c r="AK121" s="78" t="s">
        <v>183</v>
      </c>
      <c r="AL121" s="78" t="s">
        <v>184</v>
      </c>
      <c r="AM121" s="78" t="s">
        <v>154</v>
      </c>
      <c r="AN121" s="78" t="s">
        <v>154</v>
      </c>
      <c r="AO121" s="78" t="s">
        <v>550</v>
      </c>
      <c r="AP121" s="78" t="s">
        <v>172</v>
      </c>
      <c r="AQ121" s="78" t="s">
        <v>173</v>
      </c>
      <c r="AR121" s="78" t="s">
        <v>173</v>
      </c>
      <c r="AS121" s="78" t="s">
        <v>173</v>
      </c>
      <c r="AT121" s="78" t="s">
        <v>173</v>
      </c>
      <c r="AU121" s="78" t="s">
        <v>173</v>
      </c>
      <c r="AV121" s="78" t="s">
        <v>173</v>
      </c>
      <c r="AW121" s="78" t="s">
        <v>173</v>
      </c>
      <c r="AX121" s="78" t="s">
        <v>173</v>
      </c>
      <c r="AY121" s="78" t="s">
        <v>173</v>
      </c>
      <c r="AZ121" s="78" t="s">
        <v>551</v>
      </c>
      <c r="BA121" s="78" t="s">
        <v>175</v>
      </c>
      <c r="BB121" s="78" t="s">
        <v>176</v>
      </c>
      <c r="BC121" s="78" t="s">
        <v>175</v>
      </c>
      <c r="BD121" s="78" t="s">
        <v>176</v>
      </c>
      <c r="BE121" s="78">
        <v>1200</v>
      </c>
      <c r="BF121" s="78" t="s">
        <v>173</v>
      </c>
      <c r="BG121" s="78" t="s">
        <v>173</v>
      </c>
      <c r="BH121" s="78" t="s">
        <v>177</v>
      </c>
      <c r="BI121" s="78" t="s">
        <v>178</v>
      </c>
    </row>
    <row r="122" spans="1:61" x14ac:dyDescent="0.25">
      <c r="A122" s="65" t="s">
        <v>154</v>
      </c>
      <c r="B122" s="65" t="s">
        <v>154</v>
      </c>
      <c r="C122" s="65" t="s">
        <v>155</v>
      </c>
      <c r="D122" s="65" t="s">
        <v>156</v>
      </c>
      <c r="E122" s="65" t="s">
        <v>552</v>
      </c>
      <c r="F122" s="65" t="s">
        <v>553</v>
      </c>
      <c r="G122" s="65" t="s">
        <v>154</v>
      </c>
      <c r="H122" s="65" t="s">
        <v>154</v>
      </c>
      <c r="I122" s="65" t="s">
        <v>217</v>
      </c>
      <c r="J122" s="65" t="s">
        <v>554</v>
      </c>
      <c r="K122" s="65" t="s">
        <v>555</v>
      </c>
      <c r="L122" s="65" t="s">
        <v>154</v>
      </c>
      <c r="M122" s="65" t="s">
        <v>220</v>
      </c>
      <c r="N122" s="65" t="s">
        <v>221</v>
      </c>
      <c r="O122" s="65" t="s">
        <v>222</v>
      </c>
      <c r="P122" s="65" t="s">
        <v>165</v>
      </c>
      <c r="Q122" s="70" t="s">
        <v>166</v>
      </c>
      <c r="R122" s="65" t="s">
        <v>154</v>
      </c>
      <c r="S122" s="65" t="s">
        <v>154</v>
      </c>
      <c r="T122" s="65" t="s">
        <v>167</v>
      </c>
      <c r="U122" s="66">
        <v>252.01</v>
      </c>
      <c r="V122" s="66">
        <v>11.49</v>
      </c>
      <c r="W122" s="66">
        <v>0</v>
      </c>
      <c r="X122" s="66">
        <v>38.479999999999997</v>
      </c>
      <c r="Y122" s="66">
        <v>0</v>
      </c>
      <c r="Z122" s="66">
        <v>0</v>
      </c>
      <c r="AA122" s="66">
        <v>0</v>
      </c>
      <c r="AB122" s="66">
        <v>279</v>
      </c>
      <c r="AC122" s="65" t="s">
        <v>154</v>
      </c>
      <c r="AD122" s="65">
        <v>38.479999999999997</v>
      </c>
      <c r="AE122" s="65">
        <v>0</v>
      </c>
      <c r="AF122" s="65">
        <v>0</v>
      </c>
      <c r="AG122" s="65">
        <v>0</v>
      </c>
      <c r="AH122" s="65" t="s">
        <v>154</v>
      </c>
      <c r="AI122" s="65" t="s">
        <v>168</v>
      </c>
      <c r="AJ122" s="65" t="s">
        <v>154</v>
      </c>
      <c r="AK122" s="65" t="s">
        <v>169</v>
      </c>
      <c r="AL122" s="65" t="s">
        <v>170</v>
      </c>
      <c r="AM122" s="65" t="s">
        <v>154</v>
      </c>
      <c r="AN122" s="65" t="s">
        <v>154</v>
      </c>
      <c r="AO122" s="65" t="s">
        <v>556</v>
      </c>
      <c r="AP122" s="65" t="s">
        <v>172</v>
      </c>
      <c r="AQ122" s="65" t="s">
        <v>173</v>
      </c>
      <c r="AR122" s="65" t="s">
        <v>173</v>
      </c>
      <c r="AS122" s="65" t="s">
        <v>173</v>
      </c>
      <c r="AT122" s="65" t="s">
        <v>173</v>
      </c>
      <c r="AU122" s="65" t="s">
        <v>173</v>
      </c>
      <c r="AV122" s="65" t="s">
        <v>173</v>
      </c>
      <c r="AW122" s="65" t="s">
        <v>173</v>
      </c>
      <c r="AX122" s="65" t="s">
        <v>173</v>
      </c>
      <c r="AY122" s="65" t="s">
        <v>173</v>
      </c>
      <c r="AZ122" s="65" t="s">
        <v>557</v>
      </c>
      <c r="BA122" s="65" t="s">
        <v>175</v>
      </c>
      <c r="BB122" s="65" t="s">
        <v>176</v>
      </c>
      <c r="BC122" s="65" t="s">
        <v>175</v>
      </c>
      <c r="BD122" s="65" t="s">
        <v>176</v>
      </c>
      <c r="BE122" s="65">
        <v>0</v>
      </c>
      <c r="BF122" s="65" t="s">
        <v>173</v>
      </c>
      <c r="BG122" s="65" t="s">
        <v>173</v>
      </c>
      <c r="BH122" s="65" t="s">
        <v>177</v>
      </c>
      <c r="BI122" s="65" t="s">
        <v>178</v>
      </c>
    </row>
    <row r="123" spans="1:61" s="80" customFormat="1" x14ac:dyDescent="0.25">
      <c r="A123" s="78" t="s">
        <v>154</v>
      </c>
      <c r="B123" s="78" t="s">
        <v>154</v>
      </c>
      <c r="C123" s="78" t="s">
        <v>155</v>
      </c>
      <c r="D123" s="78" t="s">
        <v>156</v>
      </c>
      <c r="E123" s="78" t="s">
        <v>552</v>
      </c>
      <c r="F123" s="78" t="s">
        <v>558</v>
      </c>
      <c r="G123" s="78" t="s">
        <v>154</v>
      </c>
      <c r="H123" s="78" t="s">
        <v>154</v>
      </c>
      <c r="I123" s="78" t="s">
        <v>159</v>
      </c>
      <c r="J123" s="78" t="s">
        <v>559</v>
      </c>
      <c r="K123" s="78" t="s">
        <v>560</v>
      </c>
      <c r="L123" s="78" t="s">
        <v>154</v>
      </c>
      <c r="M123" s="78" t="s">
        <v>333</v>
      </c>
      <c r="N123" s="78" t="s">
        <v>334</v>
      </c>
      <c r="O123" s="78" t="s">
        <v>178</v>
      </c>
      <c r="P123" s="78" t="s">
        <v>165</v>
      </c>
      <c r="Q123" s="74" t="s">
        <v>166</v>
      </c>
      <c r="R123" s="78" t="s">
        <v>154</v>
      </c>
      <c r="S123" s="78" t="s">
        <v>154</v>
      </c>
      <c r="T123" s="78" t="s">
        <v>167</v>
      </c>
      <c r="U123" s="79">
        <v>120.37</v>
      </c>
      <c r="V123" s="79">
        <v>0</v>
      </c>
      <c r="W123" s="79">
        <v>0</v>
      </c>
      <c r="X123" s="79">
        <f>U123*0.08</f>
        <v>9.6295999999999999</v>
      </c>
      <c r="Y123" s="79">
        <v>0</v>
      </c>
      <c r="Z123" s="79">
        <v>0</v>
      </c>
      <c r="AA123" s="79">
        <v>0</v>
      </c>
      <c r="AB123" s="99">
        <v>130</v>
      </c>
      <c r="AC123" s="78" t="s">
        <v>154</v>
      </c>
      <c r="AD123" s="78">
        <v>9.6300000000000008</v>
      </c>
      <c r="AE123" s="78">
        <v>0</v>
      </c>
      <c r="AF123" s="78">
        <v>0</v>
      </c>
      <c r="AG123" s="78">
        <v>0</v>
      </c>
      <c r="AH123" s="78" t="s">
        <v>154</v>
      </c>
      <c r="AI123" s="78" t="s">
        <v>168</v>
      </c>
      <c r="AJ123" s="78" t="s">
        <v>154</v>
      </c>
      <c r="AK123" s="78" t="s">
        <v>241</v>
      </c>
      <c r="AL123" s="78" t="s">
        <v>184</v>
      </c>
      <c r="AM123" s="78" t="s">
        <v>154</v>
      </c>
      <c r="AN123" s="78" t="s">
        <v>335</v>
      </c>
      <c r="AO123" s="78" t="s">
        <v>561</v>
      </c>
      <c r="AP123" s="78" t="s">
        <v>172</v>
      </c>
      <c r="AQ123" s="78" t="s">
        <v>173</v>
      </c>
      <c r="AR123" s="78" t="s">
        <v>173</v>
      </c>
      <c r="AS123" s="78" t="s">
        <v>173</v>
      </c>
      <c r="AT123" s="78" t="s">
        <v>173</v>
      </c>
      <c r="AU123" s="78" t="s">
        <v>173</v>
      </c>
      <c r="AV123" s="78" t="s">
        <v>173</v>
      </c>
      <c r="AW123" s="78" t="s">
        <v>173</v>
      </c>
      <c r="AX123" s="78" t="s">
        <v>173</v>
      </c>
      <c r="AY123" s="78" t="s">
        <v>173</v>
      </c>
      <c r="AZ123" s="78" t="s">
        <v>562</v>
      </c>
      <c r="BA123" s="78" t="s">
        <v>175</v>
      </c>
      <c r="BB123" s="78" t="s">
        <v>176</v>
      </c>
      <c r="BC123" s="78" t="s">
        <v>175</v>
      </c>
      <c r="BD123" s="78" t="s">
        <v>176</v>
      </c>
      <c r="BE123" s="78">
        <v>9.6300000000000008</v>
      </c>
      <c r="BF123" s="78" t="s">
        <v>173</v>
      </c>
      <c r="BG123" s="78" t="s">
        <v>173</v>
      </c>
      <c r="BH123" s="78" t="s">
        <v>177</v>
      </c>
      <c r="BI123" s="78" t="s">
        <v>178</v>
      </c>
    </row>
    <row r="124" spans="1:61" s="80" customFormat="1" x14ac:dyDescent="0.25">
      <c r="A124" s="78" t="s">
        <v>154</v>
      </c>
      <c r="B124" s="78" t="s">
        <v>154</v>
      </c>
      <c r="C124" s="78" t="s">
        <v>155</v>
      </c>
      <c r="D124" s="78" t="s">
        <v>156</v>
      </c>
      <c r="E124" s="78" t="s">
        <v>563</v>
      </c>
      <c r="F124" s="78" t="s">
        <v>564</v>
      </c>
      <c r="G124" s="78" t="s">
        <v>154</v>
      </c>
      <c r="H124" s="78" t="s">
        <v>154</v>
      </c>
      <c r="I124" s="78" t="s">
        <v>159</v>
      </c>
      <c r="J124" s="78" t="s">
        <v>565</v>
      </c>
      <c r="K124" s="78" t="s">
        <v>566</v>
      </c>
      <c r="L124" s="78" t="s">
        <v>154</v>
      </c>
      <c r="M124" s="78" t="s">
        <v>333</v>
      </c>
      <c r="N124" s="78" t="s">
        <v>334</v>
      </c>
      <c r="O124" s="78" t="s">
        <v>178</v>
      </c>
      <c r="P124" s="78" t="s">
        <v>165</v>
      </c>
      <c r="Q124" s="74" t="s">
        <v>166</v>
      </c>
      <c r="R124" s="78" t="s">
        <v>154</v>
      </c>
      <c r="S124" s="78" t="s">
        <v>154</v>
      </c>
      <c r="T124" s="78" t="s">
        <v>167</v>
      </c>
      <c r="U124" s="79">
        <v>1088.8900000000001</v>
      </c>
      <c r="V124" s="79">
        <v>0</v>
      </c>
      <c r="W124" s="79">
        <v>0</v>
      </c>
      <c r="X124" s="79">
        <f>U124*0.08</f>
        <v>87.111200000000011</v>
      </c>
      <c r="Y124" s="79">
        <v>0</v>
      </c>
      <c r="Z124" s="79">
        <v>0</v>
      </c>
      <c r="AA124" s="79">
        <v>0</v>
      </c>
      <c r="AB124" s="99">
        <v>1176</v>
      </c>
      <c r="AC124" s="78" t="s">
        <v>154</v>
      </c>
      <c r="AD124" s="78">
        <v>87.11</v>
      </c>
      <c r="AE124" s="78">
        <v>0</v>
      </c>
      <c r="AF124" s="78">
        <v>0</v>
      </c>
      <c r="AG124" s="78">
        <v>0</v>
      </c>
      <c r="AH124" s="78" t="s">
        <v>154</v>
      </c>
      <c r="AI124" s="78" t="s">
        <v>168</v>
      </c>
      <c r="AJ124" s="78" t="s">
        <v>154</v>
      </c>
      <c r="AK124" s="78" t="s">
        <v>241</v>
      </c>
      <c r="AL124" s="78" t="s">
        <v>184</v>
      </c>
      <c r="AM124" s="78" t="s">
        <v>154</v>
      </c>
      <c r="AN124" s="78" t="s">
        <v>335</v>
      </c>
      <c r="AO124" s="78" t="s">
        <v>347</v>
      </c>
      <c r="AP124" s="78" t="s">
        <v>172</v>
      </c>
      <c r="AQ124" s="78" t="s">
        <v>173</v>
      </c>
      <c r="AR124" s="78" t="s">
        <v>173</v>
      </c>
      <c r="AS124" s="78" t="s">
        <v>173</v>
      </c>
      <c r="AT124" s="78" t="s">
        <v>173</v>
      </c>
      <c r="AU124" s="78" t="s">
        <v>173</v>
      </c>
      <c r="AV124" s="78" t="s">
        <v>173</v>
      </c>
      <c r="AW124" s="78" t="s">
        <v>173</v>
      </c>
      <c r="AX124" s="78" t="s">
        <v>173</v>
      </c>
      <c r="AY124" s="78" t="s">
        <v>173</v>
      </c>
      <c r="AZ124" s="78" t="s">
        <v>567</v>
      </c>
      <c r="BA124" s="78" t="s">
        <v>175</v>
      </c>
      <c r="BB124" s="78" t="s">
        <v>176</v>
      </c>
      <c r="BC124" s="78" t="s">
        <v>175</v>
      </c>
      <c r="BD124" s="78" t="s">
        <v>176</v>
      </c>
      <c r="BE124" s="78">
        <v>87.11</v>
      </c>
      <c r="BF124" s="78" t="s">
        <v>173</v>
      </c>
      <c r="BG124" s="78" t="s">
        <v>173</v>
      </c>
      <c r="BH124" s="78" t="s">
        <v>177</v>
      </c>
      <c r="BI124" s="78" t="s">
        <v>178</v>
      </c>
    </row>
    <row r="125" spans="1:61" s="80" customFormat="1" x14ac:dyDescent="0.25">
      <c r="A125" s="78" t="s">
        <v>154</v>
      </c>
      <c r="B125" s="78" t="s">
        <v>154</v>
      </c>
      <c r="C125" s="78" t="s">
        <v>155</v>
      </c>
      <c r="D125" s="78" t="s">
        <v>156</v>
      </c>
      <c r="E125" s="78" t="s">
        <v>568</v>
      </c>
      <c r="F125" s="78" t="s">
        <v>569</v>
      </c>
      <c r="G125" s="78" t="s">
        <v>154</v>
      </c>
      <c r="H125" s="78" t="s">
        <v>154</v>
      </c>
      <c r="I125" s="78" t="s">
        <v>159</v>
      </c>
      <c r="J125" s="78" t="s">
        <v>570</v>
      </c>
      <c r="K125" s="78" t="s">
        <v>571</v>
      </c>
      <c r="L125" s="78" t="s">
        <v>154</v>
      </c>
      <c r="M125" s="78" t="s">
        <v>229</v>
      </c>
      <c r="N125" s="78" t="s">
        <v>230</v>
      </c>
      <c r="O125" s="78" t="s">
        <v>231</v>
      </c>
      <c r="P125" s="78" t="s">
        <v>165</v>
      </c>
      <c r="Q125" s="74" t="s">
        <v>166</v>
      </c>
      <c r="R125" s="78" t="s">
        <v>154</v>
      </c>
      <c r="S125" s="78" t="s">
        <v>154</v>
      </c>
      <c r="T125" s="78" t="s">
        <v>167</v>
      </c>
      <c r="U125" s="79">
        <v>9188.4599999999991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185">
        <v>9188.4599999999991</v>
      </c>
      <c r="AC125" s="78" t="s">
        <v>154</v>
      </c>
      <c r="AD125" s="78">
        <v>0</v>
      </c>
      <c r="AE125" s="78">
        <v>0</v>
      </c>
      <c r="AF125" s="78">
        <v>0</v>
      </c>
      <c r="AG125" s="78">
        <v>0</v>
      </c>
      <c r="AH125" s="78" t="s">
        <v>154</v>
      </c>
      <c r="AI125" s="78" t="s">
        <v>168</v>
      </c>
      <c r="AJ125" s="78" t="s">
        <v>154</v>
      </c>
      <c r="AK125" s="78" t="s">
        <v>183</v>
      </c>
      <c r="AL125" s="78" t="s">
        <v>184</v>
      </c>
      <c r="AM125" s="78" t="s">
        <v>154</v>
      </c>
      <c r="AN125" s="78" t="s">
        <v>154</v>
      </c>
      <c r="AO125" s="78" t="s">
        <v>376</v>
      </c>
      <c r="AP125" s="78" t="s">
        <v>172</v>
      </c>
      <c r="AQ125" s="78" t="s">
        <v>173</v>
      </c>
      <c r="AR125" s="78" t="s">
        <v>173</v>
      </c>
      <c r="AS125" s="78" t="s">
        <v>173</v>
      </c>
      <c r="AT125" s="78" t="s">
        <v>173</v>
      </c>
      <c r="AU125" s="78" t="s">
        <v>173</v>
      </c>
      <c r="AV125" s="78" t="s">
        <v>173</v>
      </c>
      <c r="AW125" s="78" t="s">
        <v>173</v>
      </c>
      <c r="AX125" s="78" t="s">
        <v>173</v>
      </c>
      <c r="AY125" s="78" t="s">
        <v>173</v>
      </c>
      <c r="AZ125" s="78" t="s">
        <v>572</v>
      </c>
      <c r="BA125" s="78" t="s">
        <v>175</v>
      </c>
      <c r="BB125" s="78" t="s">
        <v>176</v>
      </c>
      <c r="BC125" s="78" t="s">
        <v>175</v>
      </c>
      <c r="BD125" s="78" t="s">
        <v>176</v>
      </c>
      <c r="BE125" s="78">
        <v>0</v>
      </c>
      <c r="BF125" s="78" t="s">
        <v>173</v>
      </c>
      <c r="BG125" s="78" t="s">
        <v>173</v>
      </c>
      <c r="BH125" s="78" t="s">
        <v>177</v>
      </c>
      <c r="BI125" s="78" t="s">
        <v>178</v>
      </c>
    </row>
    <row r="126" spans="1:61" s="80" customFormat="1" x14ac:dyDescent="0.25">
      <c r="A126" s="78" t="s">
        <v>154</v>
      </c>
      <c r="B126" s="78" t="s">
        <v>154</v>
      </c>
      <c r="C126" s="78" t="s">
        <v>155</v>
      </c>
      <c r="D126" s="78" t="s">
        <v>156</v>
      </c>
      <c r="E126" s="78" t="s">
        <v>573</v>
      </c>
      <c r="F126" s="78" t="s">
        <v>574</v>
      </c>
      <c r="G126" s="78" t="s">
        <v>154</v>
      </c>
      <c r="H126" s="78" t="s">
        <v>154</v>
      </c>
      <c r="I126" s="78" t="s">
        <v>433</v>
      </c>
      <c r="J126" s="78" t="s">
        <v>575</v>
      </c>
      <c r="K126" s="78" t="s">
        <v>576</v>
      </c>
      <c r="L126" s="78" t="s">
        <v>154</v>
      </c>
      <c r="M126" s="78" t="s">
        <v>436</v>
      </c>
      <c r="N126" s="78" t="s">
        <v>437</v>
      </c>
      <c r="O126" s="78" t="s">
        <v>178</v>
      </c>
      <c r="P126" s="78" t="s">
        <v>165</v>
      </c>
      <c r="Q126" s="74" t="s">
        <v>166</v>
      </c>
      <c r="R126" s="78" t="s">
        <v>154</v>
      </c>
      <c r="S126" s="78" t="s">
        <v>154</v>
      </c>
      <c r="T126" s="78" t="s">
        <v>167</v>
      </c>
      <c r="U126" s="79">
        <v>2000</v>
      </c>
      <c r="V126" s="79">
        <v>0</v>
      </c>
      <c r="W126" s="79">
        <v>0</v>
      </c>
      <c r="X126" s="79">
        <f>U126*0.08</f>
        <v>160</v>
      </c>
      <c r="Y126" s="79">
        <v>0</v>
      </c>
      <c r="Z126" s="79">
        <v>0</v>
      </c>
      <c r="AA126" s="79">
        <v>0</v>
      </c>
      <c r="AB126" s="99">
        <v>2160</v>
      </c>
      <c r="AC126" s="78" t="s">
        <v>154</v>
      </c>
      <c r="AD126" s="78">
        <v>160</v>
      </c>
      <c r="AE126" s="78">
        <v>0</v>
      </c>
      <c r="AF126" s="78">
        <v>0</v>
      </c>
      <c r="AG126" s="78">
        <v>0</v>
      </c>
      <c r="AH126" s="78" t="s">
        <v>154</v>
      </c>
      <c r="AI126" s="78" t="s">
        <v>168</v>
      </c>
      <c r="AJ126" s="78" t="s">
        <v>211</v>
      </c>
      <c r="AK126" s="78" t="s">
        <v>183</v>
      </c>
      <c r="AL126" s="78" t="s">
        <v>184</v>
      </c>
      <c r="AM126" s="78" t="s">
        <v>154</v>
      </c>
      <c r="AN126" s="78" t="s">
        <v>438</v>
      </c>
      <c r="AO126" s="78" t="s">
        <v>577</v>
      </c>
      <c r="AP126" s="78" t="s">
        <v>172</v>
      </c>
      <c r="AQ126" s="78" t="s">
        <v>173</v>
      </c>
      <c r="AR126" s="78" t="s">
        <v>173</v>
      </c>
      <c r="AS126" s="78" t="s">
        <v>173</v>
      </c>
      <c r="AT126" s="78" t="s">
        <v>173</v>
      </c>
      <c r="AU126" s="78" t="s">
        <v>173</v>
      </c>
      <c r="AV126" s="78" t="s">
        <v>173</v>
      </c>
      <c r="AW126" s="78" t="s">
        <v>173</v>
      </c>
      <c r="AX126" s="78" t="s">
        <v>173</v>
      </c>
      <c r="AY126" s="78" t="s">
        <v>173</v>
      </c>
      <c r="AZ126" s="78" t="s">
        <v>578</v>
      </c>
      <c r="BA126" s="78" t="s">
        <v>175</v>
      </c>
      <c r="BB126" s="78" t="s">
        <v>176</v>
      </c>
      <c r="BC126" s="78" t="s">
        <v>175</v>
      </c>
      <c r="BD126" s="78" t="s">
        <v>176</v>
      </c>
      <c r="BE126" s="78">
        <v>160</v>
      </c>
      <c r="BF126" s="78" t="s">
        <v>173</v>
      </c>
      <c r="BG126" s="78" t="s">
        <v>173</v>
      </c>
      <c r="BH126" s="78" t="s">
        <v>177</v>
      </c>
      <c r="BI126" s="78" t="s">
        <v>178</v>
      </c>
    </row>
    <row r="127" spans="1:61" s="80" customFormat="1" x14ac:dyDescent="0.25">
      <c r="A127" s="78" t="s">
        <v>154</v>
      </c>
      <c r="B127" s="78" t="s">
        <v>154</v>
      </c>
      <c r="C127" s="78" t="s">
        <v>155</v>
      </c>
      <c r="D127" s="78" t="s">
        <v>156</v>
      </c>
      <c r="E127" s="78" t="s">
        <v>579</v>
      </c>
      <c r="F127" s="78" t="s">
        <v>580</v>
      </c>
      <c r="G127" s="78" t="s">
        <v>154</v>
      </c>
      <c r="H127" s="78" t="s">
        <v>154</v>
      </c>
      <c r="I127" s="78" t="s">
        <v>268</v>
      </c>
      <c r="J127" s="78" t="s">
        <v>581</v>
      </c>
      <c r="K127" s="78" t="s">
        <v>582</v>
      </c>
      <c r="L127" s="78" t="s">
        <v>154</v>
      </c>
      <c r="M127" s="78" t="s">
        <v>271</v>
      </c>
      <c r="N127" s="78" t="s">
        <v>272</v>
      </c>
      <c r="O127" s="78" t="s">
        <v>178</v>
      </c>
      <c r="P127" s="78" t="s">
        <v>165</v>
      </c>
      <c r="Q127" s="74" t="s">
        <v>166</v>
      </c>
      <c r="R127" s="78" t="s">
        <v>154</v>
      </c>
      <c r="S127" s="78" t="s">
        <v>154</v>
      </c>
      <c r="T127" s="78" t="s">
        <v>167</v>
      </c>
      <c r="U127" s="79">
        <v>11832.41</v>
      </c>
      <c r="V127" s="79">
        <v>0</v>
      </c>
      <c r="W127" s="79">
        <v>0</v>
      </c>
      <c r="X127" s="79">
        <v>946.59</v>
      </c>
      <c r="Y127" s="79">
        <v>631.09</v>
      </c>
      <c r="Z127" s="79">
        <v>147.91</v>
      </c>
      <c r="AA127" s="79">
        <v>0</v>
      </c>
      <c r="AB127" s="185">
        <v>12000</v>
      </c>
      <c r="AC127" s="78" t="s">
        <v>154</v>
      </c>
      <c r="AD127" s="78">
        <v>946.59</v>
      </c>
      <c r="AE127" s="78">
        <v>779</v>
      </c>
      <c r="AF127" s="78">
        <v>0</v>
      </c>
      <c r="AG127" s="78">
        <v>0</v>
      </c>
      <c r="AH127" s="78" t="s">
        <v>154</v>
      </c>
      <c r="AI127" s="78" t="s">
        <v>168</v>
      </c>
      <c r="AJ127" s="78" t="s">
        <v>154</v>
      </c>
      <c r="AK127" s="78" t="s">
        <v>183</v>
      </c>
      <c r="AL127" s="78" t="s">
        <v>184</v>
      </c>
      <c r="AM127" s="78" t="s">
        <v>154</v>
      </c>
      <c r="AN127" s="78" t="s">
        <v>274</v>
      </c>
      <c r="AO127" s="78" t="s">
        <v>302</v>
      </c>
      <c r="AP127" s="78" t="s">
        <v>172</v>
      </c>
      <c r="AQ127" s="78" t="s">
        <v>173</v>
      </c>
      <c r="AR127" s="78" t="s">
        <v>173</v>
      </c>
      <c r="AS127" s="78" t="s">
        <v>173</v>
      </c>
      <c r="AT127" s="78" t="s">
        <v>173</v>
      </c>
      <c r="AU127" s="78" t="s">
        <v>173</v>
      </c>
      <c r="AV127" s="78" t="s">
        <v>173</v>
      </c>
      <c r="AW127" s="78" t="s">
        <v>173</v>
      </c>
      <c r="AX127" s="78" t="s">
        <v>173</v>
      </c>
      <c r="AY127" s="78" t="s">
        <v>173</v>
      </c>
      <c r="AZ127" s="78" t="s">
        <v>583</v>
      </c>
      <c r="BA127" s="78" t="s">
        <v>175</v>
      </c>
      <c r="BB127" s="78" t="s">
        <v>176</v>
      </c>
      <c r="BC127" s="78" t="s">
        <v>175</v>
      </c>
      <c r="BD127" s="78" t="s">
        <v>176</v>
      </c>
      <c r="BE127" s="78">
        <v>946.59</v>
      </c>
      <c r="BF127" s="78" t="s">
        <v>173</v>
      </c>
      <c r="BG127" s="78" t="s">
        <v>173</v>
      </c>
      <c r="BH127" s="78" t="s">
        <v>177</v>
      </c>
      <c r="BI127" s="78" t="s">
        <v>178</v>
      </c>
    </row>
    <row r="129" spans="17:30" x14ac:dyDescent="0.25">
      <c r="AD129" s="13" t="s">
        <v>279</v>
      </c>
    </row>
    <row r="130" spans="17:30" x14ac:dyDescent="0.25">
      <c r="T130" s="16" t="s">
        <v>403</v>
      </c>
      <c r="U130" s="29">
        <f>U123+U124</f>
        <v>1209.2600000000002</v>
      </c>
      <c r="V130" s="29">
        <f t="shared" ref="V130:AB130" si="11">V123+V124</f>
        <v>0</v>
      </c>
      <c r="W130" s="29">
        <f t="shared" si="11"/>
        <v>0</v>
      </c>
      <c r="X130" s="29">
        <f>X123+X124</f>
        <v>96.740800000000007</v>
      </c>
      <c r="Y130" s="29">
        <f t="shared" si="11"/>
        <v>0</v>
      </c>
      <c r="Z130" s="29">
        <f t="shared" si="11"/>
        <v>0</v>
      </c>
      <c r="AA130" s="29">
        <f t="shared" si="11"/>
        <v>0</v>
      </c>
      <c r="AB130" s="29">
        <f t="shared" si="11"/>
        <v>1306</v>
      </c>
      <c r="AD130" s="174" t="s">
        <v>277</v>
      </c>
    </row>
    <row r="131" spans="17:30" x14ac:dyDescent="0.25">
      <c r="T131" s="16" t="s">
        <v>405</v>
      </c>
      <c r="U131" s="29">
        <f>U114+U116+U117+U118+U119+U120+U121+U125+U126+U127</f>
        <v>75124.37</v>
      </c>
      <c r="V131" s="29">
        <f t="shared" ref="V131:AB131" si="12">V114+V116+V117+V118+V119+V120+V121+V125+V126+V127</f>
        <v>0</v>
      </c>
      <c r="W131" s="29">
        <f t="shared" si="12"/>
        <v>0</v>
      </c>
      <c r="X131" s="29">
        <f>X114+X116+X117+X118+X119+X120+X121+X125+X126+X127</f>
        <v>5236.7596000000003</v>
      </c>
      <c r="Y131" s="29">
        <f t="shared" si="12"/>
        <v>631.09</v>
      </c>
      <c r="Z131" s="29">
        <f t="shared" si="12"/>
        <v>147.91</v>
      </c>
      <c r="AA131" s="29">
        <f t="shared" si="12"/>
        <v>0</v>
      </c>
      <c r="AB131" s="29">
        <f t="shared" si="12"/>
        <v>79582.13</v>
      </c>
    </row>
    <row r="134" spans="17:30" ht="41.4" x14ac:dyDescent="0.25">
      <c r="Q134" s="152" t="s">
        <v>501</v>
      </c>
      <c r="R134" s="152"/>
      <c r="S134" s="152"/>
      <c r="T134" s="169" t="s">
        <v>163</v>
      </c>
      <c r="U134" s="164">
        <v>496.89</v>
      </c>
      <c r="V134" s="164">
        <v>0</v>
      </c>
      <c r="W134" s="164">
        <v>0</v>
      </c>
      <c r="X134" s="164">
        <v>39.75</v>
      </c>
      <c r="Y134" s="164">
        <v>0</v>
      </c>
      <c r="Z134" s="164">
        <v>0</v>
      </c>
      <c r="AA134" s="164">
        <v>0</v>
      </c>
      <c r="AB134" s="164">
        <f>SUM(U134:AA134)</f>
        <v>536.64</v>
      </c>
    </row>
    <row r="135" spans="17:30" x14ac:dyDescent="0.25">
      <c r="U135" s="164">
        <v>6017.27</v>
      </c>
      <c r="V135" s="164">
        <v>0</v>
      </c>
      <c r="W135" s="164">
        <v>0</v>
      </c>
      <c r="X135" s="164">
        <v>481.38</v>
      </c>
      <c r="Y135" s="164">
        <v>0</v>
      </c>
      <c r="Z135" s="164">
        <v>0</v>
      </c>
      <c r="AA135" s="164">
        <v>0</v>
      </c>
      <c r="AB135" s="164">
        <f>AB80</f>
        <v>6498.65</v>
      </c>
    </row>
    <row r="136" spans="17:30" x14ac:dyDescent="0.25">
      <c r="U136" s="164">
        <v>8953.09</v>
      </c>
      <c r="V136" s="164">
        <v>0</v>
      </c>
      <c r="W136" s="164">
        <v>0</v>
      </c>
      <c r="X136" s="164">
        <v>716.25</v>
      </c>
      <c r="Y136" s="164">
        <v>0</v>
      </c>
      <c r="Z136" s="164">
        <v>0</v>
      </c>
      <c r="AA136" s="164">
        <v>0</v>
      </c>
      <c r="AB136" s="164">
        <f>AB42</f>
        <v>9669.34</v>
      </c>
    </row>
    <row r="137" spans="17:30" x14ac:dyDescent="0.25">
      <c r="T137" s="16" t="s">
        <v>504</v>
      </c>
      <c r="U137" s="164">
        <v>240.517</v>
      </c>
      <c r="V137" s="164">
        <v>0</v>
      </c>
      <c r="W137" s="164">
        <v>0</v>
      </c>
      <c r="X137" s="164">
        <v>38.481999999999999</v>
      </c>
      <c r="Y137" s="164">
        <v>0</v>
      </c>
      <c r="Z137" s="164">
        <v>0</v>
      </c>
      <c r="AA137" s="164">
        <v>0</v>
      </c>
      <c r="AB137" s="182">
        <f>AB88</f>
        <v>279</v>
      </c>
    </row>
    <row r="138" spans="17:30" ht="41.4" x14ac:dyDescent="0.25">
      <c r="T138" s="170" t="s">
        <v>163</v>
      </c>
      <c r="U138" s="164">
        <f>U113</f>
        <v>10380.43</v>
      </c>
      <c r="V138" s="164">
        <f t="shared" ref="V138:AA138" si="13">V113</f>
        <v>0</v>
      </c>
      <c r="W138" s="164">
        <f t="shared" si="13"/>
        <v>0</v>
      </c>
      <c r="X138" s="164">
        <f t="shared" si="13"/>
        <v>830.4344000000001</v>
      </c>
      <c r="Y138" s="164">
        <f t="shared" si="13"/>
        <v>0</v>
      </c>
      <c r="Z138" s="164">
        <f t="shared" si="13"/>
        <v>0</v>
      </c>
      <c r="AA138" s="164">
        <f t="shared" si="13"/>
        <v>0</v>
      </c>
      <c r="AB138" s="182">
        <f>AB113</f>
        <v>11210.86</v>
      </c>
    </row>
    <row r="139" spans="17:30" x14ac:dyDescent="0.25">
      <c r="U139" s="164"/>
      <c r="V139" s="164"/>
      <c r="W139" s="164"/>
      <c r="X139" s="164"/>
      <c r="Y139" s="164"/>
      <c r="Z139" s="164"/>
      <c r="AA139" s="164"/>
      <c r="AB139" s="164"/>
    </row>
    <row r="140" spans="17:30" ht="14.1" customHeight="1" x14ac:dyDescent="0.25">
      <c r="T140" s="27" t="s">
        <v>414</v>
      </c>
      <c r="U140" s="434">
        <f>U130+U131+U134+U135+U136+U137+U138</f>
        <v>102421.82699999999</v>
      </c>
      <c r="V140" s="434">
        <f t="shared" ref="V140:AB140" si="14">V130+V131+V134+V135+V136+V137+V138</f>
        <v>0</v>
      </c>
      <c r="W140" s="434">
        <f t="shared" si="14"/>
        <v>0</v>
      </c>
      <c r="X140" s="434">
        <f t="shared" si="14"/>
        <v>7439.7968000000001</v>
      </c>
      <c r="Y140" s="434">
        <f t="shared" si="14"/>
        <v>631.09</v>
      </c>
      <c r="Z140" s="434">
        <f t="shared" si="14"/>
        <v>147.91</v>
      </c>
      <c r="AA140" s="434">
        <f t="shared" si="14"/>
        <v>0</v>
      </c>
      <c r="AB140" s="434">
        <f t="shared" si="14"/>
        <v>109082.62</v>
      </c>
    </row>
    <row r="141" spans="17:30" x14ac:dyDescent="0.25">
      <c r="T141" s="27" t="s">
        <v>505</v>
      </c>
      <c r="U141" s="434"/>
      <c r="V141" s="434"/>
      <c r="W141" s="434"/>
      <c r="X141" s="434"/>
      <c r="Y141" s="434"/>
      <c r="Z141" s="434"/>
      <c r="AA141" s="434"/>
      <c r="AB141" s="434"/>
    </row>
    <row r="142" spans="17:30" x14ac:dyDescent="0.25">
      <c r="U142" s="164"/>
      <c r="V142" s="164"/>
      <c r="W142" s="164"/>
      <c r="X142" s="164"/>
      <c r="Y142" s="164"/>
      <c r="Z142" s="164"/>
      <c r="AA142" s="164"/>
      <c r="AB142" s="164"/>
    </row>
    <row r="143" spans="17:30" x14ac:dyDescent="0.25">
      <c r="U143" s="164"/>
      <c r="V143" s="164"/>
      <c r="W143" s="164"/>
      <c r="X143" s="164"/>
      <c r="Y143" s="164"/>
      <c r="Z143" s="164"/>
      <c r="AA143" s="164"/>
      <c r="AB143" s="164"/>
    </row>
    <row r="144" spans="17:30" x14ac:dyDescent="0.25">
      <c r="U144" s="164"/>
      <c r="V144" s="164"/>
      <c r="W144" s="164"/>
      <c r="X144" s="164"/>
      <c r="Y144" s="164"/>
      <c r="Z144" s="164"/>
      <c r="AA144" s="164"/>
      <c r="AB144" s="164"/>
    </row>
    <row r="145" spans="1:63" x14ac:dyDescent="0.25">
      <c r="U145" s="164"/>
      <c r="V145" s="164"/>
      <c r="W145" s="164"/>
      <c r="X145" s="164"/>
      <c r="Y145" s="164"/>
      <c r="Z145" s="164"/>
      <c r="AA145" s="164"/>
      <c r="AB145" s="164"/>
    </row>
    <row r="146" spans="1:63" x14ac:dyDescent="0.25">
      <c r="U146" s="164"/>
      <c r="V146" s="164"/>
      <c r="W146" s="164"/>
      <c r="X146" s="164"/>
      <c r="Y146" s="164"/>
      <c r="Z146" s="164"/>
      <c r="AA146" s="164"/>
      <c r="AB146" s="164"/>
    </row>
    <row r="147" spans="1:63" x14ac:dyDescent="0.25">
      <c r="U147" s="164"/>
      <c r="V147" s="164"/>
      <c r="W147" s="164"/>
      <c r="X147" s="164"/>
      <c r="Y147" s="164"/>
      <c r="Z147" s="164"/>
      <c r="AA147" s="164"/>
      <c r="AB147" s="164"/>
    </row>
    <row r="148" spans="1:63" s="63" customFormat="1" x14ac:dyDescent="0.25">
      <c r="U148" s="246"/>
      <c r="V148" s="246"/>
      <c r="W148" s="246"/>
      <c r="X148" s="246"/>
      <c r="Y148" s="246"/>
      <c r="Z148" s="246"/>
      <c r="AA148" s="246"/>
      <c r="AB148" s="246"/>
    </row>
    <row r="149" spans="1:63" x14ac:dyDescent="0.25">
      <c r="U149" s="152"/>
      <c r="V149" s="152"/>
      <c r="W149" s="152"/>
      <c r="X149" s="152"/>
      <c r="Y149" s="152"/>
      <c r="Z149" s="152"/>
      <c r="AA149" s="152"/>
      <c r="AB149" s="152"/>
    </row>
    <row r="151" spans="1:63" x14ac:dyDescent="0.25">
      <c r="P151" s="436">
        <v>45778</v>
      </c>
      <c r="Q151" s="435"/>
      <c r="R151" s="435"/>
      <c r="S151" s="435"/>
      <c r="T151" s="435"/>
      <c r="U151" s="435"/>
    </row>
    <row r="152" spans="1:63" ht="18.600000000000001" customHeight="1" x14ac:dyDescent="0.25">
      <c r="P152" s="435"/>
      <c r="Q152" s="435"/>
      <c r="R152" s="435"/>
      <c r="S152" s="435"/>
      <c r="T152" s="435"/>
      <c r="U152" s="435"/>
    </row>
    <row r="153" spans="1:63" s="155" customFormat="1" x14ac:dyDescent="0.25">
      <c r="A153" s="324" t="s">
        <v>93</v>
      </c>
      <c r="B153" s="324" t="s">
        <v>94</v>
      </c>
      <c r="C153" s="324" t="s">
        <v>95</v>
      </c>
      <c r="D153" s="324" t="s">
        <v>96</v>
      </c>
      <c r="E153" s="324" t="s">
        <v>97</v>
      </c>
      <c r="F153" s="324" t="s">
        <v>98</v>
      </c>
      <c r="G153" s="324" t="s">
        <v>99</v>
      </c>
      <c r="H153" s="324" t="s">
        <v>100</v>
      </c>
      <c r="I153" s="324" t="s">
        <v>101</v>
      </c>
      <c r="J153" s="324" t="s">
        <v>102</v>
      </c>
      <c r="K153" s="324" t="s">
        <v>103</v>
      </c>
      <c r="L153" s="324" t="s">
        <v>104</v>
      </c>
      <c r="M153" s="324" t="s">
        <v>105</v>
      </c>
      <c r="N153" s="324" t="s">
        <v>106</v>
      </c>
      <c r="O153" s="324" t="s">
        <v>107</v>
      </c>
      <c r="P153" s="324" t="s">
        <v>108</v>
      </c>
      <c r="Q153" s="324" t="s">
        <v>109</v>
      </c>
      <c r="R153" s="324" t="s">
        <v>110</v>
      </c>
      <c r="S153" s="324" t="s">
        <v>111</v>
      </c>
      <c r="T153" s="324" t="s">
        <v>112</v>
      </c>
      <c r="U153" s="324" t="s">
        <v>113</v>
      </c>
      <c r="V153" s="324" t="s">
        <v>114</v>
      </c>
      <c r="W153" s="324" t="s">
        <v>115</v>
      </c>
      <c r="X153" s="324" t="s">
        <v>116</v>
      </c>
      <c r="Y153" s="324" t="s">
        <v>117</v>
      </c>
      <c r="Z153" s="324" t="s">
        <v>118</v>
      </c>
      <c r="AA153" s="324" t="s">
        <v>119</v>
      </c>
      <c r="AB153" s="324" t="s">
        <v>120</v>
      </c>
      <c r="AC153" s="324" t="s">
        <v>121</v>
      </c>
      <c r="AD153" s="324" t="s">
        <v>122</v>
      </c>
      <c r="AE153" s="324" t="s">
        <v>123</v>
      </c>
      <c r="AF153" s="324" t="s">
        <v>124</v>
      </c>
      <c r="AG153" s="324" t="s">
        <v>125</v>
      </c>
      <c r="AH153" s="324" t="s">
        <v>126</v>
      </c>
      <c r="AI153" s="324" t="s">
        <v>127</v>
      </c>
      <c r="AJ153" s="324" t="s">
        <v>128</v>
      </c>
      <c r="AK153" s="324" t="s">
        <v>129</v>
      </c>
      <c r="AL153" s="324" t="s">
        <v>130</v>
      </c>
      <c r="AM153" s="324" t="s">
        <v>131</v>
      </c>
      <c r="AN153" s="324" t="s">
        <v>132</v>
      </c>
      <c r="AO153" s="324" t="s">
        <v>133</v>
      </c>
      <c r="AP153" s="324" t="s">
        <v>134</v>
      </c>
      <c r="AQ153" s="324" t="s">
        <v>135</v>
      </c>
      <c r="AR153" s="324" t="s">
        <v>136</v>
      </c>
      <c r="AS153" s="324" t="s">
        <v>137</v>
      </c>
      <c r="AT153" s="324" t="s">
        <v>138</v>
      </c>
      <c r="AU153" s="324" t="s">
        <v>139</v>
      </c>
      <c r="AV153" s="324" t="s">
        <v>140</v>
      </c>
      <c r="AW153" s="324" t="s">
        <v>141</v>
      </c>
      <c r="AX153" s="324" t="s">
        <v>142</v>
      </c>
      <c r="AY153" s="324" t="s">
        <v>143</v>
      </c>
      <c r="AZ153" s="324" t="s">
        <v>144</v>
      </c>
      <c r="BA153" s="324" t="s">
        <v>145</v>
      </c>
      <c r="BB153" s="324" t="s">
        <v>146</v>
      </c>
      <c r="BC153" s="324" t="s">
        <v>147</v>
      </c>
      <c r="BD153" s="324" t="s">
        <v>148</v>
      </c>
      <c r="BE153" s="324" t="s">
        <v>149</v>
      </c>
      <c r="BF153" s="324" t="s">
        <v>150</v>
      </c>
      <c r="BG153" s="324" t="s">
        <v>151</v>
      </c>
      <c r="BH153" s="324" t="s">
        <v>152</v>
      </c>
      <c r="BI153" s="324" t="s">
        <v>153</v>
      </c>
      <c r="BJ153" s="155" t="s">
        <v>584</v>
      </c>
      <c r="BK153" s="155" t="s">
        <v>585</v>
      </c>
    </row>
    <row r="154" spans="1:63" s="80" customFormat="1" ht="16.2" thickBot="1" x14ac:dyDescent="0.3">
      <c r="A154" s="335" t="s">
        <v>154</v>
      </c>
      <c r="B154" s="335" t="s">
        <v>154</v>
      </c>
      <c r="C154" s="335" t="s">
        <v>155</v>
      </c>
      <c r="D154" s="335" t="s">
        <v>156</v>
      </c>
      <c r="E154" s="335" t="s">
        <v>586</v>
      </c>
      <c r="F154" s="335" t="s">
        <v>587</v>
      </c>
      <c r="G154" s="335" t="s">
        <v>154</v>
      </c>
      <c r="H154" s="335" t="s">
        <v>154</v>
      </c>
      <c r="I154" s="335" t="s">
        <v>305</v>
      </c>
      <c r="J154" s="335" t="s">
        <v>588</v>
      </c>
      <c r="K154" s="335" t="s">
        <v>589</v>
      </c>
      <c r="L154" s="335" t="s">
        <v>154</v>
      </c>
      <c r="M154" s="335" t="s">
        <v>308</v>
      </c>
      <c r="N154" s="335" t="s">
        <v>309</v>
      </c>
      <c r="O154" s="335" t="s">
        <v>178</v>
      </c>
      <c r="P154" s="335" t="s">
        <v>165</v>
      </c>
      <c r="Q154" s="336" t="s">
        <v>166</v>
      </c>
      <c r="R154" s="335" t="s">
        <v>154</v>
      </c>
      <c r="S154" s="335" t="s">
        <v>154</v>
      </c>
      <c r="T154" s="335" t="s">
        <v>167</v>
      </c>
      <c r="U154" s="79">
        <v>4638.43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330">
        <v>5000</v>
      </c>
      <c r="AC154" s="335" t="s">
        <v>154</v>
      </c>
      <c r="AD154" s="335">
        <v>361.57</v>
      </c>
      <c r="AE154" s="335">
        <v>0</v>
      </c>
      <c r="AF154" s="335">
        <v>0</v>
      </c>
      <c r="AG154" s="335">
        <v>0</v>
      </c>
      <c r="AH154" s="335" t="s">
        <v>154</v>
      </c>
      <c r="AI154" s="335" t="s">
        <v>168</v>
      </c>
      <c r="AJ154" s="335" t="s">
        <v>211</v>
      </c>
      <c r="AK154" s="335" t="s">
        <v>183</v>
      </c>
      <c r="AL154" s="335" t="s">
        <v>184</v>
      </c>
      <c r="AM154" s="335" t="s">
        <v>154</v>
      </c>
      <c r="AN154" s="335" t="s">
        <v>154</v>
      </c>
      <c r="AO154" s="335" t="s">
        <v>310</v>
      </c>
      <c r="AP154" s="335" t="s">
        <v>172</v>
      </c>
      <c r="AQ154" s="335" t="s">
        <v>173</v>
      </c>
      <c r="AR154" s="335" t="s">
        <v>173</v>
      </c>
      <c r="AS154" s="335" t="s">
        <v>173</v>
      </c>
      <c r="AT154" s="335" t="s">
        <v>173</v>
      </c>
      <c r="AU154" s="335" t="s">
        <v>173</v>
      </c>
      <c r="AV154" s="335" t="s">
        <v>173</v>
      </c>
      <c r="AW154" s="335" t="s">
        <v>173</v>
      </c>
      <c r="AX154" s="335" t="s">
        <v>173</v>
      </c>
      <c r="AY154" s="335" t="s">
        <v>173</v>
      </c>
      <c r="AZ154" s="335" t="s">
        <v>590</v>
      </c>
      <c r="BA154" s="335" t="s">
        <v>175</v>
      </c>
      <c r="BB154" s="335" t="s">
        <v>176</v>
      </c>
      <c r="BC154" s="335" t="s">
        <v>175</v>
      </c>
      <c r="BD154" s="335" t="s">
        <v>176</v>
      </c>
      <c r="BE154" s="335">
        <v>361.57</v>
      </c>
      <c r="BF154" s="335" t="s">
        <v>173</v>
      </c>
      <c r="BG154" s="335" t="s">
        <v>173</v>
      </c>
      <c r="BH154" s="335" t="s">
        <v>177</v>
      </c>
      <c r="BI154" s="335" t="s">
        <v>178</v>
      </c>
      <c r="BJ154" s="163" t="s">
        <v>36</v>
      </c>
      <c r="BK154" s="337">
        <v>45778</v>
      </c>
    </row>
    <row r="155" spans="1:63" s="80" customFormat="1" ht="16.2" thickBot="1" x14ac:dyDescent="0.3">
      <c r="A155" s="335" t="s">
        <v>154</v>
      </c>
      <c r="B155" s="335" t="s">
        <v>154</v>
      </c>
      <c r="C155" s="335" t="s">
        <v>155</v>
      </c>
      <c r="D155" s="335" t="s">
        <v>156</v>
      </c>
      <c r="E155" s="335" t="s">
        <v>591</v>
      </c>
      <c r="F155" s="335" t="s">
        <v>592</v>
      </c>
      <c r="G155" s="335" t="s">
        <v>154</v>
      </c>
      <c r="H155" s="335" t="s">
        <v>154</v>
      </c>
      <c r="I155" s="335" t="s">
        <v>268</v>
      </c>
      <c r="J155" s="335" t="s">
        <v>593</v>
      </c>
      <c r="K155" s="335" t="s">
        <v>594</v>
      </c>
      <c r="L155" s="335" t="s">
        <v>154</v>
      </c>
      <c r="M155" s="335" t="s">
        <v>271</v>
      </c>
      <c r="N155" s="335" t="s">
        <v>272</v>
      </c>
      <c r="O155" s="335" t="s">
        <v>178</v>
      </c>
      <c r="P155" s="335" t="s">
        <v>165</v>
      </c>
      <c r="Q155" s="336" t="s">
        <v>166</v>
      </c>
      <c r="R155" s="335" t="s">
        <v>154</v>
      </c>
      <c r="S155" s="335" t="s">
        <v>154</v>
      </c>
      <c r="T155" s="335" t="s">
        <v>167</v>
      </c>
      <c r="U155" s="79">
        <v>11832.41</v>
      </c>
      <c r="V155" s="79">
        <v>0</v>
      </c>
      <c r="W155" s="79">
        <v>0</v>
      </c>
      <c r="X155" s="79">
        <v>0</v>
      </c>
      <c r="Y155" s="79">
        <v>631.09</v>
      </c>
      <c r="Z155" s="79">
        <v>147.91</v>
      </c>
      <c r="AA155" s="79">
        <v>0</v>
      </c>
      <c r="AB155" s="185">
        <v>12000</v>
      </c>
      <c r="AC155" s="335" t="s">
        <v>154</v>
      </c>
      <c r="AD155" s="335">
        <v>946.59</v>
      </c>
      <c r="AE155" s="335">
        <v>779</v>
      </c>
      <c r="AF155" s="335">
        <v>0</v>
      </c>
      <c r="AG155" s="335">
        <v>0</v>
      </c>
      <c r="AH155" s="335" t="s">
        <v>154</v>
      </c>
      <c r="AI155" s="335" t="s">
        <v>168</v>
      </c>
      <c r="AJ155" s="335" t="s">
        <v>154</v>
      </c>
      <c r="AK155" s="335" t="s">
        <v>183</v>
      </c>
      <c r="AL155" s="335" t="s">
        <v>184</v>
      </c>
      <c r="AM155" s="335" t="s">
        <v>154</v>
      </c>
      <c r="AN155" s="335" t="s">
        <v>274</v>
      </c>
      <c r="AO155" s="335" t="s">
        <v>302</v>
      </c>
      <c r="AP155" s="335" t="s">
        <v>172</v>
      </c>
      <c r="AQ155" s="335" t="s">
        <v>173</v>
      </c>
      <c r="AR155" s="335" t="s">
        <v>173</v>
      </c>
      <c r="AS155" s="335" t="s">
        <v>173</v>
      </c>
      <c r="AT155" s="335" t="s">
        <v>173</v>
      </c>
      <c r="AU155" s="335" t="s">
        <v>173</v>
      </c>
      <c r="AV155" s="335" t="s">
        <v>173</v>
      </c>
      <c r="AW155" s="335" t="s">
        <v>173</v>
      </c>
      <c r="AX155" s="335" t="s">
        <v>173</v>
      </c>
      <c r="AY155" s="335" t="s">
        <v>173</v>
      </c>
      <c r="AZ155" s="335" t="s">
        <v>595</v>
      </c>
      <c r="BA155" s="335" t="s">
        <v>175</v>
      </c>
      <c r="BB155" s="335" t="s">
        <v>176</v>
      </c>
      <c r="BC155" s="335" t="s">
        <v>175</v>
      </c>
      <c r="BD155" s="335" t="s">
        <v>176</v>
      </c>
      <c r="BE155" s="335">
        <v>946.59</v>
      </c>
      <c r="BF155" s="335" t="s">
        <v>173</v>
      </c>
      <c r="BG155" s="335" t="s">
        <v>173</v>
      </c>
      <c r="BH155" s="335" t="s">
        <v>177</v>
      </c>
      <c r="BI155" s="335" t="s">
        <v>178</v>
      </c>
      <c r="BJ155" s="163" t="s">
        <v>61</v>
      </c>
      <c r="BK155" s="337">
        <v>45778</v>
      </c>
    </row>
    <row r="156" spans="1:63" ht="16.2" thickBot="1" x14ac:dyDescent="0.3">
      <c r="A156" s="325" t="s">
        <v>154</v>
      </c>
      <c r="B156" s="325" t="s">
        <v>154</v>
      </c>
      <c r="C156" s="325" t="s">
        <v>155</v>
      </c>
      <c r="D156" s="325" t="s">
        <v>156</v>
      </c>
      <c r="E156" s="325" t="s">
        <v>596</v>
      </c>
      <c r="F156" s="325" t="s">
        <v>597</v>
      </c>
      <c r="G156" s="325" t="s">
        <v>154</v>
      </c>
      <c r="H156" s="325" t="s">
        <v>154</v>
      </c>
      <c r="I156" s="325" t="s">
        <v>159</v>
      </c>
      <c r="J156" s="325" t="s">
        <v>598</v>
      </c>
      <c r="K156" s="325" t="s">
        <v>599</v>
      </c>
      <c r="L156" s="325" t="s">
        <v>154</v>
      </c>
      <c r="M156" s="325" t="s">
        <v>162</v>
      </c>
      <c r="N156" s="325" t="s">
        <v>163</v>
      </c>
      <c r="O156" s="325" t="s">
        <v>164</v>
      </c>
      <c r="P156" s="325" t="s">
        <v>165</v>
      </c>
      <c r="Q156" s="322" t="s">
        <v>166</v>
      </c>
      <c r="R156" s="325" t="s">
        <v>154</v>
      </c>
      <c r="S156" s="325" t="s">
        <v>154</v>
      </c>
      <c r="T156" s="325" t="s">
        <v>167</v>
      </c>
      <c r="U156" s="56">
        <v>9789.59</v>
      </c>
      <c r="V156" s="56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0</v>
      </c>
      <c r="AB156" s="329">
        <v>10572.76</v>
      </c>
      <c r="AC156" s="325" t="s">
        <v>154</v>
      </c>
      <c r="AD156" s="325">
        <v>783.17</v>
      </c>
      <c r="AE156" s="325">
        <v>0</v>
      </c>
      <c r="AF156" s="325">
        <v>0</v>
      </c>
      <c r="AG156" s="325">
        <v>0</v>
      </c>
      <c r="AH156" s="325" t="s">
        <v>154</v>
      </c>
      <c r="AI156" s="325" t="s">
        <v>168</v>
      </c>
      <c r="AJ156" s="325" t="s">
        <v>154</v>
      </c>
      <c r="AK156" s="325" t="s">
        <v>169</v>
      </c>
      <c r="AL156" s="325" t="s">
        <v>170</v>
      </c>
      <c r="AM156" s="325" t="s">
        <v>154</v>
      </c>
      <c r="AN156" s="325" t="s">
        <v>154</v>
      </c>
      <c r="AO156" s="325" t="s">
        <v>171</v>
      </c>
      <c r="AP156" s="325" t="s">
        <v>172</v>
      </c>
      <c r="AQ156" s="325" t="s">
        <v>173</v>
      </c>
      <c r="AR156" s="325" t="s">
        <v>173</v>
      </c>
      <c r="AS156" s="325" t="s">
        <v>173</v>
      </c>
      <c r="AT156" s="325" t="s">
        <v>173</v>
      </c>
      <c r="AU156" s="325" t="s">
        <v>173</v>
      </c>
      <c r="AV156" s="325" t="s">
        <v>173</v>
      </c>
      <c r="AW156" s="325" t="s">
        <v>173</v>
      </c>
      <c r="AX156" s="325" t="s">
        <v>173</v>
      </c>
      <c r="AY156" s="325" t="s">
        <v>173</v>
      </c>
      <c r="AZ156" s="325" t="s">
        <v>600</v>
      </c>
      <c r="BA156" s="325" t="s">
        <v>175</v>
      </c>
      <c r="BB156" s="325" t="s">
        <v>176</v>
      </c>
      <c r="BC156" s="325" t="s">
        <v>175</v>
      </c>
      <c r="BD156" s="325" t="s">
        <v>176</v>
      </c>
      <c r="BE156" s="325">
        <v>783.17</v>
      </c>
      <c r="BF156" s="325" t="s">
        <v>173</v>
      </c>
      <c r="BG156" s="325" t="s">
        <v>173</v>
      </c>
      <c r="BH156" s="325" t="s">
        <v>177</v>
      </c>
      <c r="BI156" s="325" t="s">
        <v>178</v>
      </c>
      <c r="BJ156" s="268" t="s">
        <v>68</v>
      </c>
      <c r="BK156" s="264">
        <v>45778</v>
      </c>
    </row>
    <row r="157" spans="1:63" s="80" customFormat="1" ht="16.2" thickBot="1" x14ac:dyDescent="0.3">
      <c r="A157" s="335" t="s">
        <v>154</v>
      </c>
      <c r="B157" s="335" t="s">
        <v>154</v>
      </c>
      <c r="C157" s="335" t="s">
        <v>155</v>
      </c>
      <c r="D157" s="335" t="s">
        <v>156</v>
      </c>
      <c r="E157" s="335" t="s">
        <v>596</v>
      </c>
      <c r="F157" s="335" t="s">
        <v>601</v>
      </c>
      <c r="G157" s="335" t="s">
        <v>154</v>
      </c>
      <c r="H157" s="335" t="s">
        <v>154</v>
      </c>
      <c r="I157" s="335" t="s">
        <v>189</v>
      </c>
      <c r="J157" s="335" t="s">
        <v>602</v>
      </c>
      <c r="K157" s="335" t="s">
        <v>603</v>
      </c>
      <c r="L157" s="335" t="s">
        <v>154</v>
      </c>
      <c r="M157" s="335" t="s">
        <v>192</v>
      </c>
      <c r="N157" s="335" t="s">
        <v>193</v>
      </c>
      <c r="O157" s="335" t="s">
        <v>178</v>
      </c>
      <c r="P157" s="335" t="s">
        <v>165</v>
      </c>
      <c r="Q157" s="336" t="s">
        <v>166</v>
      </c>
      <c r="R157" s="335" t="s">
        <v>154</v>
      </c>
      <c r="S157" s="335" t="s">
        <v>154</v>
      </c>
      <c r="T157" s="335" t="s">
        <v>167</v>
      </c>
      <c r="U157" s="79">
        <v>7683</v>
      </c>
      <c r="V157" s="79">
        <v>0</v>
      </c>
      <c r="W157" s="79">
        <v>0</v>
      </c>
      <c r="X157" s="79">
        <v>0</v>
      </c>
      <c r="Y157" s="79">
        <v>0</v>
      </c>
      <c r="Z157" s="79">
        <v>0</v>
      </c>
      <c r="AA157" s="79">
        <v>0</v>
      </c>
      <c r="AB157" s="185">
        <v>8297.64</v>
      </c>
      <c r="AC157" s="335" t="s">
        <v>154</v>
      </c>
      <c r="AD157" s="335">
        <v>614.64</v>
      </c>
      <c r="AE157" s="335">
        <v>0</v>
      </c>
      <c r="AF157" s="335">
        <v>0</v>
      </c>
      <c r="AG157" s="335">
        <v>0</v>
      </c>
      <c r="AH157" s="335" t="s">
        <v>154</v>
      </c>
      <c r="AI157" s="335" t="s">
        <v>168</v>
      </c>
      <c r="AJ157" s="335" t="s">
        <v>154</v>
      </c>
      <c r="AK157" s="335" t="s">
        <v>183</v>
      </c>
      <c r="AL157" s="335" t="s">
        <v>184</v>
      </c>
      <c r="AM157" s="335" t="s">
        <v>154</v>
      </c>
      <c r="AN157" s="335" t="s">
        <v>194</v>
      </c>
      <c r="AO157" s="335" t="s">
        <v>604</v>
      </c>
      <c r="AP157" s="335" t="s">
        <v>172</v>
      </c>
      <c r="AQ157" s="335" t="s">
        <v>173</v>
      </c>
      <c r="AR157" s="335" t="s">
        <v>173</v>
      </c>
      <c r="AS157" s="335" t="s">
        <v>173</v>
      </c>
      <c r="AT157" s="335" t="s">
        <v>173</v>
      </c>
      <c r="AU157" s="335" t="s">
        <v>173</v>
      </c>
      <c r="AV157" s="335" t="s">
        <v>173</v>
      </c>
      <c r="AW157" s="335" t="s">
        <v>173</v>
      </c>
      <c r="AX157" s="335" t="s">
        <v>173</v>
      </c>
      <c r="AY157" s="335" t="s">
        <v>173</v>
      </c>
      <c r="AZ157" s="335" t="s">
        <v>605</v>
      </c>
      <c r="BA157" s="335" t="s">
        <v>175</v>
      </c>
      <c r="BB157" s="335" t="s">
        <v>176</v>
      </c>
      <c r="BC157" s="335" t="s">
        <v>175</v>
      </c>
      <c r="BD157" s="335" t="s">
        <v>176</v>
      </c>
      <c r="BE157" s="335">
        <v>614.64</v>
      </c>
      <c r="BF157" s="335" t="s">
        <v>173</v>
      </c>
      <c r="BG157" s="335" t="s">
        <v>173</v>
      </c>
      <c r="BH157" s="335" t="s">
        <v>177</v>
      </c>
      <c r="BI157" s="335" t="s">
        <v>178</v>
      </c>
      <c r="BJ157" s="163" t="s">
        <v>71</v>
      </c>
      <c r="BK157" s="337">
        <v>45778</v>
      </c>
    </row>
    <row r="158" spans="1:63" s="80" customFormat="1" ht="16.2" thickBot="1" x14ac:dyDescent="0.3">
      <c r="A158" s="335" t="s">
        <v>154</v>
      </c>
      <c r="B158" s="335" t="s">
        <v>154</v>
      </c>
      <c r="C158" s="335" t="s">
        <v>155</v>
      </c>
      <c r="D158" s="335" t="s">
        <v>156</v>
      </c>
      <c r="E158" s="335" t="s">
        <v>596</v>
      </c>
      <c r="F158" s="335" t="s">
        <v>606</v>
      </c>
      <c r="G158" s="335" t="s">
        <v>154</v>
      </c>
      <c r="H158" s="335" t="s">
        <v>154</v>
      </c>
      <c r="I158" s="335" t="s">
        <v>443</v>
      </c>
      <c r="J158" s="335" t="s">
        <v>607</v>
      </c>
      <c r="K158" s="335" t="s">
        <v>608</v>
      </c>
      <c r="L158" s="335" t="s">
        <v>154</v>
      </c>
      <c r="M158" s="335" t="s">
        <v>459</v>
      </c>
      <c r="N158" s="335" t="s">
        <v>460</v>
      </c>
      <c r="O158" s="335" t="s">
        <v>178</v>
      </c>
      <c r="P158" s="335" t="s">
        <v>165</v>
      </c>
      <c r="Q158" s="336" t="s">
        <v>166</v>
      </c>
      <c r="R158" s="335" t="s">
        <v>154</v>
      </c>
      <c r="S158" s="335" t="s">
        <v>154</v>
      </c>
      <c r="T158" s="335" t="s">
        <v>167</v>
      </c>
      <c r="U158" s="79">
        <v>4159.3999999999996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185">
        <v>4492.16</v>
      </c>
      <c r="AC158" s="335" t="s">
        <v>154</v>
      </c>
      <c r="AD158" s="335">
        <v>332.76</v>
      </c>
      <c r="AE158" s="335">
        <v>0</v>
      </c>
      <c r="AF158" s="335">
        <v>0</v>
      </c>
      <c r="AG158" s="335">
        <v>0</v>
      </c>
      <c r="AH158" s="335" t="s">
        <v>154</v>
      </c>
      <c r="AI158" s="335" t="s">
        <v>168</v>
      </c>
      <c r="AJ158" s="335" t="s">
        <v>154</v>
      </c>
      <c r="AK158" s="335" t="s">
        <v>183</v>
      </c>
      <c r="AL158" s="335" t="s">
        <v>184</v>
      </c>
      <c r="AM158" s="335" t="s">
        <v>154</v>
      </c>
      <c r="AN158" s="335" t="s">
        <v>154</v>
      </c>
      <c r="AO158" s="335" t="s">
        <v>609</v>
      </c>
      <c r="AP158" s="335" t="s">
        <v>172</v>
      </c>
      <c r="AQ158" s="335" t="s">
        <v>173</v>
      </c>
      <c r="AR158" s="335" t="s">
        <v>173</v>
      </c>
      <c r="AS158" s="335" t="s">
        <v>173</v>
      </c>
      <c r="AT158" s="335" t="s">
        <v>173</v>
      </c>
      <c r="AU158" s="335" t="s">
        <v>173</v>
      </c>
      <c r="AV158" s="335" t="s">
        <v>173</v>
      </c>
      <c r="AW158" s="335" t="s">
        <v>173</v>
      </c>
      <c r="AX158" s="335" t="s">
        <v>173</v>
      </c>
      <c r="AY158" s="335" t="s">
        <v>173</v>
      </c>
      <c r="AZ158" s="335" t="s">
        <v>610</v>
      </c>
      <c r="BA158" s="335" t="s">
        <v>175</v>
      </c>
      <c r="BB158" s="335" t="s">
        <v>176</v>
      </c>
      <c r="BC158" s="335" t="s">
        <v>175</v>
      </c>
      <c r="BD158" s="335" t="s">
        <v>176</v>
      </c>
      <c r="BE158" s="335">
        <v>332.76</v>
      </c>
      <c r="BF158" s="335" t="s">
        <v>173</v>
      </c>
      <c r="BG158" s="335" t="s">
        <v>173</v>
      </c>
      <c r="BH158" s="335" t="s">
        <v>177</v>
      </c>
      <c r="BI158" s="335" t="s">
        <v>178</v>
      </c>
      <c r="BJ158" s="163" t="s">
        <v>88</v>
      </c>
      <c r="BK158" s="337">
        <v>45778</v>
      </c>
    </row>
    <row r="159" spans="1:63" s="80" customFormat="1" ht="16.2" thickBot="1" x14ac:dyDescent="0.3">
      <c r="A159" s="335" t="s">
        <v>154</v>
      </c>
      <c r="B159" s="335" t="s">
        <v>154</v>
      </c>
      <c r="C159" s="335" t="s">
        <v>155</v>
      </c>
      <c r="D159" s="335" t="s">
        <v>156</v>
      </c>
      <c r="E159" s="335" t="s">
        <v>611</v>
      </c>
      <c r="F159" s="335" t="s">
        <v>612</v>
      </c>
      <c r="G159" s="335" t="s">
        <v>154</v>
      </c>
      <c r="H159" s="335" t="s">
        <v>154</v>
      </c>
      <c r="I159" s="335" t="s">
        <v>154</v>
      </c>
      <c r="J159" s="335" t="s">
        <v>154</v>
      </c>
      <c r="K159" s="335" t="s">
        <v>613</v>
      </c>
      <c r="L159" s="335" t="s">
        <v>154</v>
      </c>
      <c r="M159" s="335" t="s">
        <v>614</v>
      </c>
      <c r="N159" s="335" t="s">
        <v>615</v>
      </c>
      <c r="O159" s="335" t="s">
        <v>326</v>
      </c>
      <c r="P159" s="335" t="s">
        <v>165</v>
      </c>
      <c r="Q159" s="336" t="s">
        <v>616</v>
      </c>
      <c r="R159" s="335" t="s">
        <v>154</v>
      </c>
      <c r="S159" s="335" t="s">
        <v>154</v>
      </c>
      <c r="T159" s="335" t="s">
        <v>167</v>
      </c>
      <c r="U159" s="79">
        <v>11594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185">
        <v>11594</v>
      </c>
      <c r="AC159" s="335" t="s">
        <v>154</v>
      </c>
      <c r="AD159" s="335">
        <v>0</v>
      </c>
      <c r="AE159" s="335">
        <v>0</v>
      </c>
      <c r="AF159" s="335">
        <v>0</v>
      </c>
      <c r="AG159" s="335">
        <v>0</v>
      </c>
      <c r="AH159" s="335" t="s">
        <v>154</v>
      </c>
      <c r="AI159" s="335" t="s">
        <v>168</v>
      </c>
      <c r="AJ159" s="335" t="s">
        <v>154</v>
      </c>
      <c r="AK159" s="335" t="s">
        <v>183</v>
      </c>
      <c r="AL159" s="335" t="s">
        <v>184</v>
      </c>
      <c r="AM159" s="335" t="s">
        <v>154</v>
      </c>
      <c r="AN159" s="335" t="s">
        <v>154</v>
      </c>
      <c r="AO159" s="335" t="s">
        <v>617</v>
      </c>
      <c r="AP159" s="335" t="s">
        <v>172</v>
      </c>
      <c r="AQ159" s="335" t="s">
        <v>173</v>
      </c>
      <c r="AR159" s="335" t="s">
        <v>173</v>
      </c>
      <c r="AS159" s="335" t="s">
        <v>173</v>
      </c>
      <c r="AT159" s="335" t="s">
        <v>173</v>
      </c>
      <c r="AU159" s="335" t="s">
        <v>173</v>
      </c>
      <c r="AV159" s="335" t="s">
        <v>173</v>
      </c>
      <c r="AW159" s="335" t="s">
        <v>173</v>
      </c>
      <c r="AX159" s="335" t="s">
        <v>173</v>
      </c>
      <c r="AY159" s="335" t="s">
        <v>173</v>
      </c>
      <c r="AZ159" s="335" t="s">
        <v>618</v>
      </c>
      <c r="BA159" s="335" t="s">
        <v>175</v>
      </c>
      <c r="BB159" s="335" t="s">
        <v>176</v>
      </c>
      <c r="BC159" s="335" t="s">
        <v>175</v>
      </c>
      <c r="BD159" s="335" t="s">
        <v>176</v>
      </c>
      <c r="BE159" s="335">
        <v>0</v>
      </c>
      <c r="BF159" s="335" t="s">
        <v>173</v>
      </c>
      <c r="BG159" s="335" t="s">
        <v>173</v>
      </c>
      <c r="BH159" s="335" t="s">
        <v>177</v>
      </c>
      <c r="BI159" s="335" t="s">
        <v>178</v>
      </c>
      <c r="BJ159" s="163" t="s">
        <v>1676</v>
      </c>
      <c r="BK159" s="337">
        <v>45778</v>
      </c>
    </row>
    <row r="160" spans="1:63" s="80" customFormat="1" ht="16.2" thickBot="1" x14ac:dyDescent="0.3">
      <c r="A160" s="335" t="s">
        <v>154</v>
      </c>
      <c r="B160" s="335" t="s">
        <v>154</v>
      </c>
      <c r="C160" s="335" t="s">
        <v>155</v>
      </c>
      <c r="D160" s="335" t="s">
        <v>156</v>
      </c>
      <c r="E160" s="335" t="s">
        <v>611</v>
      </c>
      <c r="F160" s="335" t="s">
        <v>619</v>
      </c>
      <c r="G160" s="335" t="s">
        <v>154</v>
      </c>
      <c r="H160" s="335" t="s">
        <v>154</v>
      </c>
      <c r="I160" s="335" t="s">
        <v>443</v>
      </c>
      <c r="J160" s="335" t="s">
        <v>620</v>
      </c>
      <c r="K160" s="335" t="s">
        <v>621</v>
      </c>
      <c r="L160" s="335" t="s">
        <v>154</v>
      </c>
      <c r="M160" s="335" t="s">
        <v>459</v>
      </c>
      <c r="N160" s="335" t="s">
        <v>460</v>
      </c>
      <c r="O160" s="335" t="s">
        <v>178</v>
      </c>
      <c r="P160" s="335" t="s">
        <v>165</v>
      </c>
      <c r="Q160" s="336" t="s">
        <v>166</v>
      </c>
      <c r="R160" s="335" t="s">
        <v>154</v>
      </c>
      <c r="S160" s="335" t="s">
        <v>154</v>
      </c>
      <c r="T160" s="335" t="s">
        <v>167</v>
      </c>
      <c r="U160" s="79">
        <v>3008.33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185">
        <v>3249</v>
      </c>
      <c r="AC160" s="335" t="s">
        <v>154</v>
      </c>
      <c r="AD160" s="335">
        <v>240.67</v>
      </c>
      <c r="AE160" s="335">
        <v>0</v>
      </c>
      <c r="AF160" s="335">
        <v>0</v>
      </c>
      <c r="AG160" s="335">
        <v>0</v>
      </c>
      <c r="AH160" s="335" t="s">
        <v>154</v>
      </c>
      <c r="AI160" s="335" t="s">
        <v>168</v>
      </c>
      <c r="AJ160" s="335" t="s">
        <v>154</v>
      </c>
      <c r="AK160" s="335" t="s">
        <v>183</v>
      </c>
      <c r="AL160" s="335" t="s">
        <v>184</v>
      </c>
      <c r="AM160" s="335" t="s">
        <v>154</v>
      </c>
      <c r="AN160" s="335" t="s">
        <v>154</v>
      </c>
      <c r="AO160" s="335" t="s">
        <v>622</v>
      </c>
      <c r="AP160" s="335" t="s">
        <v>172</v>
      </c>
      <c r="AQ160" s="335" t="s">
        <v>173</v>
      </c>
      <c r="AR160" s="335" t="s">
        <v>173</v>
      </c>
      <c r="AS160" s="335" t="s">
        <v>173</v>
      </c>
      <c r="AT160" s="335" t="s">
        <v>173</v>
      </c>
      <c r="AU160" s="335" t="s">
        <v>173</v>
      </c>
      <c r="AV160" s="335" t="s">
        <v>173</v>
      </c>
      <c r="AW160" s="335" t="s">
        <v>173</v>
      </c>
      <c r="AX160" s="335" t="s">
        <v>173</v>
      </c>
      <c r="AY160" s="335" t="s">
        <v>173</v>
      </c>
      <c r="AZ160" s="335" t="s">
        <v>623</v>
      </c>
      <c r="BA160" s="335" t="s">
        <v>175</v>
      </c>
      <c r="BB160" s="335" t="s">
        <v>176</v>
      </c>
      <c r="BC160" s="335" t="s">
        <v>175</v>
      </c>
      <c r="BD160" s="335" t="s">
        <v>176</v>
      </c>
      <c r="BE160" s="335">
        <v>240.67</v>
      </c>
      <c r="BF160" s="335" t="s">
        <v>173</v>
      </c>
      <c r="BG160" s="335" t="s">
        <v>173</v>
      </c>
      <c r="BH160" s="335" t="s">
        <v>177</v>
      </c>
      <c r="BI160" s="335" t="s">
        <v>178</v>
      </c>
      <c r="BJ160" s="163" t="s">
        <v>88</v>
      </c>
      <c r="BK160" s="337">
        <v>45778</v>
      </c>
    </row>
    <row r="161" spans="1:63" s="80" customFormat="1" ht="16.2" thickBot="1" x14ac:dyDescent="0.3">
      <c r="A161" s="335" t="s">
        <v>154</v>
      </c>
      <c r="B161" s="335" t="s">
        <v>154</v>
      </c>
      <c r="C161" s="335" t="s">
        <v>155</v>
      </c>
      <c r="D161" s="335" t="s">
        <v>156</v>
      </c>
      <c r="E161" s="335" t="s">
        <v>611</v>
      </c>
      <c r="F161" s="335" t="s">
        <v>624</v>
      </c>
      <c r="G161" s="335" t="s">
        <v>154</v>
      </c>
      <c r="H161" s="335" t="s">
        <v>154</v>
      </c>
      <c r="I161" s="335" t="s">
        <v>443</v>
      </c>
      <c r="J161" s="335" t="s">
        <v>625</v>
      </c>
      <c r="K161" s="335" t="s">
        <v>626</v>
      </c>
      <c r="L161" s="335" t="s">
        <v>154</v>
      </c>
      <c r="M161" s="335" t="s">
        <v>446</v>
      </c>
      <c r="N161" s="335" t="s">
        <v>447</v>
      </c>
      <c r="O161" s="335" t="s">
        <v>178</v>
      </c>
      <c r="P161" s="335" t="s">
        <v>165</v>
      </c>
      <c r="Q161" s="336" t="s">
        <v>166</v>
      </c>
      <c r="R161" s="335" t="s">
        <v>154</v>
      </c>
      <c r="S161" s="335" t="s">
        <v>154</v>
      </c>
      <c r="T161" s="335" t="s">
        <v>167</v>
      </c>
      <c r="U161" s="79">
        <v>105.56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114</v>
      </c>
      <c r="AC161" s="335" t="s">
        <v>154</v>
      </c>
      <c r="AD161" s="335">
        <v>8.44</v>
      </c>
      <c r="AE161" s="335">
        <v>0</v>
      </c>
      <c r="AF161" s="335">
        <v>0</v>
      </c>
      <c r="AG161" s="335">
        <v>0</v>
      </c>
      <c r="AH161" s="335" t="s">
        <v>154</v>
      </c>
      <c r="AI161" s="335" t="s">
        <v>168</v>
      </c>
      <c r="AJ161" s="335" t="s">
        <v>154</v>
      </c>
      <c r="AK161" s="335" t="s">
        <v>251</v>
      </c>
      <c r="AL161" s="335" t="s">
        <v>184</v>
      </c>
      <c r="AM161" s="335" t="s">
        <v>154</v>
      </c>
      <c r="AN161" s="335" t="s">
        <v>154</v>
      </c>
      <c r="AO161" s="335" t="s">
        <v>627</v>
      </c>
      <c r="AP161" s="335" t="s">
        <v>172</v>
      </c>
      <c r="AQ161" s="335" t="s">
        <v>173</v>
      </c>
      <c r="AR161" s="335" t="s">
        <v>173</v>
      </c>
      <c r="AS161" s="335" t="s">
        <v>173</v>
      </c>
      <c r="AT161" s="335" t="s">
        <v>173</v>
      </c>
      <c r="AU161" s="335" t="s">
        <v>173</v>
      </c>
      <c r="AV161" s="335" t="s">
        <v>173</v>
      </c>
      <c r="AW161" s="335" t="s">
        <v>173</v>
      </c>
      <c r="AX161" s="335" t="s">
        <v>173</v>
      </c>
      <c r="AY161" s="335" t="s">
        <v>173</v>
      </c>
      <c r="AZ161" s="335" t="s">
        <v>628</v>
      </c>
      <c r="BA161" s="335" t="s">
        <v>175</v>
      </c>
      <c r="BB161" s="335" t="s">
        <v>176</v>
      </c>
      <c r="BC161" s="335" t="s">
        <v>175</v>
      </c>
      <c r="BD161" s="335" t="s">
        <v>176</v>
      </c>
      <c r="BE161" s="335">
        <v>8.44</v>
      </c>
      <c r="BF161" s="335" t="s">
        <v>173</v>
      </c>
      <c r="BG161" s="335" t="s">
        <v>173</v>
      </c>
      <c r="BH161" s="335" t="s">
        <v>177</v>
      </c>
      <c r="BI161" s="335" t="s">
        <v>178</v>
      </c>
      <c r="BJ161" s="163" t="s">
        <v>88</v>
      </c>
      <c r="BK161" s="337">
        <v>45778</v>
      </c>
    </row>
    <row r="162" spans="1:63" s="80" customFormat="1" ht="16.2" thickBot="1" x14ac:dyDescent="0.3">
      <c r="A162" s="335" t="s">
        <v>154</v>
      </c>
      <c r="B162" s="335" t="s">
        <v>154</v>
      </c>
      <c r="C162" s="335" t="s">
        <v>155</v>
      </c>
      <c r="D162" s="335" t="s">
        <v>156</v>
      </c>
      <c r="E162" s="335" t="s">
        <v>629</v>
      </c>
      <c r="F162" s="335" t="s">
        <v>630</v>
      </c>
      <c r="G162" s="335" t="s">
        <v>154</v>
      </c>
      <c r="H162" s="335" t="s">
        <v>154</v>
      </c>
      <c r="I162" s="335" t="s">
        <v>631</v>
      </c>
      <c r="J162" s="335" t="s">
        <v>632</v>
      </c>
      <c r="K162" s="335" t="s">
        <v>633</v>
      </c>
      <c r="L162" s="335" t="s">
        <v>154</v>
      </c>
      <c r="M162" s="335" t="s">
        <v>634</v>
      </c>
      <c r="N162" s="335" t="s">
        <v>635</v>
      </c>
      <c r="O162" s="335" t="s">
        <v>636</v>
      </c>
      <c r="P162" s="335" t="s">
        <v>165</v>
      </c>
      <c r="Q162" s="336" t="s">
        <v>166</v>
      </c>
      <c r="R162" s="335" t="s">
        <v>154</v>
      </c>
      <c r="S162" s="335" t="s">
        <v>154</v>
      </c>
      <c r="T162" s="335" t="s">
        <v>167</v>
      </c>
      <c r="U162" s="79">
        <v>911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911</v>
      </c>
      <c r="AC162" s="335" t="s">
        <v>154</v>
      </c>
      <c r="AD162" s="335">
        <v>0</v>
      </c>
      <c r="AE162" s="335">
        <v>0</v>
      </c>
      <c r="AF162" s="335">
        <v>0</v>
      </c>
      <c r="AG162" s="335">
        <v>0</v>
      </c>
      <c r="AH162" s="335" t="s">
        <v>154</v>
      </c>
      <c r="AI162" s="335" t="s">
        <v>168</v>
      </c>
      <c r="AJ162" s="335" t="s">
        <v>211</v>
      </c>
      <c r="AK162" s="335" t="s">
        <v>183</v>
      </c>
      <c r="AL162" s="335" t="s">
        <v>184</v>
      </c>
      <c r="AM162" s="335" t="s">
        <v>154</v>
      </c>
      <c r="AN162" s="335" t="s">
        <v>335</v>
      </c>
      <c r="AO162" s="335" t="s">
        <v>637</v>
      </c>
      <c r="AP162" s="335" t="s">
        <v>172</v>
      </c>
      <c r="AQ162" s="335" t="s">
        <v>173</v>
      </c>
      <c r="AR162" s="335" t="s">
        <v>173</v>
      </c>
      <c r="AS162" s="335" t="s">
        <v>173</v>
      </c>
      <c r="AT162" s="335" t="s">
        <v>173</v>
      </c>
      <c r="AU162" s="335" t="s">
        <v>173</v>
      </c>
      <c r="AV162" s="335" t="s">
        <v>173</v>
      </c>
      <c r="AW162" s="335" t="s">
        <v>173</v>
      </c>
      <c r="AX162" s="335" t="s">
        <v>173</v>
      </c>
      <c r="AY162" s="335" t="s">
        <v>173</v>
      </c>
      <c r="AZ162" s="335" t="s">
        <v>638</v>
      </c>
      <c r="BA162" s="335" t="s">
        <v>175</v>
      </c>
      <c r="BB162" s="335" t="s">
        <v>176</v>
      </c>
      <c r="BC162" s="335" t="s">
        <v>175</v>
      </c>
      <c r="BD162" s="335" t="s">
        <v>176</v>
      </c>
      <c r="BE162" s="335">
        <v>0</v>
      </c>
      <c r="BF162" s="335" t="s">
        <v>173</v>
      </c>
      <c r="BG162" s="335" t="s">
        <v>173</v>
      </c>
      <c r="BH162" s="335" t="s">
        <v>177</v>
      </c>
      <c r="BI162" s="335" t="s">
        <v>178</v>
      </c>
      <c r="BJ162" s="163" t="s">
        <v>75</v>
      </c>
      <c r="BK162" s="337">
        <v>45778</v>
      </c>
    </row>
    <row r="163" spans="1:63" s="261" customFormat="1" ht="16.2" thickBot="1" x14ac:dyDescent="0.3">
      <c r="A163" s="326" t="s">
        <v>154</v>
      </c>
      <c r="B163" s="326" t="s">
        <v>154</v>
      </c>
      <c r="C163" s="326" t="s">
        <v>155</v>
      </c>
      <c r="D163" s="326" t="s">
        <v>156</v>
      </c>
      <c r="E163" s="326" t="s">
        <v>639</v>
      </c>
      <c r="F163" s="326" t="s">
        <v>640</v>
      </c>
      <c r="G163" s="326" t="s">
        <v>154</v>
      </c>
      <c r="H163" s="326" t="s">
        <v>154</v>
      </c>
      <c r="I163" s="326" t="s">
        <v>154</v>
      </c>
      <c r="J163" s="326" t="s">
        <v>641</v>
      </c>
      <c r="K163" s="326" t="s">
        <v>642</v>
      </c>
      <c r="L163" s="326" t="s">
        <v>154</v>
      </c>
      <c r="M163" s="326" t="s">
        <v>258</v>
      </c>
      <c r="N163" s="326" t="s">
        <v>259</v>
      </c>
      <c r="O163" s="326" t="s">
        <v>178</v>
      </c>
      <c r="P163" s="326" t="s">
        <v>165</v>
      </c>
      <c r="Q163" s="323" t="s">
        <v>166</v>
      </c>
      <c r="R163" s="326" t="s">
        <v>154</v>
      </c>
      <c r="S163" s="326" t="s">
        <v>154</v>
      </c>
      <c r="T163" s="326" t="s">
        <v>167</v>
      </c>
      <c r="U163" s="327">
        <v>18620.689999999999</v>
      </c>
      <c r="V163" s="327">
        <v>0</v>
      </c>
      <c r="W163" s="327">
        <v>0</v>
      </c>
      <c r="X163" s="327">
        <v>2979.31</v>
      </c>
      <c r="Y163" s="327">
        <v>0</v>
      </c>
      <c r="Z163" s="327">
        <v>0</v>
      </c>
      <c r="AA163" s="327">
        <v>0</v>
      </c>
      <c r="AB163" s="333">
        <v>21600</v>
      </c>
      <c r="AC163" s="326" t="s">
        <v>154</v>
      </c>
      <c r="AD163" s="326">
        <v>2979.31</v>
      </c>
      <c r="AE163" s="326">
        <v>0</v>
      </c>
      <c r="AF163" s="326">
        <v>0</v>
      </c>
      <c r="AG163" s="326">
        <v>0</v>
      </c>
      <c r="AH163" s="326" t="s">
        <v>154</v>
      </c>
      <c r="AI163" s="326" t="s">
        <v>168</v>
      </c>
      <c r="AJ163" s="326" t="s">
        <v>154</v>
      </c>
      <c r="AK163" s="326" t="s">
        <v>169</v>
      </c>
      <c r="AL163" s="326" t="s">
        <v>170</v>
      </c>
      <c r="AM163" s="326" t="s">
        <v>154</v>
      </c>
      <c r="AN163" s="326" t="s">
        <v>154</v>
      </c>
      <c r="AO163" s="326" t="s">
        <v>643</v>
      </c>
      <c r="AP163" s="326" t="s">
        <v>172</v>
      </c>
      <c r="AQ163" s="326" t="s">
        <v>173</v>
      </c>
      <c r="AR163" s="326" t="s">
        <v>173</v>
      </c>
      <c r="AS163" s="326" t="s">
        <v>173</v>
      </c>
      <c r="AT163" s="326" t="s">
        <v>173</v>
      </c>
      <c r="AU163" s="326" t="s">
        <v>173</v>
      </c>
      <c r="AV163" s="326" t="s">
        <v>173</v>
      </c>
      <c r="AW163" s="326" t="s">
        <v>173</v>
      </c>
      <c r="AX163" s="326" t="s">
        <v>173</v>
      </c>
      <c r="AY163" s="326" t="s">
        <v>173</v>
      </c>
      <c r="AZ163" s="326" t="s">
        <v>644</v>
      </c>
      <c r="BA163" s="326" t="s">
        <v>175</v>
      </c>
      <c r="BB163" s="326" t="s">
        <v>176</v>
      </c>
      <c r="BC163" s="326" t="s">
        <v>175</v>
      </c>
      <c r="BD163" s="326" t="s">
        <v>176</v>
      </c>
      <c r="BE163" s="326">
        <v>0</v>
      </c>
      <c r="BF163" s="326" t="s">
        <v>173</v>
      </c>
      <c r="BG163" s="326" t="s">
        <v>173</v>
      </c>
      <c r="BH163" s="326" t="s">
        <v>177</v>
      </c>
      <c r="BI163" s="326" t="s">
        <v>178</v>
      </c>
      <c r="BJ163" s="260"/>
      <c r="BK163" s="263"/>
    </row>
    <row r="164" spans="1:63" s="261" customFormat="1" ht="16.2" thickBot="1" x14ac:dyDescent="0.3">
      <c r="A164" s="326" t="s">
        <v>154</v>
      </c>
      <c r="B164" s="326" t="s">
        <v>154</v>
      </c>
      <c r="C164" s="326" t="s">
        <v>155</v>
      </c>
      <c r="D164" s="326" t="s">
        <v>156</v>
      </c>
      <c r="E164" s="326" t="s">
        <v>639</v>
      </c>
      <c r="F164" s="326" t="s">
        <v>645</v>
      </c>
      <c r="G164" s="326" t="s">
        <v>154</v>
      </c>
      <c r="H164" s="326" t="s">
        <v>154</v>
      </c>
      <c r="I164" s="326" t="s">
        <v>154</v>
      </c>
      <c r="J164" s="326" t="s">
        <v>646</v>
      </c>
      <c r="K164" s="326" t="s">
        <v>647</v>
      </c>
      <c r="L164" s="326" t="s">
        <v>154</v>
      </c>
      <c r="M164" s="326" t="s">
        <v>258</v>
      </c>
      <c r="N164" s="326" t="s">
        <v>259</v>
      </c>
      <c r="O164" s="326" t="s">
        <v>178</v>
      </c>
      <c r="P164" s="326" t="s">
        <v>165</v>
      </c>
      <c r="Q164" s="323" t="s">
        <v>166</v>
      </c>
      <c r="R164" s="326" t="s">
        <v>154</v>
      </c>
      <c r="S164" s="326" t="s">
        <v>154</v>
      </c>
      <c r="T164" s="326" t="s">
        <v>167</v>
      </c>
      <c r="U164" s="327">
        <v>13965.52</v>
      </c>
      <c r="V164" s="327">
        <v>0</v>
      </c>
      <c r="W164" s="327">
        <v>0</v>
      </c>
      <c r="X164" s="327">
        <v>2234.48</v>
      </c>
      <c r="Y164" s="327">
        <v>0</v>
      </c>
      <c r="Z164" s="327">
        <v>0</v>
      </c>
      <c r="AA164" s="327">
        <v>0</v>
      </c>
      <c r="AB164" s="333">
        <v>16200</v>
      </c>
      <c r="AC164" s="326" t="s">
        <v>154</v>
      </c>
      <c r="AD164" s="326">
        <v>2234.48</v>
      </c>
      <c r="AE164" s="326">
        <v>0</v>
      </c>
      <c r="AF164" s="326">
        <v>0</v>
      </c>
      <c r="AG164" s="326">
        <v>0</v>
      </c>
      <c r="AH164" s="326" t="s">
        <v>154</v>
      </c>
      <c r="AI164" s="326" t="s">
        <v>168</v>
      </c>
      <c r="AJ164" s="326" t="s">
        <v>154</v>
      </c>
      <c r="AK164" s="326" t="s">
        <v>169</v>
      </c>
      <c r="AL164" s="326" t="s">
        <v>170</v>
      </c>
      <c r="AM164" s="326" t="s">
        <v>154</v>
      </c>
      <c r="AN164" s="326" t="s">
        <v>154</v>
      </c>
      <c r="AO164" s="326" t="s">
        <v>648</v>
      </c>
      <c r="AP164" s="326" t="s">
        <v>172</v>
      </c>
      <c r="AQ164" s="326" t="s">
        <v>173</v>
      </c>
      <c r="AR164" s="326" t="s">
        <v>173</v>
      </c>
      <c r="AS164" s="326" t="s">
        <v>173</v>
      </c>
      <c r="AT164" s="326" t="s">
        <v>173</v>
      </c>
      <c r="AU164" s="326" t="s">
        <v>173</v>
      </c>
      <c r="AV164" s="326" t="s">
        <v>173</v>
      </c>
      <c r="AW164" s="326" t="s">
        <v>173</v>
      </c>
      <c r="AX164" s="326" t="s">
        <v>173</v>
      </c>
      <c r="AY164" s="326" t="s">
        <v>173</v>
      </c>
      <c r="AZ164" s="326" t="s">
        <v>649</v>
      </c>
      <c r="BA164" s="326" t="s">
        <v>175</v>
      </c>
      <c r="BB164" s="326" t="s">
        <v>176</v>
      </c>
      <c r="BC164" s="326" t="s">
        <v>175</v>
      </c>
      <c r="BD164" s="326" t="s">
        <v>176</v>
      </c>
      <c r="BE164" s="326">
        <v>0</v>
      </c>
      <c r="BF164" s="326" t="s">
        <v>173</v>
      </c>
      <c r="BG164" s="326" t="s">
        <v>173</v>
      </c>
      <c r="BH164" s="326" t="s">
        <v>177</v>
      </c>
      <c r="BI164" s="326" t="s">
        <v>178</v>
      </c>
      <c r="BJ164" s="260"/>
      <c r="BK164" s="263"/>
    </row>
    <row r="165" spans="1:63" s="80" customFormat="1" ht="16.2" thickBot="1" x14ac:dyDescent="0.3">
      <c r="A165" s="335" t="s">
        <v>154</v>
      </c>
      <c r="B165" s="335" t="s">
        <v>154</v>
      </c>
      <c r="C165" s="335" t="s">
        <v>155</v>
      </c>
      <c r="D165" s="335" t="s">
        <v>156</v>
      </c>
      <c r="E165" s="335" t="s">
        <v>650</v>
      </c>
      <c r="F165" s="335" t="s">
        <v>651</v>
      </c>
      <c r="G165" s="335" t="s">
        <v>154</v>
      </c>
      <c r="H165" s="335" t="s">
        <v>154</v>
      </c>
      <c r="I165" s="335" t="s">
        <v>154</v>
      </c>
      <c r="J165" s="335" t="s">
        <v>652</v>
      </c>
      <c r="K165" s="335" t="s">
        <v>653</v>
      </c>
      <c r="L165" s="335" t="s">
        <v>154</v>
      </c>
      <c r="M165" s="335" t="s">
        <v>654</v>
      </c>
      <c r="N165" s="335" t="s">
        <v>655</v>
      </c>
      <c r="O165" s="335" t="s">
        <v>178</v>
      </c>
      <c r="P165" s="335" t="s">
        <v>165</v>
      </c>
      <c r="Q165" s="336" t="s">
        <v>166</v>
      </c>
      <c r="R165" s="335" t="s">
        <v>154</v>
      </c>
      <c r="S165" s="335" t="s">
        <v>154</v>
      </c>
      <c r="T165" s="335" t="s">
        <v>167</v>
      </c>
      <c r="U165" s="79">
        <v>2000</v>
      </c>
      <c r="V165" s="79">
        <v>0</v>
      </c>
      <c r="W165" s="79">
        <v>0</v>
      </c>
      <c r="X165" s="79">
        <v>0</v>
      </c>
      <c r="Y165" s="79">
        <v>0</v>
      </c>
      <c r="Z165" s="79">
        <v>25</v>
      </c>
      <c r="AA165" s="79">
        <v>0</v>
      </c>
      <c r="AB165" s="185">
        <v>2135</v>
      </c>
      <c r="AC165" s="335" t="s">
        <v>154</v>
      </c>
      <c r="AD165" s="335">
        <v>160</v>
      </c>
      <c r="AE165" s="335">
        <v>25</v>
      </c>
      <c r="AF165" s="335">
        <v>0</v>
      </c>
      <c r="AG165" s="335">
        <v>0</v>
      </c>
      <c r="AH165" s="335" t="s">
        <v>154</v>
      </c>
      <c r="AI165" s="335" t="s">
        <v>168</v>
      </c>
      <c r="AJ165" s="335" t="s">
        <v>154</v>
      </c>
      <c r="AK165" s="335" t="s">
        <v>183</v>
      </c>
      <c r="AL165" s="335" t="s">
        <v>184</v>
      </c>
      <c r="AM165" s="335" t="s">
        <v>154</v>
      </c>
      <c r="AN165" s="335" t="s">
        <v>154</v>
      </c>
      <c r="AO165" s="335" t="s">
        <v>656</v>
      </c>
      <c r="AP165" s="335" t="s">
        <v>172</v>
      </c>
      <c r="AQ165" s="335" t="s">
        <v>173</v>
      </c>
      <c r="AR165" s="335" t="s">
        <v>173</v>
      </c>
      <c r="AS165" s="335" t="s">
        <v>173</v>
      </c>
      <c r="AT165" s="335" t="s">
        <v>173</v>
      </c>
      <c r="AU165" s="335" t="s">
        <v>173</v>
      </c>
      <c r="AV165" s="335" t="s">
        <v>173</v>
      </c>
      <c r="AW165" s="335" t="s">
        <v>173</v>
      </c>
      <c r="AX165" s="335" t="s">
        <v>173</v>
      </c>
      <c r="AY165" s="335" t="s">
        <v>173</v>
      </c>
      <c r="AZ165" s="335" t="s">
        <v>657</v>
      </c>
      <c r="BA165" s="335" t="s">
        <v>175</v>
      </c>
      <c r="BB165" s="335" t="s">
        <v>176</v>
      </c>
      <c r="BC165" s="335" t="s">
        <v>175</v>
      </c>
      <c r="BD165" s="335" t="s">
        <v>176</v>
      </c>
      <c r="BE165" s="335">
        <v>160</v>
      </c>
      <c r="BF165" s="335" t="s">
        <v>173</v>
      </c>
      <c r="BG165" s="335" t="s">
        <v>173</v>
      </c>
      <c r="BH165" s="335" t="s">
        <v>177</v>
      </c>
      <c r="BI165" s="335" t="s">
        <v>178</v>
      </c>
      <c r="BJ165" s="163" t="s">
        <v>70</v>
      </c>
      <c r="BK165" s="337">
        <v>45778</v>
      </c>
    </row>
    <row r="166" spans="1:63" ht="16.2" thickBot="1" x14ac:dyDescent="0.3">
      <c r="A166" s="325" t="s">
        <v>154</v>
      </c>
      <c r="B166" s="325" t="s">
        <v>154</v>
      </c>
      <c r="C166" s="325" t="s">
        <v>155</v>
      </c>
      <c r="D166" s="325" t="s">
        <v>156</v>
      </c>
      <c r="E166" s="325" t="s">
        <v>658</v>
      </c>
      <c r="F166" s="325" t="s">
        <v>659</v>
      </c>
      <c r="G166" s="325" t="s">
        <v>154</v>
      </c>
      <c r="H166" s="325" t="s">
        <v>154</v>
      </c>
      <c r="I166" s="325" t="s">
        <v>217</v>
      </c>
      <c r="J166" s="325" t="s">
        <v>660</v>
      </c>
      <c r="K166" s="325" t="s">
        <v>661</v>
      </c>
      <c r="L166" s="325" t="s">
        <v>154</v>
      </c>
      <c r="M166" s="325" t="s">
        <v>220</v>
      </c>
      <c r="N166" s="325" t="s">
        <v>221</v>
      </c>
      <c r="O166" s="325" t="s">
        <v>222</v>
      </c>
      <c r="P166" s="325" t="s">
        <v>165</v>
      </c>
      <c r="Q166" s="322" t="s">
        <v>166</v>
      </c>
      <c r="R166" s="325" t="s">
        <v>154</v>
      </c>
      <c r="S166" s="325" t="s">
        <v>154</v>
      </c>
      <c r="T166" s="325" t="s">
        <v>167</v>
      </c>
      <c r="U166" s="56">
        <v>252.01</v>
      </c>
      <c r="V166" s="56">
        <v>11.49</v>
      </c>
      <c r="W166" s="56">
        <v>0</v>
      </c>
      <c r="X166" s="56">
        <v>38.479999999999997</v>
      </c>
      <c r="Y166" s="56">
        <v>0</v>
      </c>
      <c r="Z166" s="56">
        <v>0</v>
      </c>
      <c r="AA166" s="56">
        <v>0</v>
      </c>
      <c r="AB166" s="56">
        <v>279</v>
      </c>
      <c r="AC166" s="325" t="s">
        <v>154</v>
      </c>
      <c r="AD166" s="325">
        <v>38.479999999999997</v>
      </c>
      <c r="AE166" s="325">
        <v>0</v>
      </c>
      <c r="AF166" s="325">
        <v>0</v>
      </c>
      <c r="AG166" s="325">
        <v>0</v>
      </c>
      <c r="AH166" s="325" t="s">
        <v>154</v>
      </c>
      <c r="AI166" s="325" t="s">
        <v>168</v>
      </c>
      <c r="AJ166" s="325" t="s">
        <v>154</v>
      </c>
      <c r="AK166" s="325" t="s">
        <v>169</v>
      </c>
      <c r="AL166" s="325" t="s">
        <v>170</v>
      </c>
      <c r="AM166" s="325" t="s">
        <v>154</v>
      </c>
      <c r="AN166" s="325" t="s">
        <v>154</v>
      </c>
      <c r="AO166" s="325" t="s">
        <v>662</v>
      </c>
      <c r="AP166" s="325" t="s">
        <v>172</v>
      </c>
      <c r="AQ166" s="325" t="s">
        <v>173</v>
      </c>
      <c r="AR166" s="325" t="s">
        <v>173</v>
      </c>
      <c r="AS166" s="325" t="s">
        <v>173</v>
      </c>
      <c r="AT166" s="325" t="s">
        <v>173</v>
      </c>
      <c r="AU166" s="325" t="s">
        <v>173</v>
      </c>
      <c r="AV166" s="325" t="s">
        <v>173</v>
      </c>
      <c r="AW166" s="325" t="s">
        <v>173</v>
      </c>
      <c r="AX166" s="325" t="s">
        <v>173</v>
      </c>
      <c r="AY166" s="325" t="s">
        <v>173</v>
      </c>
      <c r="AZ166" s="325" t="s">
        <v>663</v>
      </c>
      <c r="BA166" s="325" t="s">
        <v>175</v>
      </c>
      <c r="BB166" s="325" t="s">
        <v>176</v>
      </c>
      <c r="BC166" s="325" t="s">
        <v>175</v>
      </c>
      <c r="BD166" s="325" t="s">
        <v>176</v>
      </c>
      <c r="BE166" s="325">
        <v>0</v>
      </c>
      <c r="BF166" s="325" t="s">
        <v>173</v>
      </c>
      <c r="BG166" s="325" t="s">
        <v>173</v>
      </c>
      <c r="BH166" s="325" t="s">
        <v>177</v>
      </c>
      <c r="BI166" s="325" t="s">
        <v>178</v>
      </c>
      <c r="BJ166" s="268" t="s">
        <v>67</v>
      </c>
      <c r="BK166" s="262">
        <v>45779</v>
      </c>
    </row>
    <row r="167" spans="1:63" ht="16.2" thickBot="1" x14ac:dyDescent="0.3">
      <c r="A167" s="325" t="s">
        <v>154</v>
      </c>
      <c r="B167" s="325" t="s">
        <v>154</v>
      </c>
      <c r="C167" s="325" t="s">
        <v>155</v>
      </c>
      <c r="D167" s="325" t="s">
        <v>156</v>
      </c>
      <c r="E167" s="325" t="s">
        <v>664</v>
      </c>
      <c r="F167" s="325" t="s">
        <v>665</v>
      </c>
      <c r="G167" s="325" t="s">
        <v>154</v>
      </c>
      <c r="H167" s="325" t="s">
        <v>154</v>
      </c>
      <c r="I167" s="325" t="s">
        <v>236</v>
      </c>
      <c r="J167" s="325" t="s">
        <v>666</v>
      </c>
      <c r="K167" s="325" t="s">
        <v>667</v>
      </c>
      <c r="L167" s="325" t="s">
        <v>154</v>
      </c>
      <c r="M167" s="325" t="s">
        <v>239</v>
      </c>
      <c r="N167" s="325" t="s">
        <v>240</v>
      </c>
      <c r="O167" s="325" t="s">
        <v>178</v>
      </c>
      <c r="P167" s="325" t="s">
        <v>165</v>
      </c>
      <c r="Q167" s="322" t="s">
        <v>166</v>
      </c>
      <c r="R167" s="325" t="s">
        <v>154</v>
      </c>
      <c r="S167" s="325" t="s">
        <v>154</v>
      </c>
      <c r="T167" s="325" t="s">
        <v>167</v>
      </c>
      <c r="U167" s="56">
        <v>965.74</v>
      </c>
      <c r="V167" s="56">
        <v>0</v>
      </c>
      <c r="W167" s="56">
        <v>0</v>
      </c>
      <c r="X167" s="56">
        <v>0</v>
      </c>
      <c r="Y167" s="56">
        <v>0</v>
      </c>
      <c r="Z167" s="56">
        <v>0</v>
      </c>
      <c r="AA167" s="56">
        <v>0</v>
      </c>
      <c r="AB167" s="328">
        <v>1043</v>
      </c>
      <c r="AC167" s="325" t="s">
        <v>154</v>
      </c>
      <c r="AD167" s="325">
        <v>77.260000000000005</v>
      </c>
      <c r="AE167" s="325">
        <v>0</v>
      </c>
      <c r="AF167" s="325">
        <v>0</v>
      </c>
      <c r="AG167" s="325">
        <v>0</v>
      </c>
      <c r="AH167" s="325" t="s">
        <v>154</v>
      </c>
      <c r="AI167" s="325" t="s">
        <v>168</v>
      </c>
      <c r="AJ167" s="325" t="s">
        <v>211</v>
      </c>
      <c r="AK167" s="325" t="s">
        <v>169</v>
      </c>
      <c r="AL167" s="325" t="s">
        <v>170</v>
      </c>
      <c r="AM167" s="325" t="s">
        <v>154</v>
      </c>
      <c r="AN167" s="325" t="s">
        <v>154</v>
      </c>
      <c r="AO167" s="325" t="s">
        <v>668</v>
      </c>
      <c r="AP167" s="325" t="s">
        <v>172</v>
      </c>
      <c r="AQ167" s="325" t="s">
        <v>173</v>
      </c>
      <c r="AR167" s="325" t="s">
        <v>173</v>
      </c>
      <c r="AS167" s="325" t="s">
        <v>173</v>
      </c>
      <c r="AT167" s="325" t="s">
        <v>173</v>
      </c>
      <c r="AU167" s="325" t="s">
        <v>173</v>
      </c>
      <c r="AV167" s="325" t="s">
        <v>173</v>
      </c>
      <c r="AW167" s="325" t="s">
        <v>173</v>
      </c>
      <c r="AX167" s="325" t="s">
        <v>173</v>
      </c>
      <c r="AY167" s="325" t="s">
        <v>173</v>
      </c>
      <c r="AZ167" s="325" t="s">
        <v>669</v>
      </c>
      <c r="BA167" s="325" t="s">
        <v>175</v>
      </c>
      <c r="BB167" s="325" t="s">
        <v>176</v>
      </c>
      <c r="BC167" s="325" t="s">
        <v>175</v>
      </c>
      <c r="BD167" s="325" t="s">
        <v>176</v>
      </c>
      <c r="BE167" s="325">
        <v>77.260000000000005</v>
      </c>
      <c r="BF167" s="325" t="s">
        <v>173</v>
      </c>
      <c r="BG167" s="325" t="s">
        <v>173</v>
      </c>
      <c r="BH167" s="325" t="s">
        <v>177</v>
      </c>
      <c r="BI167" s="325" t="s">
        <v>178</v>
      </c>
      <c r="BJ167" s="268" t="s">
        <v>64</v>
      </c>
      <c r="BK167" s="262">
        <v>45780</v>
      </c>
    </row>
    <row r="168" spans="1:63" s="80" customFormat="1" ht="16.2" thickBot="1" x14ac:dyDescent="0.3">
      <c r="A168" s="335" t="s">
        <v>154</v>
      </c>
      <c r="B168" s="335" t="s">
        <v>154</v>
      </c>
      <c r="C168" s="335" t="s">
        <v>155</v>
      </c>
      <c r="D168" s="335" t="s">
        <v>156</v>
      </c>
      <c r="E168" s="335" t="s">
        <v>664</v>
      </c>
      <c r="F168" s="335" t="s">
        <v>670</v>
      </c>
      <c r="G168" s="335" t="s">
        <v>154</v>
      </c>
      <c r="H168" s="335" t="s">
        <v>154</v>
      </c>
      <c r="I168" s="335" t="s">
        <v>154</v>
      </c>
      <c r="J168" s="335" t="s">
        <v>671</v>
      </c>
      <c r="K168" s="335" t="s">
        <v>672</v>
      </c>
      <c r="L168" s="335" t="s">
        <v>154</v>
      </c>
      <c r="M168" s="335" t="s">
        <v>654</v>
      </c>
      <c r="N168" s="335" t="s">
        <v>655</v>
      </c>
      <c r="O168" s="335" t="s">
        <v>178</v>
      </c>
      <c r="P168" s="335" t="s">
        <v>165</v>
      </c>
      <c r="Q168" s="336" t="s">
        <v>166</v>
      </c>
      <c r="R168" s="335" t="s">
        <v>154</v>
      </c>
      <c r="S168" s="335" t="s">
        <v>154</v>
      </c>
      <c r="T168" s="335" t="s">
        <v>167</v>
      </c>
      <c r="U168" s="79">
        <v>400</v>
      </c>
      <c r="V168" s="79">
        <v>0</v>
      </c>
      <c r="W168" s="79">
        <v>0</v>
      </c>
      <c r="X168" s="79">
        <v>0</v>
      </c>
      <c r="Y168" s="79">
        <v>0</v>
      </c>
      <c r="Z168" s="79">
        <v>5</v>
      </c>
      <c r="AA168" s="79">
        <v>0</v>
      </c>
      <c r="AB168" s="185">
        <v>427</v>
      </c>
      <c r="AC168" s="335" t="s">
        <v>154</v>
      </c>
      <c r="AD168" s="335">
        <v>32</v>
      </c>
      <c r="AE168" s="335">
        <v>5</v>
      </c>
      <c r="AF168" s="335">
        <v>0</v>
      </c>
      <c r="AG168" s="335">
        <v>0</v>
      </c>
      <c r="AH168" s="335" t="s">
        <v>154</v>
      </c>
      <c r="AI168" s="335" t="s">
        <v>168</v>
      </c>
      <c r="AJ168" s="335" t="s">
        <v>154</v>
      </c>
      <c r="AK168" s="335" t="s">
        <v>183</v>
      </c>
      <c r="AL168" s="335" t="s">
        <v>184</v>
      </c>
      <c r="AM168" s="335" t="s">
        <v>154</v>
      </c>
      <c r="AN168" s="335" t="s">
        <v>154</v>
      </c>
      <c r="AO168" s="335" t="s">
        <v>656</v>
      </c>
      <c r="AP168" s="335" t="s">
        <v>172</v>
      </c>
      <c r="AQ168" s="335" t="s">
        <v>173</v>
      </c>
      <c r="AR168" s="335" t="s">
        <v>173</v>
      </c>
      <c r="AS168" s="335" t="s">
        <v>173</v>
      </c>
      <c r="AT168" s="335" t="s">
        <v>173</v>
      </c>
      <c r="AU168" s="335" t="s">
        <v>173</v>
      </c>
      <c r="AV168" s="335" t="s">
        <v>173</v>
      </c>
      <c r="AW168" s="335" t="s">
        <v>173</v>
      </c>
      <c r="AX168" s="335" t="s">
        <v>173</v>
      </c>
      <c r="AY168" s="335" t="s">
        <v>173</v>
      </c>
      <c r="AZ168" s="335" t="s">
        <v>673</v>
      </c>
      <c r="BA168" s="335" t="s">
        <v>175</v>
      </c>
      <c r="BB168" s="335" t="s">
        <v>176</v>
      </c>
      <c r="BC168" s="335" t="s">
        <v>175</v>
      </c>
      <c r="BD168" s="335" t="s">
        <v>176</v>
      </c>
      <c r="BE168" s="335">
        <v>32</v>
      </c>
      <c r="BF168" s="335" t="s">
        <v>173</v>
      </c>
      <c r="BG168" s="335" t="s">
        <v>173</v>
      </c>
      <c r="BH168" s="335" t="s">
        <v>177</v>
      </c>
      <c r="BI168" s="335" t="s">
        <v>178</v>
      </c>
      <c r="BJ168" s="163" t="s">
        <v>70</v>
      </c>
      <c r="BK168" s="337">
        <v>45781</v>
      </c>
    </row>
    <row r="169" spans="1:63" s="80" customFormat="1" ht="16.2" thickBot="1" x14ac:dyDescent="0.3">
      <c r="A169" s="335" t="s">
        <v>154</v>
      </c>
      <c r="B169" s="335" t="s">
        <v>154</v>
      </c>
      <c r="C169" s="335" t="s">
        <v>155</v>
      </c>
      <c r="D169" s="335" t="s">
        <v>156</v>
      </c>
      <c r="E169" s="335" t="s">
        <v>664</v>
      </c>
      <c r="F169" s="335" t="s">
        <v>674</v>
      </c>
      <c r="G169" s="335" t="s">
        <v>154</v>
      </c>
      <c r="H169" s="335" t="s">
        <v>154</v>
      </c>
      <c r="I169" s="335" t="s">
        <v>159</v>
      </c>
      <c r="J169" s="335" t="s">
        <v>675</v>
      </c>
      <c r="K169" s="335" t="s">
        <v>676</v>
      </c>
      <c r="L169" s="335" t="s">
        <v>154</v>
      </c>
      <c r="M169" s="335" t="s">
        <v>229</v>
      </c>
      <c r="N169" s="335" t="s">
        <v>230</v>
      </c>
      <c r="O169" s="335" t="s">
        <v>231</v>
      </c>
      <c r="P169" s="335" t="s">
        <v>165</v>
      </c>
      <c r="Q169" s="336" t="s">
        <v>166</v>
      </c>
      <c r="R169" s="335" t="s">
        <v>154</v>
      </c>
      <c r="S169" s="335" t="s">
        <v>154</v>
      </c>
      <c r="T169" s="335" t="s">
        <v>167</v>
      </c>
      <c r="U169" s="79">
        <v>23223.55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185">
        <v>23223.55</v>
      </c>
      <c r="AC169" s="335" t="s">
        <v>154</v>
      </c>
      <c r="AD169" s="335">
        <v>0</v>
      </c>
      <c r="AE169" s="335">
        <v>0</v>
      </c>
      <c r="AF169" s="335">
        <v>0</v>
      </c>
      <c r="AG169" s="335">
        <v>0</v>
      </c>
      <c r="AH169" s="335" t="s">
        <v>154</v>
      </c>
      <c r="AI169" s="335" t="s">
        <v>168</v>
      </c>
      <c r="AJ169" s="335" t="s">
        <v>154</v>
      </c>
      <c r="AK169" s="335" t="s">
        <v>183</v>
      </c>
      <c r="AL169" s="335" t="s">
        <v>184</v>
      </c>
      <c r="AM169" s="335" t="s">
        <v>154</v>
      </c>
      <c r="AN169" s="335" t="s">
        <v>154</v>
      </c>
      <c r="AO169" s="335" t="s">
        <v>232</v>
      </c>
      <c r="AP169" s="335" t="s">
        <v>172</v>
      </c>
      <c r="AQ169" s="335" t="s">
        <v>173</v>
      </c>
      <c r="AR169" s="335" t="s">
        <v>173</v>
      </c>
      <c r="AS169" s="335" t="s">
        <v>173</v>
      </c>
      <c r="AT169" s="335" t="s">
        <v>173</v>
      </c>
      <c r="AU169" s="335" t="s">
        <v>173</v>
      </c>
      <c r="AV169" s="335" t="s">
        <v>173</v>
      </c>
      <c r="AW169" s="335" t="s">
        <v>173</v>
      </c>
      <c r="AX169" s="335" t="s">
        <v>173</v>
      </c>
      <c r="AY169" s="335" t="s">
        <v>173</v>
      </c>
      <c r="AZ169" s="335" t="s">
        <v>677</v>
      </c>
      <c r="BA169" s="335" t="s">
        <v>175</v>
      </c>
      <c r="BB169" s="335" t="s">
        <v>176</v>
      </c>
      <c r="BC169" s="335" t="s">
        <v>175</v>
      </c>
      <c r="BD169" s="335" t="s">
        <v>176</v>
      </c>
      <c r="BE169" s="335">
        <v>0</v>
      </c>
      <c r="BF169" s="335" t="s">
        <v>173</v>
      </c>
      <c r="BG169" s="335" t="s">
        <v>173</v>
      </c>
      <c r="BH169" s="335" t="s">
        <v>177</v>
      </c>
      <c r="BI169" s="335" t="s">
        <v>178</v>
      </c>
      <c r="BJ169" s="163" t="s">
        <v>30</v>
      </c>
      <c r="BK169" s="337">
        <v>45782</v>
      </c>
    </row>
    <row r="170" spans="1:63" s="80" customFormat="1" ht="16.2" thickBot="1" x14ac:dyDescent="0.3">
      <c r="A170" s="335" t="s">
        <v>154</v>
      </c>
      <c r="B170" s="335" t="s">
        <v>154</v>
      </c>
      <c r="C170" s="335" t="s">
        <v>155</v>
      </c>
      <c r="D170" s="335" t="s">
        <v>156</v>
      </c>
      <c r="E170" s="335" t="s">
        <v>678</v>
      </c>
      <c r="F170" s="335" t="s">
        <v>679</v>
      </c>
      <c r="G170" s="335" t="s">
        <v>154</v>
      </c>
      <c r="H170" s="335" t="s">
        <v>154</v>
      </c>
      <c r="I170" s="335" t="s">
        <v>159</v>
      </c>
      <c r="J170" s="335" t="s">
        <v>680</v>
      </c>
      <c r="K170" s="335" t="s">
        <v>681</v>
      </c>
      <c r="L170" s="335" t="s">
        <v>154</v>
      </c>
      <c r="M170" s="335" t="s">
        <v>682</v>
      </c>
      <c r="N170" s="335" t="s">
        <v>683</v>
      </c>
      <c r="O170" s="335" t="s">
        <v>178</v>
      </c>
      <c r="P170" s="335" t="s">
        <v>165</v>
      </c>
      <c r="Q170" s="336" t="s">
        <v>166</v>
      </c>
      <c r="R170" s="335" t="s">
        <v>154</v>
      </c>
      <c r="S170" s="335" t="s">
        <v>154</v>
      </c>
      <c r="T170" s="335" t="s">
        <v>167</v>
      </c>
      <c r="U170" s="79">
        <v>556.48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329">
        <v>601</v>
      </c>
      <c r="AC170" s="335" t="s">
        <v>154</v>
      </c>
      <c r="AD170" s="335">
        <v>44.52</v>
      </c>
      <c r="AE170" s="335">
        <v>0</v>
      </c>
      <c r="AF170" s="335">
        <v>0</v>
      </c>
      <c r="AG170" s="335">
        <v>0</v>
      </c>
      <c r="AH170" s="335" t="s">
        <v>154</v>
      </c>
      <c r="AI170" s="335" t="s">
        <v>168</v>
      </c>
      <c r="AJ170" s="335" t="s">
        <v>211</v>
      </c>
      <c r="AK170" s="335" t="s">
        <v>684</v>
      </c>
      <c r="AL170" s="335" t="s">
        <v>184</v>
      </c>
      <c r="AM170" s="335" t="s">
        <v>154</v>
      </c>
      <c r="AN170" s="335" t="s">
        <v>154</v>
      </c>
      <c r="AO170" s="335" t="s">
        <v>685</v>
      </c>
      <c r="AP170" s="335" t="s">
        <v>172</v>
      </c>
      <c r="AQ170" s="335" t="s">
        <v>173</v>
      </c>
      <c r="AR170" s="335" t="s">
        <v>173</v>
      </c>
      <c r="AS170" s="335" t="s">
        <v>173</v>
      </c>
      <c r="AT170" s="335" t="s">
        <v>173</v>
      </c>
      <c r="AU170" s="335" t="s">
        <v>173</v>
      </c>
      <c r="AV170" s="335" t="s">
        <v>173</v>
      </c>
      <c r="AW170" s="335" t="s">
        <v>173</v>
      </c>
      <c r="AX170" s="335" t="s">
        <v>173</v>
      </c>
      <c r="AY170" s="335" t="s">
        <v>173</v>
      </c>
      <c r="AZ170" s="335" t="s">
        <v>686</v>
      </c>
      <c r="BA170" s="335" t="s">
        <v>175</v>
      </c>
      <c r="BB170" s="335" t="s">
        <v>176</v>
      </c>
      <c r="BC170" s="335" t="s">
        <v>175</v>
      </c>
      <c r="BD170" s="335" t="s">
        <v>176</v>
      </c>
      <c r="BE170" s="335">
        <v>44.52</v>
      </c>
      <c r="BF170" s="335" t="s">
        <v>173</v>
      </c>
      <c r="BG170" s="335" t="s">
        <v>173</v>
      </c>
      <c r="BH170" s="335" t="s">
        <v>177</v>
      </c>
      <c r="BI170" s="335" t="s">
        <v>178</v>
      </c>
      <c r="BJ170" s="163" t="s">
        <v>70</v>
      </c>
      <c r="BK170" s="337">
        <v>45783</v>
      </c>
    </row>
    <row r="171" spans="1:63" s="261" customFormat="1" ht="18" customHeight="1" thickBot="1" x14ac:dyDescent="0.3">
      <c r="A171" s="326" t="s">
        <v>154</v>
      </c>
      <c r="B171" s="326" t="s">
        <v>154</v>
      </c>
      <c r="C171" s="326" t="s">
        <v>155</v>
      </c>
      <c r="D171" s="326" t="s">
        <v>156</v>
      </c>
      <c r="E171" s="326" t="s">
        <v>687</v>
      </c>
      <c r="F171" s="326" t="s">
        <v>688</v>
      </c>
      <c r="G171" s="326" t="s">
        <v>154</v>
      </c>
      <c r="H171" s="326" t="s">
        <v>154</v>
      </c>
      <c r="I171" s="326" t="s">
        <v>236</v>
      </c>
      <c r="J171" s="326" t="s">
        <v>689</v>
      </c>
      <c r="K171" s="326" t="s">
        <v>690</v>
      </c>
      <c r="L171" s="326" t="s">
        <v>154</v>
      </c>
      <c r="M171" s="326" t="s">
        <v>239</v>
      </c>
      <c r="N171" s="326" t="s">
        <v>240</v>
      </c>
      <c r="O171" s="326" t="s">
        <v>178</v>
      </c>
      <c r="P171" s="326" t="s">
        <v>165</v>
      </c>
      <c r="Q171" s="323" t="s">
        <v>166</v>
      </c>
      <c r="R171" s="326" t="s">
        <v>154</v>
      </c>
      <c r="S171" s="326" t="s">
        <v>154</v>
      </c>
      <c r="T171" s="326" t="s">
        <v>167</v>
      </c>
      <c r="U171" s="327">
        <v>218.52</v>
      </c>
      <c r="V171" s="327">
        <v>0</v>
      </c>
      <c r="W171" s="327">
        <v>0</v>
      </c>
      <c r="X171" s="327">
        <v>0</v>
      </c>
      <c r="Y171" s="327">
        <v>0</v>
      </c>
      <c r="Z171" s="327">
        <v>0</v>
      </c>
      <c r="AA171" s="327">
        <v>0</v>
      </c>
      <c r="AB171" s="327">
        <v>236</v>
      </c>
      <c r="AC171" s="326" t="s">
        <v>154</v>
      </c>
      <c r="AD171" s="326">
        <v>17.48</v>
      </c>
      <c r="AE171" s="326">
        <v>0</v>
      </c>
      <c r="AF171" s="326">
        <v>0</v>
      </c>
      <c r="AG171" s="326">
        <v>0</v>
      </c>
      <c r="AH171" s="326" t="s">
        <v>154</v>
      </c>
      <c r="AI171" s="326" t="s">
        <v>168</v>
      </c>
      <c r="AJ171" s="326" t="s">
        <v>211</v>
      </c>
      <c r="AK171" s="326" t="s">
        <v>169</v>
      </c>
      <c r="AL171" s="326" t="s">
        <v>170</v>
      </c>
      <c r="AM171" s="326" t="s">
        <v>154</v>
      </c>
      <c r="AN171" s="326" t="s">
        <v>154</v>
      </c>
      <c r="AO171" s="326" t="s">
        <v>691</v>
      </c>
      <c r="AP171" s="326" t="s">
        <v>172</v>
      </c>
      <c r="AQ171" s="326" t="s">
        <v>173</v>
      </c>
      <c r="AR171" s="326" t="s">
        <v>173</v>
      </c>
      <c r="AS171" s="326" t="s">
        <v>173</v>
      </c>
      <c r="AT171" s="326" t="s">
        <v>173</v>
      </c>
      <c r="AU171" s="326" t="s">
        <v>173</v>
      </c>
      <c r="AV171" s="326" t="s">
        <v>173</v>
      </c>
      <c r="AW171" s="326" t="s">
        <v>173</v>
      </c>
      <c r="AX171" s="326" t="s">
        <v>173</v>
      </c>
      <c r="AY171" s="326" t="s">
        <v>173</v>
      </c>
      <c r="AZ171" s="326" t="s">
        <v>692</v>
      </c>
      <c r="BA171" s="326" t="s">
        <v>175</v>
      </c>
      <c r="BB171" s="326" t="s">
        <v>176</v>
      </c>
      <c r="BC171" s="326" t="s">
        <v>175</v>
      </c>
      <c r="BD171" s="326" t="s">
        <v>176</v>
      </c>
      <c r="BE171" s="326">
        <v>17.48</v>
      </c>
      <c r="BF171" s="326" t="s">
        <v>173</v>
      </c>
      <c r="BG171" s="326" t="s">
        <v>173</v>
      </c>
      <c r="BH171" s="326" t="s">
        <v>177</v>
      </c>
      <c r="BI171" s="326" t="s">
        <v>178</v>
      </c>
      <c r="BJ171" s="260"/>
      <c r="BK171" s="263"/>
    </row>
    <row r="172" spans="1:63" s="80" customFormat="1" ht="16.2" thickBot="1" x14ac:dyDescent="0.3">
      <c r="A172" s="335" t="s">
        <v>154</v>
      </c>
      <c r="B172" s="335" t="s">
        <v>154</v>
      </c>
      <c r="C172" s="335" t="s">
        <v>155</v>
      </c>
      <c r="D172" s="335" t="s">
        <v>156</v>
      </c>
      <c r="E172" s="335" t="s">
        <v>693</v>
      </c>
      <c r="F172" s="335" t="s">
        <v>694</v>
      </c>
      <c r="G172" s="335" t="s">
        <v>154</v>
      </c>
      <c r="H172" s="335" t="s">
        <v>154</v>
      </c>
      <c r="I172" s="335" t="s">
        <v>159</v>
      </c>
      <c r="J172" s="335" t="s">
        <v>695</v>
      </c>
      <c r="K172" s="335" t="s">
        <v>696</v>
      </c>
      <c r="L172" s="335" t="s">
        <v>154</v>
      </c>
      <c r="M172" s="335" t="s">
        <v>324</v>
      </c>
      <c r="N172" s="335" t="s">
        <v>325</v>
      </c>
      <c r="O172" s="335" t="s">
        <v>326</v>
      </c>
      <c r="P172" s="335" t="s">
        <v>165</v>
      </c>
      <c r="Q172" s="336" t="s">
        <v>166</v>
      </c>
      <c r="R172" s="335" t="s">
        <v>154</v>
      </c>
      <c r="S172" s="335" t="s">
        <v>154</v>
      </c>
      <c r="T172" s="335" t="s">
        <v>167</v>
      </c>
      <c r="U172" s="79">
        <v>1300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185">
        <v>1404</v>
      </c>
      <c r="AC172" s="335" t="s">
        <v>154</v>
      </c>
      <c r="AD172" s="335">
        <v>104</v>
      </c>
      <c r="AE172" s="335">
        <v>0</v>
      </c>
      <c r="AF172" s="335">
        <v>0</v>
      </c>
      <c r="AG172" s="335">
        <v>0</v>
      </c>
      <c r="AH172" s="335" t="s">
        <v>154</v>
      </c>
      <c r="AI172" s="335" t="s">
        <v>168</v>
      </c>
      <c r="AJ172" s="335" t="s">
        <v>154</v>
      </c>
      <c r="AK172" s="335" t="s">
        <v>183</v>
      </c>
      <c r="AL172" s="335" t="s">
        <v>184</v>
      </c>
      <c r="AM172" s="335" t="s">
        <v>154</v>
      </c>
      <c r="AN172" s="335" t="s">
        <v>154</v>
      </c>
      <c r="AO172" s="335" t="s">
        <v>697</v>
      </c>
      <c r="AP172" s="335" t="s">
        <v>172</v>
      </c>
      <c r="AQ172" s="335" t="s">
        <v>173</v>
      </c>
      <c r="AR172" s="335" t="s">
        <v>173</v>
      </c>
      <c r="AS172" s="335" t="s">
        <v>173</v>
      </c>
      <c r="AT172" s="335" t="s">
        <v>173</v>
      </c>
      <c r="AU172" s="335" t="s">
        <v>173</v>
      </c>
      <c r="AV172" s="335" t="s">
        <v>173</v>
      </c>
      <c r="AW172" s="335" t="s">
        <v>173</v>
      </c>
      <c r="AX172" s="335" t="s">
        <v>173</v>
      </c>
      <c r="AY172" s="335" t="s">
        <v>173</v>
      </c>
      <c r="AZ172" s="335" t="s">
        <v>698</v>
      </c>
      <c r="BA172" s="335" t="s">
        <v>175</v>
      </c>
      <c r="BB172" s="335" t="s">
        <v>176</v>
      </c>
      <c r="BC172" s="335" t="s">
        <v>175</v>
      </c>
      <c r="BD172" s="335" t="s">
        <v>176</v>
      </c>
      <c r="BE172" s="335">
        <v>104</v>
      </c>
      <c r="BF172" s="335" t="s">
        <v>173</v>
      </c>
      <c r="BG172" s="335" t="s">
        <v>173</v>
      </c>
      <c r="BH172" s="335" t="s">
        <v>177</v>
      </c>
      <c r="BI172" s="335" t="s">
        <v>178</v>
      </c>
      <c r="BJ172" s="163" t="s">
        <v>64</v>
      </c>
      <c r="BK172" s="337">
        <v>45785</v>
      </c>
    </row>
    <row r="173" spans="1:63" s="80" customFormat="1" ht="16.2" thickBot="1" x14ac:dyDescent="0.3">
      <c r="A173" s="335" t="s">
        <v>154</v>
      </c>
      <c r="B173" s="335" t="s">
        <v>154</v>
      </c>
      <c r="C173" s="335" t="s">
        <v>155</v>
      </c>
      <c r="D173" s="335" t="s">
        <v>156</v>
      </c>
      <c r="E173" s="335" t="s">
        <v>699</v>
      </c>
      <c r="F173" s="335" t="s">
        <v>700</v>
      </c>
      <c r="G173" s="335" t="s">
        <v>154</v>
      </c>
      <c r="H173" s="335" t="s">
        <v>154</v>
      </c>
      <c r="I173" s="335" t="s">
        <v>159</v>
      </c>
      <c r="J173" s="335" t="s">
        <v>701</v>
      </c>
      <c r="K173" s="335" t="s">
        <v>702</v>
      </c>
      <c r="L173" s="335" t="s">
        <v>154</v>
      </c>
      <c r="M173" s="335" t="s">
        <v>324</v>
      </c>
      <c r="N173" s="335" t="s">
        <v>325</v>
      </c>
      <c r="O173" s="335" t="s">
        <v>326</v>
      </c>
      <c r="P173" s="335" t="s">
        <v>165</v>
      </c>
      <c r="Q173" s="336" t="s">
        <v>166</v>
      </c>
      <c r="R173" s="335" t="s">
        <v>154</v>
      </c>
      <c r="S173" s="335" t="s">
        <v>154</v>
      </c>
      <c r="T173" s="335" t="s">
        <v>167</v>
      </c>
      <c r="U173" s="79">
        <v>537.6</v>
      </c>
      <c r="V173" s="79">
        <v>0</v>
      </c>
      <c r="W173" s="79">
        <v>0</v>
      </c>
      <c r="X173" s="79">
        <v>0</v>
      </c>
      <c r="Y173" s="79">
        <v>0</v>
      </c>
      <c r="Z173" s="79">
        <v>0</v>
      </c>
      <c r="AA173" s="79">
        <v>0</v>
      </c>
      <c r="AB173" s="79">
        <v>580.61</v>
      </c>
      <c r="AC173" s="335" t="s">
        <v>154</v>
      </c>
      <c r="AD173" s="335">
        <v>43.01</v>
      </c>
      <c r="AE173" s="335">
        <v>0</v>
      </c>
      <c r="AF173" s="335">
        <v>0</v>
      </c>
      <c r="AG173" s="335">
        <v>0</v>
      </c>
      <c r="AH173" s="335" t="s">
        <v>154</v>
      </c>
      <c r="AI173" s="335" t="s">
        <v>168</v>
      </c>
      <c r="AJ173" s="335" t="s">
        <v>154</v>
      </c>
      <c r="AK173" s="335" t="s">
        <v>183</v>
      </c>
      <c r="AL173" s="335" t="s">
        <v>184</v>
      </c>
      <c r="AM173" s="335" t="s">
        <v>154</v>
      </c>
      <c r="AN173" s="335" t="s">
        <v>154</v>
      </c>
      <c r="AO173" s="335" t="s">
        <v>703</v>
      </c>
      <c r="AP173" s="335" t="s">
        <v>172</v>
      </c>
      <c r="AQ173" s="335" t="s">
        <v>173</v>
      </c>
      <c r="AR173" s="335" t="s">
        <v>173</v>
      </c>
      <c r="AS173" s="335" t="s">
        <v>173</v>
      </c>
      <c r="AT173" s="335" t="s">
        <v>173</v>
      </c>
      <c r="AU173" s="335" t="s">
        <v>173</v>
      </c>
      <c r="AV173" s="335" t="s">
        <v>173</v>
      </c>
      <c r="AW173" s="335" t="s">
        <v>173</v>
      </c>
      <c r="AX173" s="335" t="s">
        <v>173</v>
      </c>
      <c r="AY173" s="335" t="s">
        <v>173</v>
      </c>
      <c r="AZ173" s="335" t="s">
        <v>704</v>
      </c>
      <c r="BA173" s="335" t="s">
        <v>175</v>
      </c>
      <c r="BB173" s="335" t="s">
        <v>176</v>
      </c>
      <c r="BC173" s="335" t="s">
        <v>175</v>
      </c>
      <c r="BD173" s="335" t="s">
        <v>176</v>
      </c>
      <c r="BE173" s="335">
        <v>43.01</v>
      </c>
      <c r="BF173" s="335" t="s">
        <v>173</v>
      </c>
      <c r="BG173" s="335" t="s">
        <v>173</v>
      </c>
      <c r="BH173" s="335" t="s">
        <v>177</v>
      </c>
      <c r="BI173" s="335" t="s">
        <v>178</v>
      </c>
      <c r="BJ173" s="163" t="s">
        <v>64</v>
      </c>
      <c r="BK173" s="337">
        <v>45786</v>
      </c>
    </row>
    <row r="174" spans="1:63" s="80" customFormat="1" ht="16.2" thickBot="1" x14ac:dyDescent="0.3">
      <c r="A174" s="335" t="s">
        <v>154</v>
      </c>
      <c r="B174" s="335" t="s">
        <v>154</v>
      </c>
      <c r="C174" s="335" t="s">
        <v>155</v>
      </c>
      <c r="D174" s="335" t="s">
        <v>156</v>
      </c>
      <c r="E174" s="335" t="s">
        <v>699</v>
      </c>
      <c r="F174" s="335" t="s">
        <v>705</v>
      </c>
      <c r="G174" s="335" t="s">
        <v>154</v>
      </c>
      <c r="H174" s="335" t="s">
        <v>154</v>
      </c>
      <c r="I174" s="335" t="s">
        <v>706</v>
      </c>
      <c r="J174" s="335" t="s">
        <v>707</v>
      </c>
      <c r="K174" s="335" t="s">
        <v>708</v>
      </c>
      <c r="L174" s="335" t="s">
        <v>154</v>
      </c>
      <c r="M174" s="335" t="s">
        <v>709</v>
      </c>
      <c r="N174" s="335" t="s">
        <v>710</v>
      </c>
      <c r="O174" s="335" t="s">
        <v>711</v>
      </c>
      <c r="P174" s="335" t="s">
        <v>165</v>
      </c>
      <c r="Q174" s="336" t="s">
        <v>166</v>
      </c>
      <c r="R174" s="335" t="s">
        <v>154</v>
      </c>
      <c r="S174" s="335" t="s">
        <v>154</v>
      </c>
      <c r="T174" s="335" t="s">
        <v>167</v>
      </c>
      <c r="U174" s="79">
        <v>8485.5</v>
      </c>
      <c r="V174" s="79">
        <v>0</v>
      </c>
      <c r="W174" s="79">
        <v>0</v>
      </c>
      <c r="X174" s="79">
        <v>1357.68</v>
      </c>
      <c r="Y174" s="79">
        <v>0</v>
      </c>
      <c r="Z174" s="79">
        <v>0</v>
      </c>
      <c r="AA174" s="79">
        <v>0</v>
      </c>
      <c r="AB174" s="329">
        <v>9843.18</v>
      </c>
      <c r="AC174" s="335" t="s">
        <v>154</v>
      </c>
      <c r="AD174" s="335">
        <v>1357.68</v>
      </c>
      <c r="AE174" s="335">
        <v>0</v>
      </c>
      <c r="AF174" s="335">
        <v>0</v>
      </c>
      <c r="AG174" s="335">
        <v>0</v>
      </c>
      <c r="AH174" s="335" t="s">
        <v>154</v>
      </c>
      <c r="AI174" s="335" t="s">
        <v>168</v>
      </c>
      <c r="AJ174" s="335" t="s">
        <v>154</v>
      </c>
      <c r="AK174" s="335" t="s">
        <v>183</v>
      </c>
      <c r="AL174" s="335" t="s">
        <v>184</v>
      </c>
      <c r="AM174" s="335" t="s">
        <v>154</v>
      </c>
      <c r="AN174" s="335" t="s">
        <v>274</v>
      </c>
      <c r="AO174" s="335" t="s">
        <v>712</v>
      </c>
      <c r="AP174" s="335" t="s">
        <v>172</v>
      </c>
      <c r="AQ174" s="335" t="s">
        <v>173</v>
      </c>
      <c r="AR174" s="335" t="s">
        <v>173</v>
      </c>
      <c r="AS174" s="335" t="s">
        <v>173</v>
      </c>
      <c r="AT174" s="335" t="s">
        <v>173</v>
      </c>
      <c r="AU174" s="335" t="s">
        <v>173</v>
      </c>
      <c r="AV174" s="335" t="s">
        <v>173</v>
      </c>
      <c r="AW174" s="335" t="s">
        <v>173</v>
      </c>
      <c r="AX174" s="335" t="s">
        <v>173</v>
      </c>
      <c r="AY174" s="335" t="s">
        <v>173</v>
      </c>
      <c r="AZ174" s="335" t="s">
        <v>713</v>
      </c>
      <c r="BA174" s="335" t="s">
        <v>175</v>
      </c>
      <c r="BB174" s="335" t="s">
        <v>176</v>
      </c>
      <c r="BC174" s="335" t="s">
        <v>175</v>
      </c>
      <c r="BD174" s="335" t="s">
        <v>176</v>
      </c>
      <c r="BE174" s="335">
        <v>0</v>
      </c>
      <c r="BF174" s="335" t="s">
        <v>173</v>
      </c>
      <c r="BG174" s="335" t="s">
        <v>173</v>
      </c>
      <c r="BH174" s="335" t="s">
        <v>177</v>
      </c>
      <c r="BI174" s="335" t="s">
        <v>178</v>
      </c>
      <c r="BJ174" s="163" t="s">
        <v>75</v>
      </c>
      <c r="BK174" s="337">
        <v>45787</v>
      </c>
    </row>
    <row r="175" spans="1:63" s="261" customFormat="1" ht="16.2" thickBot="1" x14ac:dyDescent="0.3">
      <c r="A175" s="326" t="s">
        <v>154</v>
      </c>
      <c r="B175" s="326" t="s">
        <v>154</v>
      </c>
      <c r="C175" s="326" t="s">
        <v>155</v>
      </c>
      <c r="D175" s="326" t="s">
        <v>156</v>
      </c>
      <c r="E175" s="326" t="s">
        <v>714</v>
      </c>
      <c r="F175" s="326" t="s">
        <v>715</v>
      </c>
      <c r="G175" s="326" t="s">
        <v>154</v>
      </c>
      <c r="H175" s="326" t="s">
        <v>154</v>
      </c>
      <c r="I175" s="326" t="s">
        <v>159</v>
      </c>
      <c r="J175" s="326" t="s">
        <v>716</v>
      </c>
      <c r="K175" s="326" t="s">
        <v>717</v>
      </c>
      <c r="L175" s="326" t="s">
        <v>154</v>
      </c>
      <c r="M175" s="326" t="s">
        <v>718</v>
      </c>
      <c r="N175" s="326" t="s">
        <v>719</v>
      </c>
      <c r="O175" s="326" t="s">
        <v>178</v>
      </c>
      <c r="P175" s="326" t="s">
        <v>165</v>
      </c>
      <c r="Q175" s="323" t="s">
        <v>166</v>
      </c>
      <c r="R175" s="326" t="s">
        <v>154</v>
      </c>
      <c r="S175" s="326" t="s">
        <v>154</v>
      </c>
      <c r="T175" s="326" t="s">
        <v>167</v>
      </c>
      <c r="U175" s="327">
        <v>873.03</v>
      </c>
      <c r="V175" s="327">
        <v>0</v>
      </c>
      <c r="W175" s="327">
        <v>0</v>
      </c>
      <c r="X175" s="327">
        <v>0</v>
      </c>
      <c r="Y175" s="327">
        <v>0</v>
      </c>
      <c r="Z175" s="327">
        <v>10.9</v>
      </c>
      <c r="AA175" s="327">
        <v>0</v>
      </c>
      <c r="AB175" s="327">
        <v>931.97</v>
      </c>
      <c r="AC175" s="326" t="s">
        <v>154</v>
      </c>
      <c r="AD175" s="326">
        <v>69.84</v>
      </c>
      <c r="AE175" s="326">
        <v>10.9</v>
      </c>
      <c r="AF175" s="326">
        <v>0</v>
      </c>
      <c r="AG175" s="326">
        <v>0</v>
      </c>
      <c r="AH175" s="326" t="s">
        <v>154</v>
      </c>
      <c r="AI175" s="326" t="s">
        <v>168</v>
      </c>
      <c r="AJ175" s="326" t="s">
        <v>211</v>
      </c>
      <c r="AK175" s="326" t="s">
        <v>169</v>
      </c>
      <c r="AL175" s="326" t="s">
        <v>170</v>
      </c>
      <c r="AM175" s="326" t="s">
        <v>154</v>
      </c>
      <c r="AN175" s="326" t="s">
        <v>154</v>
      </c>
      <c r="AO175" s="326" t="s">
        <v>720</v>
      </c>
      <c r="AP175" s="326" t="s">
        <v>172</v>
      </c>
      <c r="AQ175" s="326" t="s">
        <v>173</v>
      </c>
      <c r="AR175" s="326" t="s">
        <v>173</v>
      </c>
      <c r="AS175" s="326" t="s">
        <v>173</v>
      </c>
      <c r="AT175" s="326" t="s">
        <v>173</v>
      </c>
      <c r="AU175" s="326" t="s">
        <v>173</v>
      </c>
      <c r="AV175" s="326" t="s">
        <v>173</v>
      </c>
      <c r="AW175" s="326" t="s">
        <v>173</v>
      </c>
      <c r="AX175" s="326" t="s">
        <v>173</v>
      </c>
      <c r="AY175" s="326" t="s">
        <v>173</v>
      </c>
      <c r="AZ175" s="326" t="s">
        <v>721</v>
      </c>
      <c r="BA175" s="326" t="s">
        <v>175</v>
      </c>
      <c r="BB175" s="326" t="s">
        <v>176</v>
      </c>
      <c r="BC175" s="326" t="s">
        <v>175</v>
      </c>
      <c r="BD175" s="326" t="s">
        <v>176</v>
      </c>
      <c r="BE175" s="326">
        <v>69.84</v>
      </c>
      <c r="BF175" s="326" t="s">
        <v>173</v>
      </c>
      <c r="BG175" s="326" t="s">
        <v>173</v>
      </c>
      <c r="BH175" s="326" t="s">
        <v>177</v>
      </c>
      <c r="BI175" s="326" t="s">
        <v>178</v>
      </c>
      <c r="BK175" s="263"/>
    </row>
    <row r="176" spans="1:63" x14ac:dyDescent="0.25">
      <c r="BK176" s="30"/>
    </row>
    <row r="177" spans="1:62" x14ac:dyDescent="0.25">
      <c r="AE177" s="13" t="s">
        <v>279</v>
      </c>
      <c r="BJ177" s="29"/>
    </row>
    <row r="178" spans="1:62" x14ac:dyDescent="0.25">
      <c r="AE178" s="174" t="s">
        <v>277</v>
      </c>
      <c r="AJ178" s="29">
        <f>AB154+AB155+AB156+AB157+AB158+AB159+AB160+AB161+AB162+AB165+AB166+AB167+AB168+AB169+AB170+AB172+AB173+AB174</f>
        <v>95766.9</v>
      </c>
    </row>
    <row r="179" spans="1:62" ht="14.4" x14ac:dyDescent="0.3">
      <c r="A179" s="157" t="s">
        <v>93</v>
      </c>
      <c r="B179" s="157" t="s">
        <v>94</v>
      </c>
      <c r="C179" s="157" t="s">
        <v>95</v>
      </c>
      <c r="D179" s="157" t="s">
        <v>722</v>
      </c>
      <c r="E179" s="157" t="s">
        <v>97</v>
      </c>
      <c r="F179" s="157" t="s">
        <v>101</v>
      </c>
      <c r="G179" s="157" t="s">
        <v>102</v>
      </c>
      <c r="H179" s="157" t="s">
        <v>103</v>
      </c>
      <c r="I179" s="157" t="s">
        <v>105</v>
      </c>
      <c r="J179" s="157" t="s">
        <v>106</v>
      </c>
      <c r="K179" s="157" t="s">
        <v>108</v>
      </c>
      <c r="L179" s="157" t="s">
        <v>109</v>
      </c>
      <c r="M179" s="157" t="s">
        <v>112</v>
      </c>
      <c r="N179" s="157" t="s">
        <v>100</v>
      </c>
      <c r="O179" s="157" t="s">
        <v>723</v>
      </c>
      <c r="P179" s="157" t="s">
        <v>724</v>
      </c>
      <c r="Q179" s="157" t="s">
        <v>725</v>
      </c>
      <c r="R179" s="157" t="s">
        <v>726</v>
      </c>
      <c r="S179" s="157" t="s">
        <v>727</v>
      </c>
      <c r="T179" s="157" t="s">
        <v>168</v>
      </c>
      <c r="U179" s="157" t="s">
        <v>728</v>
      </c>
      <c r="V179" s="157" t="s">
        <v>729</v>
      </c>
      <c r="W179" s="157" t="s">
        <v>730</v>
      </c>
      <c r="X179" s="157" t="s">
        <v>731</v>
      </c>
      <c r="Y179" s="157" t="s">
        <v>732</v>
      </c>
      <c r="Z179" s="157" t="s">
        <v>733</v>
      </c>
      <c r="AA179" s="157" t="s">
        <v>734</v>
      </c>
      <c r="AB179" s="157" t="s">
        <v>133</v>
      </c>
      <c r="AC179" s="157" t="s">
        <v>144</v>
      </c>
      <c r="AD179" s="157" t="s">
        <v>120</v>
      </c>
      <c r="AI179" s="29"/>
      <c r="AJ179" s="29">
        <f>AJ178/'2025'!P2</f>
        <v>4954.8271937086092</v>
      </c>
      <c r="AK179" s="29"/>
      <c r="BJ179" s="29"/>
    </row>
    <row r="180" spans="1:62" ht="14.4" x14ac:dyDescent="0.3">
      <c r="A180" s="265" t="s">
        <v>154</v>
      </c>
      <c r="B180" s="265" t="s">
        <v>154</v>
      </c>
      <c r="C180" s="265" t="s">
        <v>155</v>
      </c>
      <c r="D180" s="265" t="s">
        <v>735</v>
      </c>
      <c r="E180" s="265" t="s">
        <v>639</v>
      </c>
      <c r="F180" s="265" t="s">
        <v>736</v>
      </c>
      <c r="G180" s="265" t="s">
        <v>737</v>
      </c>
      <c r="H180" s="265" t="s">
        <v>738</v>
      </c>
      <c r="I180" s="265" t="s">
        <v>739</v>
      </c>
      <c r="J180" s="265" t="s">
        <v>740</v>
      </c>
      <c r="K180" s="265" t="s">
        <v>165</v>
      </c>
      <c r="L180" s="265" t="s">
        <v>166</v>
      </c>
      <c r="M180" s="265" t="s">
        <v>741</v>
      </c>
      <c r="N180" s="265" t="s">
        <v>742</v>
      </c>
      <c r="O180" s="265" t="s">
        <v>743</v>
      </c>
      <c r="P180" s="265" t="s">
        <v>369</v>
      </c>
      <c r="Q180" s="266">
        <v>627.98</v>
      </c>
      <c r="R180" s="265" t="s">
        <v>744</v>
      </c>
      <c r="S180" s="265" t="s">
        <v>154</v>
      </c>
      <c r="T180" s="332">
        <f>Q180*19.616197</f>
        <v>12318.579392060001</v>
      </c>
      <c r="U180" s="265" t="s">
        <v>1677</v>
      </c>
      <c r="V180" s="265" t="s">
        <v>154</v>
      </c>
      <c r="W180" s="265" t="s">
        <v>154</v>
      </c>
      <c r="X180" s="265" t="s">
        <v>154</v>
      </c>
      <c r="Y180" s="265" t="s">
        <v>154</v>
      </c>
      <c r="Z180" s="265" t="s">
        <v>154</v>
      </c>
      <c r="AA180" s="265" t="s">
        <v>154</v>
      </c>
      <c r="AB180" s="265" t="s">
        <v>745</v>
      </c>
      <c r="AC180" s="265" t="s">
        <v>746</v>
      </c>
      <c r="AD180" s="265" t="s">
        <v>173</v>
      </c>
      <c r="AI180" s="29"/>
      <c r="AL180" s="29"/>
    </row>
    <row r="181" spans="1:62" ht="14.4" x14ac:dyDescent="0.3">
      <c r="A181" s="265" t="s">
        <v>154</v>
      </c>
      <c r="B181" s="265" t="s">
        <v>154</v>
      </c>
      <c r="C181" s="265" t="s">
        <v>155</v>
      </c>
      <c r="D181" s="265" t="s">
        <v>735</v>
      </c>
      <c r="E181" s="265" t="s">
        <v>747</v>
      </c>
      <c r="F181" s="265" t="s">
        <v>748</v>
      </c>
      <c r="G181" s="265" t="s">
        <v>749</v>
      </c>
      <c r="H181" s="265" t="s">
        <v>750</v>
      </c>
      <c r="I181" s="265" t="s">
        <v>162</v>
      </c>
      <c r="J181" s="265" t="s">
        <v>163</v>
      </c>
      <c r="K181" s="265" t="s">
        <v>165</v>
      </c>
      <c r="L181" s="265" t="s">
        <v>166</v>
      </c>
      <c r="M181" s="265" t="s">
        <v>741</v>
      </c>
      <c r="N181" s="265" t="s">
        <v>751</v>
      </c>
      <c r="O181" s="265" t="s">
        <v>752</v>
      </c>
      <c r="P181" s="265" t="s">
        <v>168</v>
      </c>
      <c r="Q181" s="266">
        <v>10572.76</v>
      </c>
      <c r="R181" s="266">
        <v>10572.76</v>
      </c>
      <c r="S181" s="266">
        <v>10572.76</v>
      </c>
      <c r="T181" s="266">
        <v>10572.76</v>
      </c>
      <c r="U181" s="265" t="s">
        <v>154</v>
      </c>
      <c r="V181" s="265" t="s">
        <v>154</v>
      </c>
      <c r="W181" s="265" t="s">
        <v>154</v>
      </c>
      <c r="X181" s="265" t="s">
        <v>154</v>
      </c>
      <c r="Y181" s="265" t="s">
        <v>154</v>
      </c>
      <c r="Z181" s="265" t="s">
        <v>154</v>
      </c>
      <c r="AA181" s="265" t="s">
        <v>154</v>
      </c>
      <c r="AB181" s="265" t="s">
        <v>745</v>
      </c>
      <c r="AC181" s="265" t="s">
        <v>753</v>
      </c>
      <c r="AD181" s="265" t="s">
        <v>173</v>
      </c>
      <c r="AJ181" s="29"/>
      <c r="AL181" s="29"/>
      <c r="AN181" s="29">
        <f>AB162+AB174</f>
        <v>10754.18</v>
      </c>
    </row>
    <row r="182" spans="1:62" ht="14.4" x14ac:dyDescent="0.3">
      <c r="A182" s="265" t="s">
        <v>154</v>
      </c>
      <c r="B182" s="265" t="s">
        <v>154</v>
      </c>
      <c r="C182" s="265" t="s">
        <v>155</v>
      </c>
      <c r="D182" s="265" t="s">
        <v>735</v>
      </c>
      <c r="E182" s="265" t="s">
        <v>754</v>
      </c>
      <c r="F182" s="265" t="s">
        <v>755</v>
      </c>
      <c r="G182" s="265" t="s">
        <v>756</v>
      </c>
      <c r="H182" s="265" t="s">
        <v>757</v>
      </c>
      <c r="I182" s="265" t="s">
        <v>220</v>
      </c>
      <c r="J182" s="265" t="s">
        <v>221</v>
      </c>
      <c r="K182" s="265" t="s">
        <v>165</v>
      </c>
      <c r="L182" s="265" t="s">
        <v>166</v>
      </c>
      <c r="M182" s="265" t="s">
        <v>741</v>
      </c>
      <c r="N182" s="265" t="s">
        <v>758</v>
      </c>
      <c r="O182" s="265" t="s">
        <v>743</v>
      </c>
      <c r="P182" s="265" t="s">
        <v>168</v>
      </c>
      <c r="Q182" s="266">
        <v>279</v>
      </c>
      <c r="R182" s="266">
        <v>279</v>
      </c>
      <c r="S182" s="266">
        <v>279</v>
      </c>
      <c r="T182" s="266">
        <v>279</v>
      </c>
      <c r="U182" s="265" t="s">
        <v>154</v>
      </c>
      <c r="V182" s="265" t="s">
        <v>154</v>
      </c>
      <c r="W182" s="265" t="s">
        <v>154</v>
      </c>
      <c r="X182" s="265" t="s">
        <v>154</v>
      </c>
      <c r="Y182" s="265" t="s">
        <v>154</v>
      </c>
      <c r="Z182" s="265" t="s">
        <v>154</v>
      </c>
      <c r="AA182" s="265" t="s">
        <v>154</v>
      </c>
      <c r="AB182" s="265" t="s">
        <v>745</v>
      </c>
      <c r="AC182" s="265" t="s">
        <v>759</v>
      </c>
      <c r="AD182" s="265" t="s">
        <v>173</v>
      </c>
      <c r="AN182" s="29">
        <f>AN181/'2025'!P2</f>
        <v>556.40418046357615</v>
      </c>
    </row>
    <row r="183" spans="1:62" ht="14.4" x14ac:dyDescent="0.3">
      <c r="A183" s="265" t="s">
        <v>154</v>
      </c>
      <c r="B183" s="265" t="s">
        <v>154</v>
      </c>
      <c r="C183" s="265" t="s">
        <v>155</v>
      </c>
      <c r="D183" s="265" t="s">
        <v>735</v>
      </c>
      <c r="E183" s="265" t="s">
        <v>664</v>
      </c>
      <c r="F183" s="265" t="s">
        <v>755</v>
      </c>
      <c r="G183" s="265" t="s">
        <v>760</v>
      </c>
      <c r="H183" s="265" t="s">
        <v>761</v>
      </c>
      <c r="I183" s="265" t="s">
        <v>220</v>
      </c>
      <c r="J183" s="265" t="s">
        <v>221</v>
      </c>
      <c r="K183" s="265" t="s">
        <v>165</v>
      </c>
      <c r="L183" s="265" t="s">
        <v>166</v>
      </c>
      <c r="M183" s="265" t="s">
        <v>741</v>
      </c>
      <c r="N183" s="265" t="s">
        <v>758</v>
      </c>
      <c r="O183" s="265" t="s">
        <v>743</v>
      </c>
      <c r="P183" s="265" t="s">
        <v>168</v>
      </c>
      <c r="Q183" s="266">
        <v>279</v>
      </c>
      <c r="R183" s="266">
        <v>279</v>
      </c>
      <c r="S183" s="266">
        <v>279</v>
      </c>
      <c r="T183" s="266">
        <v>279</v>
      </c>
      <c r="U183" s="265" t="s">
        <v>154</v>
      </c>
      <c r="V183" s="265" t="s">
        <v>154</v>
      </c>
      <c r="W183" s="265" t="s">
        <v>154</v>
      </c>
      <c r="X183" s="265" t="s">
        <v>154</v>
      </c>
      <c r="Y183" s="265" t="s">
        <v>154</v>
      </c>
      <c r="Z183" s="265" t="s">
        <v>154</v>
      </c>
      <c r="AA183" s="265" t="s">
        <v>154</v>
      </c>
      <c r="AB183" s="265" t="s">
        <v>745</v>
      </c>
      <c r="AC183" s="265" t="s">
        <v>762</v>
      </c>
      <c r="AD183" s="265" t="s">
        <v>173</v>
      </c>
      <c r="AI183" s="29">
        <f>AB163+AB164</f>
        <v>37800</v>
      </c>
      <c r="AK183" s="29">
        <f>AB163/'2025'!P2</f>
        <v>1117.5496688741723</v>
      </c>
    </row>
    <row r="184" spans="1:62" ht="14.4" x14ac:dyDescent="0.3">
      <c r="A184" s="265" t="s">
        <v>154</v>
      </c>
      <c r="B184" s="265" t="s">
        <v>154</v>
      </c>
      <c r="C184" s="265" t="s">
        <v>155</v>
      </c>
      <c r="D184" s="265" t="s">
        <v>735</v>
      </c>
      <c r="E184" s="265" t="s">
        <v>678</v>
      </c>
      <c r="F184" s="265" t="s">
        <v>735</v>
      </c>
      <c r="G184" s="265" t="s">
        <v>763</v>
      </c>
      <c r="H184" s="265" t="s">
        <v>764</v>
      </c>
      <c r="I184" s="265" t="s">
        <v>239</v>
      </c>
      <c r="J184" s="265" t="s">
        <v>240</v>
      </c>
      <c r="K184" s="265" t="s">
        <v>165</v>
      </c>
      <c r="L184" s="265" t="s">
        <v>166</v>
      </c>
      <c r="M184" s="265" t="s">
        <v>741</v>
      </c>
      <c r="N184" s="265" t="s">
        <v>765</v>
      </c>
      <c r="O184" s="265" t="s">
        <v>743</v>
      </c>
      <c r="P184" s="265" t="s">
        <v>168</v>
      </c>
      <c r="Q184" s="266">
        <v>1043</v>
      </c>
      <c r="R184" s="266">
        <v>1043</v>
      </c>
      <c r="S184" s="266">
        <v>1043</v>
      </c>
      <c r="T184" s="334">
        <v>1043</v>
      </c>
      <c r="U184" s="265" t="s">
        <v>154</v>
      </c>
      <c r="V184" s="265" t="s">
        <v>154</v>
      </c>
      <c r="W184" s="265" t="s">
        <v>154</v>
      </c>
      <c r="X184" s="265" t="s">
        <v>154</v>
      </c>
      <c r="Y184" s="265" t="s">
        <v>154</v>
      </c>
      <c r="Z184" s="265" t="s">
        <v>154</v>
      </c>
      <c r="AA184" s="265" t="s">
        <v>154</v>
      </c>
      <c r="AB184" s="265" t="s">
        <v>745</v>
      </c>
      <c r="AC184" s="265" t="s">
        <v>766</v>
      </c>
      <c r="AD184" s="265" t="s">
        <v>173</v>
      </c>
      <c r="AI184" s="29">
        <f>AI183/'2025'!P2</f>
        <v>1955.7119205298013</v>
      </c>
      <c r="AN184" s="29">
        <f>AB162/'2025'!P2</f>
        <v>47.13369205298013</v>
      </c>
    </row>
    <row r="186" spans="1:62" x14ac:dyDescent="0.25">
      <c r="AN186" s="29">
        <f>AB165+AB167+AB170</f>
        <v>3779</v>
      </c>
    </row>
    <row r="187" spans="1:62" x14ac:dyDescent="0.25">
      <c r="AB187" s="16" t="s">
        <v>1755</v>
      </c>
      <c r="AI187" s="29">
        <f>AB156/'2025'!P2</f>
        <v>547.01779801324506</v>
      </c>
      <c r="AN187" s="29">
        <f>AN186/'2025'!P2</f>
        <v>195.51945364238412</v>
      </c>
    </row>
    <row r="188" spans="1:62" x14ac:dyDescent="0.25">
      <c r="AB188" s="28">
        <v>31300.36</v>
      </c>
      <c r="AC188" s="28">
        <v>23223.55</v>
      </c>
      <c r="AD188" s="29">
        <f>AB188-AC188</f>
        <v>8076.8100000000013</v>
      </c>
    </row>
    <row r="189" spans="1:62" x14ac:dyDescent="0.25">
      <c r="AB189" s="28"/>
      <c r="AC189" s="28"/>
      <c r="AI189" s="24"/>
      <c r="AN189" s="29"/>
    </row>
    <row r="190" spans="1:62" x14ac:dyDescent="0.25">
      <c r="AB190" s="28"/>
      <c r="AC190" s="28" t="s">
        <v>1757</v>
      </c>
      <c r="AI190" s="24"/>
    </row>
    <row r="191" spans="1:62" x14ac:dyDescent="0.25">
      <c r="AB191" s="28"/>
      <c r="AC191" s="28" t="s">
        <v>505</v>
      </c>
      <c r="AI191" s="24"/>
    </row>
    <row r="192" spans="1:62" x14ac:dyDescent="0.25">
      <c r="AC192" s="16" t="s">
        <v>1758</v>
      </c>
      <c r="AD192" s="16" t="s">
        <v>1759</v>
      </c>
      <c r="AE192" s="16" t="s">
        <v>1760</v>
      </c>
      <c r="AI192" s="24" t="s">
        <v>401</v>
      </c>
    </row>
    <row r="193" spans="29:35" x14ac:dyDescent="0.25">
      <c r="AC193" s="28">
        <v>5266</v>
      </c>
      <c r="AD193" s="28">
        <v>0</v>
      </c>
      <c r="AE193" s="28">
        <v>1281</v>
      </c>
      <c r="AI193" s="273">
        <f>SUM(AC193:AH193)</f>
        <v>6547</v>
      </c>
    </row>
    <row r="194" spans="29:35" x14ac:dyDescent="0.25">
      <c r="AC194" s="28"/>
      <c r="AD194" s="28" t="s">
        <v>1761</v>
      </c>
      <c r="AE194" s="28"/>
      <c r="AI194" s="245">
        <v>305</v>
      </c>
    </row>
    <row r="195" spans="29:35" x14ac:dyDescent="0.25">
      <c r="AC195" s="28"/>
      <c r="AD195" s="28"/>
      <c r="AE195" s="28"/>
      <c r="AI195" s="245">
        <f>13059+165+701+164+689+2472+3112+161+669+2110+2788+309+309+235+300</f>
        <v>27243</v>
      </c>
    </row>
    <row r="196" spans="29:35" x14ac:dyDescent="0.25">
      <c r="AC196" s="28"/>
      <c r="AD196" s="28"/>
      <c r="AE196" s="28"/>
      <c r="AI196" s="275">
        <v>10054</v>
      </c>
    </row>
    <row r="197" spans="29:35" ht="17.399999999999999" x14ac:dyDescent="0.55000000000000004">
      <c r="AC197" s="28"/>
      <c r="AD197" s="28"/>
      <c r="AE197" s="28"/>
      <c r="AI197" s="274">
        <f>SUM(AI193:AI196)</f>
        <v>44149</v>
      </c>
    </row>
    <row r="198" spans="29:35" x14ac:dyDescent="0.25">
      <c r="AC198" s="28"/>
      <c r="AD198" s="28"/>
      <c r="AE198" s="28"/>
      <c r="AI198" s="273"/>
    </row>
    <row r="199" spans="29:35" x14ac:dyDescent="0.25">
      <c r="AC199" s="28"/>
      <c r="AD199" s="28"/>
      <c r="AE199" s="28"/>
      <c r="AI199" s="24"/>
    </row>
    <row r="200" spans="29:35" x14ac:dyDescent="0.25">
      <c r="AC200" s="28"/>
      <c r="AD200" s="28"/>
      <c r="AE200" s="28"/>
      <c r="AI200" s="24"/>
    </row>
    <row r="201" spans="29:35" x14ac:dyDescent="0.25">
      <c r="AC201" s="28"/>
      <c r="AD201" s="28"/>
      <c r="AE201" s="28"/>
    </row>
    <row r="202" spans="29:35" x14ac:dyDescent="0.25">
      <c r="AC202" s="28"/>
      <c r="AD202" s="28"/>
      <c r="AE202" s="28"/>
    </row>
    <row r="203" spans="29:35" x14ac:dyDescent="0.25">
      <c r="AC203" s="28"/>
      <c r="AD203" s="28"/>
      <c r="AE203" s="28"/>
    </row>
    <row r="204" spans="29:35" x14ac:dyDescent="0.25">
      <c r="AC204" s="28"/>
      <c r="AD204" s="28"/>
      <c r="AE204" s="28"/>
    </row>
    <row r="205" spans="29:35" x14ac:dyDescent="0.25">
      <c r="AC205" s="28"/>
      <c r="AD205" s="28"/>
      <c r="AE205" s="28"/>
    </row>
    <row r="206" spans="29:35" x14ac:dyDescent="0.25">
      <c r="AC206" s="28"/>
      <c r="AD206" s="28"/>
      <c r="AE206" s="28"/>
    </row>
    <row r="207" spans="29:35" x14ac:dyDescent="0.25">
      <c r="AC207" s="28"/>
      <c r="AD207" s="28"/>
      <c r="AE207" s="28"/>
    </row>
    <row r="208" spans="29:35" x14ac:dyDescent="0.25">
      <c r="AC208" s="28"/>
      <c r="AD208" s="28"/>
      <c r="AE208" s="28"/>
    </row>
    <row r="209" spans="1:61" x14ac:dyDescent="0.25">
      <c r="AC209" s="28"/>
      <c r="AD209" s="28"/>
      <c r="AE209" s="28"/>
    </row>
    <row r="210" spans="1:61" s="63" customFormat="1" x14ac:dyDescent="0.25">
      <c r="AC210" s="81"/>
      <c r="AD210" s="81"/>
      <c r="AE210" s="81"/>
    </row>
    <row r="211" spans="1:61" x14ac:dyDescent="0.25">
      <c r="AC211" s="28"/>
      <c r="AD211" s="28"/>
      <c r="AE211" s="28"/>
    </row>
    <row r="212" spans="1:61" x14ac:dyDescent="0.25">
      <c r="AC212" s="28"/>
      <c r="AD212" s="28"/>
      <c r="AE212" s="28"/>
    </row>
    <row r="213" spans="1:61" x14ac:dyDescent="0.25">
      <c r="P213" s="436">
        <v>45809</v>
      </c>
      <c r="Q213" s="435"/>
      <c r="R213" s="435"/>
      <c r="S213" s="435"/>
      <c r="T213" s="435"/>
      <c r="U213" s="435"/>
      <c r="AC213" s="28"/>
      <c r="AD213" s="28"/>
      <c r="AE213" s="28"/>
    </row>
    <row r="214" spans="1:61" x14ac:dyDescent="0.25">
      <c r="P214" s="435"/>
      <c r="Q214" s="435"/>
      <c r="R214" s="435"/>
      <c r="S214" s="435"/>
      <c r="T214" s="435"/>
      <c r="U214" s="435"/>
      <c r="AC214" s="28"/>
      <c r="AD214" s="28"/>
      <c r="AE214" s="28"/>
    </row>
    <row r="215" spans="1:61" s="13" customFormat="1" ht="14.4" x14ac:dyDescent="0.3">
      <c r="A215" s="344" t="s">
        <v>93</v>
      </c>
      <c r="B215" s="344" t="s">
        <v>94</v>
      </c>
      <c r="C215" s="344" t="s">
        <v>95</v>
      </c>
      <c r="D215" s="344" t="s">
        <v>96</v>
      </c>
      <c r="E215" s="344" t="s">
        <v>97</v>
      </c>
      <c r="F215" s="344" t="s">
        <v>98</v>
      </c>
      <c r="G215" s="344" t="s">
        <v>99</v>
      </c>
      <c r="H215" s="344" t="s">
        <v>100</v>
      </c>
      <c r="I215" s="344" t="s">
        <v>101</v>
      </c>
      <c r="J215" s="344" t="s">
        <v>102</v>
      </c>
      <c r="K215" s="344" t="s">
        <v>103</v>
      </c>
      <c r="L215" s="344" t="s">
        <v>104</v>
      </c>
      <c r="M215" s="344" t="s">
        <v>105</v>
      </c>
      <c r="N215" s="344" t="s">
        <v>106</v>
      </c>
      <c r="O215" s="344" t="s">
        <v>107</v>
      </c>
      <c r="P215" s="344" t="s">
        <v>108</v>
      </c>
      <c r="Q215" s="344" t="s">
        <v>109</v>
      </c>
      <c r="R215" s="344" t="s">
        <v>110</v>
      </c>
      <c r="S215" s="344" t="s">
        <v>111</v>
      </c>
      <c r="T215" s="344" t="s">
        <v>112</v>
      </c>
      <c r="U215" s="344" t="s">
        <v>113</v>
      </c>
      <c r="V215" s="344" t="s">
        <v>114</v>
      </c>
      <c r="W215" s="344" t="s">
        <v>115</v>
      </c>
      <c r="X215" s="344" t="s">
        <v>116</v>
      </c>
      <c r="Y215" s="344" t="s">
        <v>117</v>
      </c>
      <c r="Z215" s="344" t="s">
        <v>118</v>
      </c>
      <c r="AA215" s="344" t="s">
        <v>119</v>
      </c>
      <c r="AB215" s="344" t="s">
        <v>120</v>
      </c>
      <c r="AC215" s="344" t="s">
        <v>121</v>
      </c>
      <c r="AD215" s="344" t="s">
        <v>122</v>
      </c>
      <c r="AE215" s="344" t="s">
        <v>123</v>
      </c>
      <c r="AF215" s="344" t="s">
        <v>124</v>
      </c>
      <c r="AG215" s="344" t="s">
        <v>125</v>
      </c>
      <c r="AH215" s="344" t="s">
        <v>126</v>
      </c>
      <c r="AI215" s="344" t="s">
        <v>127</v>
      </c>
      <c r="AJ215" s="344" t="s">
        <v>128</v>
      </c>
      <c r="AK215" s="344" t="s">
        <v>129</v>
      </c>
      <c r="AL215" s="344" t="s">
        <v>130</v>
      </c>
      <c r="AM215" s="344" t="s">
        <v>131</v>
      </c>
      <c r="AN215" s="344" t="s">
        <v>132</v>
      </c>
      <c r="AO215" s="344" t="s">
        <v>133</v>
      </c>
      <c r="AP215" s="344" t="s">
        <v>134</v>
      </c>
      <c r="AQ215" s="344" t="s">
        <v>135</v>
      </c>
      <c r="AR215" s="344" t="s">
        <v>136</v>
      </c>
      <c r="AS215" s="344" t="s">
        <v>137</v>
      </c>
      <c r="AT215" s="344" t="s">
        <v>138</v>
      </c>
      <c r="AU215" s="344" t="s">
        <v>139</v>
      </c>
      <c r="AV215" s="344" t="s">
        <v>140</v>
      </c>
      <c r="AW215" s="344" t="s">
        <v>141</v>
      </c>
      <c r="AX215" s="344" t="s">
        <v>142</v>
      </c>
      <c r="AY215" s="344" t="s">
        <v>143</v>
      </c>
      <c r="AZ215" s="344" t="s">
        <v>144</v>
      </c>
      <c r="BA215" s="344" t="s">
        <v>145</v>
      </c>
      <c r="BB215" s="344" t="s">
        <v>146</v>
      </c>
      <c r="BC215" s="344" t="s">
        <v>147</v>
      </c>
      <c r="BD215" s="344" t="s">
        <v>148</v>
      </c>
      <c r="BE215" s="344" t="s">
        <v>149</v>
      </c>
      <c r="BF215" s="344" t="s">
        <v>150</v>
      </c>
      <c r="BG215" s="344" t="s">
        <v>151</v>
      </c>
      <c r="BH215" s="344" t="s">
        <v>152</v>
      </c>
      <c r="BI215" s="344" t="s">
        <v>153</v>
      </c>
    </row>
    <row r="216" spans="1:61" s="80" customFormat="1" ht="14.4" x14ac:dyDescent="0.3">
      <c r="A216" s="158" t="s">
        <v>154</v>
      </c>
      <c r="B216" s="158" t="s">
        <v>154</v>
      </c>
      <c r="C216" s="158" t="s">
        <v>155</v>
      </c>
      <c r="D216" s="158" t="s">
        <v>156</v>
      </c>
      <c r="E216" s="158" t="s">
        <v>1804</v>
      </c>
      <c r="F216" s="158" t="s">
        <v>1805</v>
      </c>
      <c r="G216" s="158" t="s">
        <v>154</v>
      </c>
      <c r="H216" s="158" t="s">
        <v>154</v>
      </c>
      <c r="I216" s="158" t="s">
        <v>159</v>
      </c>
      <c r="J216" s="158" t="s">
        <v>1806</v>
      </c>
      <c r="K216" s="158" t="s">
        <v>1807</v>
      </c>
      <c r="L216" s="158" t="s">
        <v>154</v>
      </c>
      <c r="M216" s="158" t="s">
        <v>162</v>
      </c>
      <c r="N216" s="158" t="s">
        <v>163</v>
      </c>
      <c r="O216" s="158" t="s">
        <v>164</v>
      </c>
      <c r="P216" s="158" t="s">
        <v>165</v>
      </c>
      <c r="Q216" s="158" t="s">
        <v>166</v>
      </c>
      <c r="R216" s="158" t="s">
        <v>154</v>
      </c>
      <c r="S216" s="158" t="s">
        <v>154</v>
      </c>
      <c r="T216" s="158" t="s">
        <v>167</v>
      </c>
      <c r="U216" s="161">
        <v>11515.57</v>
      </c>
      <c r="V216" s="161">
        <v>0</v>
      </c>
      <c r="W216" s="161">
        <v>0</v>
      </c>
      <c r="X216" s="161">
        <v>0</v>
      </c>
      <c r="Y216" s="161">
        <v>0</v>
      </c>
      <c r="Z216" s="161">
        <v>0</v>
      </c>
      <c r="AA216" s="161">
        <v>0</v>
      </c>
      <c r="AB216" s="161">
        <v>12436.82</v>
      </c>
      <c r="AC216" s="158" t="s">
        <v>154</v>
      </c>
      <c r="AD216" s="158">
        <v>921.25</v>
      </c>
      <c r="AE216" s="158">
        <v>0</v>
      </c>
      <c r="AF216" s="158">
        <v>0</v>
      </c>
      <c r="AG216" s="158">
        <v>0</v>
      </c>
      <c r="AH216" s="158" t="s">
        <v>154</v>
      </c>
      <c r="AI216" s="158" t="s">
        <v>168</v>
      </c>
      <c r="AJ216" s="158" t="s">
        <v>154</v>
      </c>
      <c r="AK216" s="158" t="s">
        <v>169</v>
      </c>
      <c r="AL216" s="158" t="s">
        <v>170</v>
      </c>
      <c r="AM216" s="158" t="s">
        <v>154</v>
      </c>
      <c r="AN216" s="158" t="s">
        <v>154</v>
      </c>
      <c r="AO216" s="158" t="s">
        <v>171</v>
      </c>
      <c r="AP216" s="158" t="s">
        <v>172</v>
      </c>
      <c r="AQ216" s="158" t="s">
        <v>173</v>
      </c>
      <c r="AR216" s="158" t="s">
        <v>173</v>
      </c>
      <c r="AS216" s="158" t="s">
        <v>173</v>
      </c>
      <c r="AT216" s="158" t="s">
        <v>173</v>
      </c>
      <c r="AU216" s="158" t="s">
        <v>173</v>
      </c>
      <c r="AV216" s="158" t="s">
        <v>173</v>
      </c>
      <c r="AW216" s="158" t="s">
        <v>173</v>
      </c>
      <c r="AX216" s="158" t="s">
        <v>173</v>
      </c>
      <c r="AY216" s="158" t="s">
        <v>173</v>
      </c>
      <c r="AZ216" s="158" t="s">
        <v>1808</v>
      </c>
      <c r="BA216" s="158" t="s">
        <v>175</v>
      </c>
      <c r="BB216" s="158" t="s">
        <v>176</v>
      </c>
      <c r="BC216" s="158" t="s">
        <v>175</v>
      </c>
      <c r="BD216" s="158" t="s">
        <v>176</v>
      </c>
      <c r="BE216" s="158">
        <v>921.25</v>
      </c>
      <c r="BF216" s="158" t="s">
        <v>173</v>
      </c>
      <c r="BG216" s="158" t="s">
        <v>173</v>
      </c>
      <c r="BH216" s="158" t="s">
        <v>177</v>
      </c>
      <c r="BI216" s="158" t="s">
        <v>178</v>
      </c>
    </row>
    <row r="217" spans="1:61" s="80" customFormat="1" ht="14.4" x14ac:dyDescent="0.3">
      <c r="A217" s="158" t="s">
        <v>154</v>
      </c>
      <c r="B217" s="158" t="s">
        <v>154</v>
      </c>
      <c r="C217" s="158" t="s">
        <v>155</v>
      </c>
      <c r="D217" s="158" t="s">
        <v>156</v>
      </c>
      <c r="E217" s="158" t="s">
        <v>1801</v>
      </c>
      <c r="F217" s="158" t="s">
        <v>1809</v>
      </c>
      <c r="G217" s="158" t="s">
        <v>154</v>
      </c>
      <c r="H217" s="158" t="s">
        <v>154</v>
      </c>
      <c r="I217" s="158" t="s">
        <v>189</v>
      </c>
      <c r="J217" s="158" t="s">
        <v>1810</v>
      </c>
      <c r="K217" s="158" t="s">
        <v>1811</v>
      </c>
      <c r="L217" s="158" t="s">
        <v>154</v>
      </c>
      <c r="M217" s="158" t="s">
        <v>192</v>
      </c>
      <c r="N217" s="158" t="s">
        <v>193</v>
      </c>
      <c r="O217" s="158" t="s">
        <v>178</v>
      </c>
      <c r="P217" s="158" t="s">
        <v>165</v>
      </c>
      <c r="Q217" s="158" t="s">
        <v>166</v>
      </c>
      <c r="R217" s="158" t="s">
        <v>154</v>
      </c>
      <c r="S217" s="158" t="s">
        <v>154</v>
      </c>
      <c r="T217" s="158" t="s">
        <v>167</v>
      </c>
      <c r="U217" s="161">
        <v>7195.5</v>
      </c>
      <c r="V217" s="161">
        <v>0</v>
      </c>
      <c r="W217" s="161">
        <v>0</v>
      </c>
      <c r="X217" s="161">
        <v>0</v>
      </c>
      <c r="Y217" s="161">
        <v>0</v>
      </c>
      <c r="Z217" s="161">
        <v>0</v>
      </c>
      <c r="AA217" s="161">
        <v>0</v>
      </c>
      <c r="AB217" s="347">
        <v>7771.14</v>
      </c>
      <c r="AC217" s="158" t="s">
        <v>154</v>
      </c>
      <c r="AD217" s="158">
        <v>575.64</v>
      </c>
      <c r="AE217" s="158">
        <v>0</v>
      </c>
      <c r="AF217" s="158">
        <v>0</v>
      </c>
      <c r="AG217" s="158">
        <v>0</v>
      </c>
      <c r="AH217" s="158" t="s">
        <v>154</v>
      </c>
      <c r="AI217" s="158" t="s">
        <v>168</v>
      </c>
      <c r="AJ217" s="158" t="s">
        <v>154</v>
      </c>
      <c r="AK217" s="158" t="s">
        <v>183</v>
      </c>
      <c r="AL217" s="158" t="s">
        <v>184</v>
      </c>
      <c r="AM217" s="158" t="s">
        <v>154</v>
      </c>
      <c r="AN217" s="158" t="s">
        <v>194</v>
      </c>
      <c r="AO217" s="158" t="s">
        <v>1812</v>
      </c>
      <c r="AP217" s="158" t="s">
        <v>172</v>
      </c>
      <c r="AQ217" s="158" t="s">
        <v>173</v>
      </c>
      <c r="AR217" s="158" t="s">
        <v>173</v>
      </c>
      <c r="AS217" s="158" t="s">
        <v>173</v>
      </c>
      <c r="AT217" s="158" t="s">
        <v>173</v>
      </c>
      <c r="AU217" s="158" t="s">
        <v>173</v>
      </c>
      <c r="AV217" s="158" t="s">
        <v>173</v>
      </c>
      <c r="AW217" s="158" t="s">
        <v>173</v>
      </c>
      <c r="AX217" s="158" t="s">
        <v>173</v>
      </c>
      <c r="AY217" s="158" t="s">
        <v>173</v>
      </c>
      <c r="AZ217" s="158" t="s">
        <v>1813</v>
      </c>
      <c r="BA217" s="158" t="s">
        <v>175</v>
      </c>
      <c r="BB217" s="158" t="s">
        <v>176</v>
      </c>
      <c r="BC217" s="158" t="s">
        <v>175</v>
      </c>
      <c r="BD217" s="158" t="s">
        <v>176</v>
      </c>
      <c r="BE217" s="158">
        <v>575.64</v>
      </c>
      <c r="BF217" s="158" t="s">
        <v>173</v>
      </c>
      <c r="BG217" s="158" t="s">
        <v>173</v>
      </c>
      <c r="BH217" s="158" t="s">
        <v>177</v>
      </c>
      <c r="BI217" s="158" t="s">
        <v>178</v>
      </c>
    </row>
    <row r="218" spans="1:61" s="80" customFormat="1" ht="14.4" x14ac:dyDescent="0.3">
      <c r="A218" s="158" t="s">
        <v>154</v>
      </c>
      <c r="B218" s="158" t="s">
        <v>154</v>
      </c>
      <c r="C218" s="158" t="s">
        <v>155</v>
      </c>
      <c r="D218" s="158" t="s">
        <v>156</v>
      </c>
      <c r="E218" s="158" t="s">
        <v>1801</v>
      </c>
      <c r="F218" s="158" t="s">
        <v>1814</v>
      </c>
      <c r="G218" s="158" t="s">
        <v>154</v>
      </c>
      <c r="H218" s="158" t="s">
        <v>154</v>
      </c>
      <c r="I218" s="158" t="s">
        <v>236</v>
      </c>
      <c r="J218" s="158" t="s">
        <v>1815</v>
      </c>
      <c r="K218" s="158" t="s">
        <v>1816</v>
      </c>
      <c r="L218" s="158" t="s">
        <v>154</v>
      </c>
      <c r="M218" s="158" t="s">
        <v>239</v>
      </c>
      <c r="N218" s="158" t="s">
        <v>240</v>
      </c>
      <c r="O218" s="158" t="s">
        <v>178</v>
      </c>
      <c r="P218" s="158" t="s">
        <v>165</v>
      </c>
      <c r="Q218" s="158" t="s">
        <v>166</v>
      </c>
      <c r="R218" s="158" t="s">
        <v>154</v>
      </c>
      <c r="S218" s="158" t="s">
        <v>154</v>
      </c>
      <c r="T218" s="158" t="s">
        <v>167</v>
      </c>
      <c r="U218" s="161">
        <v>2042.6</v>
      </c>
      <c r="V218" s="161">
        <v>0</v>
      </c>
      <c r="W218" s="161">
        <v>0</v>
      </c>
      <c r="X218" s="161">
        <v>0</v>
      </c>
      <c r="Y218" s="161">
        <v>0</v>
      </c>
      <c r="Z218" s="161">
        <v>0</v>
      </c>
      <c r="AA218" s="161">
        <v>0</v>
      </c>
      <c r="AB218" s="161">
        <v>2206</v>
      </c>
      <c r="AC218" s="158" t="s">
        <v>154</v>
      </c>
      <c r="AD218" s="158">
        <v>163.4</v>
      </c>
      <c r="AE218" s="158">
        <v>0</v>
      </c>
      <c r="AF218" s="158">
        <v>0</v>
      </c>
      <c r="AG218" s="158">
        <v>0</v>
      </c>
      <c r="AH218" s="158" t="s">
        <v>154</v>
      </c>
      <c r="AI218" s="158" t="s">
        <v>168</v>
      </c>
      <c r="AJ218" s="158" t="s">
        <v>211</v>
      </c>
      <c r="AK218" s="158" t="s">
        <v>169</v>
      </c>
      <c r="AL218" s="158" t="s">
        <v>170</v>
      </c>
      <c r="AM218" s="158" t="s">
        <v>154</v>
      </c>
      <c r="AN218" s="158" t="s">
        <v>154</v>
      </c>
      <c r="AO218" s="158" t="s">
        <v>1817</v>
      </c>
      <c r="AP218" s="158" t="s">
        <v>172</v>
      </c>
      <c r="AQ218" s="158" t="s">
        <v>173</v>
      </c>
      <c r="AR218" s="158" t="s">
        <v>173</v>
      </c>
      <c r="AS218" s="158" t="s">
        <v>173</v>
      </c>
      <c r="AT218" s="158" t="s">
        <v>173</v>
      </c>
      <c r="AU218" s="158" t="s">
        <v>173</v>
      </c>
      <c r="AV218" s="158" t="s">
        <v>173</v>
      </c>
      <c r="AW218" s="158" t="s">
        <v>173</v>
      </c>
      <c r="AX218" s="158" t="s">
        <v>173</v>
      </c>
      <c r="AY218" s="158" t="s">
        <v>173</v>
      </c>
      <c r="AZ218" s="158" t="s">
        <v>1818</v>
      </c>
      <c r="BA218" s="158" t="s">
        <v>175</v>
      </c>
      <c r="BB218" s="158" t="s">
        <v>176</v>
      </c>
      <c r="BC218" s="158" t="s">
        <v>175</v>
      </c>
      <c r="BD218" s="158" t="s">
        <v>176</v>
      </c>
      <c r="BE218" s="158">
        <v>163.4</v>
      </c>
      <c r="BF218" s="158" t="s">
        <v>173</v>
      </c>
      <c r="BG218" s="158" t="s">
        <v>173</v>
      </c>
      <c r="BH218" s="158" t="s">
        <v>177</v>
      </c>
      <c r="BI218" s="158" t="s">
        <v>178</v>
      </c>
    </row>
    <row r="219" spans="1:61" s="80" customFormat="1" ht="14.4" x14ac:dyDescent="0.3">
      <c r="A219" s="158" t="s">
        <v>154</v>
      </c>
      <c r="B219" s="158" t="s">
        <v>154</v>
      </c>
      <c r="C219" s="158" t="s">
        <v>155</v>
      </c>
      <c r="D219" s="158" t="s">
        <v>156</v>
      </c>
      <c r="E219" s="158" t="s">
        <v>1802</v>
      </c>
      <c r="F219" s="158" t="s">
        <v>1819</v>
      </c>
      <c r="G219" s="158" t="s">
        <v>154</v>
      </c>
      <c r="H219" s="158" t="s">
        <v>154</v>
      </c>
      <c r="I219" s="158" t="s">
        <v>305</v>
      </c>
      <c r="J219" s="158" t="s">
        <v>1820</v>
      </c>
      <c r="K219" s="158" t="s">
        <v>1821</v>
      </c>
      <c r="L219" s="158" t="s">
        <v>154</v>
      </c>
      <c r="M219" s="158" t="s">
        <v>308</v>
      </c>
      <c r="N219" s="158" t="s">
        <v>309</v>
      </c>
      <c r="O219" s="158" t="s">
        <v>178</v>
      </c>
      <c r="P219" s="158" t="s">
        <v>165</v>
      </c>
      <c r="Q219" s="158" t="s">
        <v>166</v>
      </c>
      <c r="R219" s="158" t="s">
        <v>154</v>
      </c>
      <c r="S219" s="158" t="s">
        <v>154</v>
      </c>
      <c r="T219" s="158" t="s">
        <v>167</v>
      </c>
      <c r="U219" s="161">
        <v>1113.22</v>
      </c>
      <c r="V219" s="161">
        <v>0</v>
      </c>
      <c r="W219" s="161">
        <v>0</v>
      </c>
      <c r="X219" s="161">
        <v>0</v>
      </c>
      <c r="Y219" s="161">
        <v>0</v>
      </c>
      <c r="Z219" s="161">
        <v>0</v>
      </c>
      <c r="AA219" s="161">
        <v>0</v>
      </c>
      <c r="AB219" s="347">
        <v>1200</v>
      </c>
      <c r="AC219" s="158" t="s">
        <v>154</v>
      </c>
      <c r="AD219" s="158">
        <v>86.78</v>
      </c>
      <c r="AE219" s="158">
        <v>0</v>
      </c>
      <c r="AF219" s="158">
        <v>0</v>
      </c>
      <c r="AG219" s="158">
        <v>0</v>
      </c>
      <c r="AH219" s="158" t="s">
        <v>154</v>
      </c>
      <c r="AI219" s="158" t="s">
        <v>168</v>
      </c>
      <c r="AJ219" s="158" t="s">
        <v>211</v>
      </c>
      <c r="AK219" s="158" t="s">
        <v>183</v>
      </c>
      <c r="AL219" s="158" t="s">
        <v>184</v>
      </c>
      <c r="AM219" s="158" t="s">
        <v>154</v>
      </c>
      <c r="AN219" s="158" t="s">
        <v>154</v>
      </c>
      <c r="AO219" s="158" t="s">
        <v>310</v>
      </c>
      <c r="AP219" s="158" t="s">
        <v>172</v>
      </c>
      <c r="AQ219" s="158" t="s">
        <v>173</v>
      </c>
      <c r="AR219" s="158" t="s">
        <v>173</v>
      </c>
      <c r="AS219" s="158" t="s">
        <v>173</v>
      </c>
      <c r="AT219" s="158" t="s">
        <v>173</v>
      </c>
      <c r="AU219" s="158" t="s">
        <v>173</v>
      </c>
      <c r="AV219" s="158" t="s">
        <v>173</v>
      </c>
      <c r="AW219" s="158" t="s">
        <v>173</v>
      </c>
      <c r="AX219" s="158" t="s">
        <v>173</v>
      </c>
      <c r="AY219" s="158" t="s">
        <v>173</v>
      </c>
      <c r="AZ219" s="158" t="s">
        <v>1822</v>
      </c>
      <c r="BA219" s="158" t="s">
        <v>175</v>
      </c>
      <c r="BB219" s="158" t="s">
        <v>176</v>
      </c>
      <c r="BC219" s="158" t="s">
        <v>175</v>
      </c>
      <c r="BD219" s="158" t="s">
        <v>176</v>
      </c>
      <c r="BE219" s="158">
        <v>86.78</v>
      </c>
      <c r="BF219" s="158" t="s">
        <v>173</v>
      </c>
      <c r="BG219" s="158" t="s">
        <v>173</v>
      </c>
      <c r="BH219" s="158" t="s">
        <v>177</v>
      </c>
      <c r="BI219" s="158" t="s">
        <v>178</v>
      </c>
    </row>
    <row r="220" spans="1:61" s="80" customFormat="1" ht="14.4" x14ac:dyDescent="0.3">
      <c r="A220" s="158" t="s">
        <v>154</v>
      </c>
      <c r="B220" s="158" t="s">
        <v>154</v>
      </c>
      <c r="C220" s="158" t="s">
        <v>155</v>
      </c>
      <c r="D220" s="158" t="s">
        <v>156</v>
      </c>
      <c r="E220" s="158" t="s">
        <v>1823</v>
      </c>
      <c r="F220" s="158" t="s">
        <v>1824</v>
      </c>
      <c r="G220" s="158" t="s">
        <v>154</v>
      </c>
      <c r="H220" s="158" t="s">
        <v>154</v>
      </c>
      <c r="I220" s="158" t="s">
        <v>305</v>
      </c>
      <c r="J220" s="158" t="s">
        <v>1825</v>
      </c>
      <c r="K220" s="158" t="s">
        <v>1826</v>
      </c>
      <c r="L220" s="158" t="s">
        <v>154</v>
      </c>
      <c r="M220" s="158" t="s">
        <v>308</v>
      </c>
      <c r="N220" s="158" t="s">
        <v>309</v>
      </c>
      <c r="O220" s="158" t="s">
        <v>178</v>
      </c>
      <c r="P220" s="158" t="s">
        <v>165</v>
      </c>
      <c r="Q220" s="158" t="s">
        <v>166</v>
      </c>
      <c r="R220" s="158" t="s">
        <v>154</v>
      </c>
      <c r="S220" s="158" t="s">
        <v>154</v>
      </c>
      <c r="T220" s="158" t="s">
        <v>167</v>
      </c>
      <c r="U220" s="161">
        <v>4638.43</v>
      </c>
      <c r="V220" s="161">
        <v>0</v>
      </c>
      <c r="W220" s="161">
        <v>0</v>
      </c>
      <c r="X220" s="161">
        <v>0</v>
      </c>
      <c r="Y220" s="161">
        <v>0</v>
      </c>
      <c r="Z220" s="161">
        <v>0</v>
      </c>
      <c r="AA220" s="161">
        <v>0</v>
      </c>
      <c r="AB220" s="347">
        <v>5000</v>
      </c>
      <c r="AC220" s="158" t="s">
        <v>154</v>
      </c>
      <c r="AD220" s="158">
        <v>361.57</v>
      </c>
      <c r="AE220" s="158">
        <v>0</v>
      </c>
      <c r="AF220" s="158">
        <v>0</v>
      </c>
      <c r="AG220" s="158">
        <v>0</v>
      </c>
      <c r="AH220" s="158" t="s">
        <v>154</v>
      </c>
      <c r="AI220" s="158" t="s">
        <v>168</v>
      </c>
      <c r="AJ220" s="158" t="s">
        <v>211</v>
      </c>
      <c r="AK220" s="158" t="s">
        <v>183</v>
      </c>
      <c r="AL220" s="158" t="s">
        <v>184</v>
      </c>
      <c r="AM220" s="158" t="s">
        <v>154</v>
      </c>
      <c r="AN220" s="158" t="s">
        <v>154</v>
      </c>
      <c r="AO220" s="158" t="s">
        <v>310</v>
      </c>
      <c r="AP220" s="158" t="s">
        <v>172</v>
      </c>
      <c r="AQ220" s="158" t="s">
        <v>173</v>
      </c>
      <c r="AR220" s="158" t="s">
        <v>173</v>
      </c>
      <c r="AS220" s="158" t="s">
        <v>173</v>
      </c>
      <c r="AT220" s="158" t="s">
        <v>173</v>
      </c>
      <c r="AU220" s="158" t="s">
        <v>173</v>
      </c>
      <c r="AV220" s="158" t="s">
        <v>173</v>
      </c>
      <c r="AW220" s="158" t="s">
        <v>173</v>
      </c>
      <c r="AX220" s="158" t="s">
        <v>173</v>
      </c>
      <c r="AY220" s="158" t="s">
        <v>173</v>
      </c>
      <c r="AZ220" s="158" t="s">
        <v>1827</v>
      </c>
      <c r="BA220" s="158" t="s">
        <v>175</v>
      </c>
      <c r="BB220" s="158" t="s">
        <v>176</v>
      </c>
      <c r="BC220" s="158" t="s">
        <v>175</v>
      </c>
      <c r="BD220" s="158" t="s">
        <v>176</v>
      </c>
      <c r="BE220" s="158">
        <v>361.57</v>
      </c>
      <c r="BF220" s="158" t="s">
        <v>173</v>
      </c>
      <c r="BG220" s="158" t="s">
        <v>173</v>
      </c>
      <c r="BH220" s="158" t="s">
        <v>177</v>
      </c>
      <c r="BI220" s="158" t="s">
        <v>178</v>
      </c>
    </row>
    <row r="221" spans="1:61" s="80" customFormat="1" ht="14.4" x14ac:dyDescent="0.3">
      <c r="A221" s="158" t="s">
        <v>154</v>
      </c>
      <c r="B221" s="158" t="s">
        <v>154</v>
      </c>
      <c r="C221" s="158" t="s">
        <v>155</v>
      </c>
      <c r="D221" s="158" t="s">
        <v>156</v>
      </c>
      <c r="E221" s="158" t="s">
        <v>1823</v>
      </c>
      <c r="F221" s="158" t="s">
        <v>1828</v>
      </c>
      <c r="G221" s="158" t="s">
        <v>154</v>
      </c>
      <c r="H221" s="158" t="s">
        <v>154</v>
      </c>
      <c r="I221" s="158" t="s">
        <v>154</v>
      </c>
      <c r="J221" s="158" t="s">
        <v>1503</v>
      </c>
      <c r="K221" s="158" t="s">
        <v>1829</v>
      </c>
      <c r="L221" s="158" t="s">
        <v>154</v>
      </c>
      <c r="M221" s="158" t="s">
        <v>258</v>
      </c>
      <c r="N221" s="158" t="s">
        <v>259</v>
      </c>
      <c r="O221" s="158" t="s">
        <v>178</v>
      </c>
      <c r="P221" s="158" t="s">
        <v>165</v>
      </c>
      <c r="Q221" s="158" t="s">
        <v>166</v>
      </c>
      <c r="R221" s="158" t="s">
        <v>154</v>
      </c>
      <c r="S221" s="158" t="s">
        <v>154</v>
      </c>
      <c r="T221" s="158" t="s">
        <v>167</v>
      </c>
      <c r="U221" s="161">
        <v>18620.689999999999</v>
      </c>
      <c r="V221" s="161">
        <v>0</v>
      </c>
      <c r="W221" s="161">
        <v>0</v>
      </c>
      <c r="X221" s="161">
        <v>2979.31</v>
      </c>
      <c r="Y221" s="161">
        <v>0</v>
      </c>
      <c r="Z221" s="161">
        <v>0</v>
      </c>
      <c r="AA221" s="161">
        <v>0</v>
      </c>
      <c r="AB221" s="347">
        <v>21600</v>
      </c>
      <c r="AC221" s="158" t="s">
        <v>154</v>
      </c>
      <c r="AD221" s="158">
        <v>2979.31</v>
      </c>
      <c r="AE221" s="158">
        <v>0</v>
      </c>
      <c r="AF221" s="158">
        <v>0</v>
      </c>
      <c r="AG221" s="158">
        <v>0</v>
      </c>
      <c r="AH221" s="158" t="s">
        <v>154</v>
      </c>
      <c r="AI221" s="158" t="s">
        <v>168</v>
      </c>
      <c r="AJ221" s="158" t="s">
        <v>154</v>
      </c>
      <c r="AK221" s="158" t="s">
        <v>169</v>
      </c>
      <c r="AL221" s="158" t="s">
        <v>170</v>
      </c>
      <c r="AM221" s="158" t="s">
        <v>154</v>
      </c>
      <c r="AN221" s="158" t="s">
        <v>154</v>
      </c>
      <c r="AO221" s="158" t="s">
        <v>1830</v>
      </c>
      <c r="AP221" s="158" t="s">
        <v>172</v>
      </c>
      <c r="AQ221" s="158" t="s">
        <v>173</v>
      </c>
      <c r="AR221" s="158" t="s">
        <v>173</v>
      </c>
      <c r="AS221" s="158" t="s">
        <v>173</v>
      </c>
      <c r="AT221" s="158" t="s">
        <v>173</v>
      </c>
      <c r="AU221" s="158" t="s">
        <v>173</v>
      </c>
      <c r="AV221" s="158" t="s">
        <v>173</v>
      </c>
      <c r="AW221" s="158" t="s">
        <v>173</v>
      </c>
      <c r="AX221" s="158" t="s">
        <v>173</v>
      </c>
      <c r="AY221" s="158" t="s">
        <v>173</v>
      </c>
      <c r="AZ221" s="158" t="s">
        <v>1831</v>
      </c>
      <c r="BA221" s="158" t="s">
        <v>175</v>
      </c>
      <c r="BB221" s="158" t="s">
        <v>176</v>
      </c>
      <c r="BC221" s="158" t="s">
        <v>175</v>
      </c>
      <c r="BD221" s="158" t="s">
        <v>176</v>
      </c>
      <c r="BE221" s="158">
        <v>0</v>
      </c>
      <c r="BF221" s="158" t="s">
        <v>173</v>
      </c>
      <c r="BG221" s="158" t="s">
        <v>173</v>
      </c>
      <c r="BH221" s="158" t="s">
        <v>177</v>
      </c>
      <c r="BI221" s="158" t="s">
        <v>178</v>
      </c>
    </row>
    <row r="222" spans="1:61" s="80" customFormat="1" ht="14.4" x14ac:dyDescent="0.3">
      <c r="A222" s="158" t="s">
        <v>154</v>
      </c>
      <c r="B222" s="158" t="s">
        <v>154</v>
      </c>
      <c r="C222" s="158" t="s">
        <v>155</v>
      </c>
      <c r="D222" s="158" t="s">
        <v>156</v>
      </c>
      <c r="E222" s="158" t="s">
        <v>1823</v>
      </c>
      <c r="F222" s="158" t="s">
        <v>1832</v>
      </c>
      <c r="G222" s="158" t="s">
        <v>154</v>
      </c>
      <c r="H222" s="158" t="s">
        <v>154</v>
      </c>
      <c r="I222" s="158" t="s">
        <v>154</v>
      </c>
      <c r="J222" s="158" t="s">
        <v>1483</v>
      </c>
      <c r="K222" s="158" t="s">
        <v>1833</v>
      </c>
      <c r="L222" s="158" t="s">
        <v>154</v>
      </c>
      <c r="M222" s="158" t="s">
        <v>258</v>
      </c>
      <c r="N222" s="158" t="s">
        <v>259</v>
      </c>
      <c r="O222" s="158" t="s">
        <v>178</v>
      </c>
      <c r="P222" s="158" t="s">
        <v>165</v>
      </c>
      <c r="Q222" s="158" t="s">
        <v>166</v>
      </c>
      <c r="R222" s="158" t="s">
        <v>154</v>
      </c>
      <c r="S222" s="158" t="s">
        <v>154</v>
      </c>
      <c r="T222" s="158" t="s">
        <v>167</v>
      </c>
      <c r="U222" s="161">
        <v>13965.52</v>
      </c>
      <c r="V222" s="161">
        <v>0</v>
      </c>
      <c r="W222" s="161">
        <v>0</v>
      </c>
      <c r="X222" s="161">
        <v>2234.48</v>
      </c>
      <c r="Y222" s="161">
        <v>0</v>
      </c>
      <c r="Z222" s="161">
        <v>0</v>
      </c>
      <c r="AA222" s="161">
        <v>0</v>
      </c>
      <c r="AB222" s="347">
        <v>16200</v>
      </c>
      <c r="AC222" s="158" t="s">
        <v>154</v>
      </c>
      <c r="AD222" s="158">
        <v>2234.48</v>
      </c>
      <c r="AE222" s="158">
        <v>0</v>
      </c>
      <c r="AF222" s="158">
        <v>0</v>
      </c>
      <c r="AG222" s="158">
        <v>0</v>
      </c>
      <c r="AH222" s="158" t="s">
        <v>154</v>
      </c>
      <c r="AI222" s="158" t="s">
        <v>168</v>
      </c>
      <c r="AJ222" s="158" t="s">
        <v>154</v>
      </c>
      <c r="AK222" s="158" t="s">
        <v>169</v>
      </c>
      <c r="AL222" s="158" t="s">
        <v>170</v>
      </c>
      <c r="AM222" s="158" t="s">
        <v>154</v>
      </c>
      <c r="AN222" s="158" t="s">
        <v>154</v>
      </c>
      <c r="AO222" s="158" t="s">
        <v>1834</v>
      </c>
      <c r="AP222" s="158" t="s">
        <v>172</v>
      </c>
      <c r="AQ222" s="158" t="s">
        <v>173</v>
      </c>
      <c r="AR222" s="158" t="s">
        <v>173</v>
      </c>
      <c r="AS222" s="158" t="s">
        <v>173</v>
      </c>
      <c r="AT222" s="158" t="s">
        <v>173</v>
      </c>
      <c r="AU222" s="158" t="s">
        <v>173</v>
      </c>
      <c r="AV222" s="158" t="s">
        <v>173</v>
      </c>
      <c r="AW222" s="158" t="s">
        <v>173</v>
      </c>
      <c r="AX222" s="158" t="s">
        <v>173</v>
      </c>
      <c r="AY222" s="158" t="s">
        <v>173</v>
      </c>
      <c r="AZ222" s="158" t="s">
        <v>1835</v>
      </c>
      <c r="BA222" s="158" t="s">
        <v>175</v>
      </c>
      <c r="BB222" s="158" t="s">
        <v>176</v>
      </c>
      <c r="BC222" s="158" t="s">
        <v>175</v>
      </c>
      <c r="BD222" s="158" t="s">
        <v>176</v>
      </c>
      <c r="BE222" s="158">
        <v>0</v>
      </c>
      <c r="BF222" s="158" t="s">
        <v>173</v>
      </c>
      <c r="BG222" s="158" t="s">
        <v>173</v>
      </c>
      <c r="BH222" s="158" t="s">
        <v>177</v>
      </c>
      <c r="BI222" s="158" t="s">
        <v>178</v>
      </c>
    </row>
    <row r="223" spans="1:61" s="261" customFormat="1" ht="14.4" x14ac:dyDescent="0.3">
      <c r="A223" s="345" t="s">
        <v>154</v>
      </c>
      <c r="B223" s="345" t="s">
        <v>154</v>
      </c>
      <c r="C223" s="345" t="s">
        <v>155</v>
      </c>
      <c r="D223" s="345" t="s">
        <v>156</v>
      </c>
      <c r="E223" s="345" t="s">
        <v>1836</v>
      </c>
      <c r="F223" s="345" t="s">
        <v>1837</v>
      </c>
      <c r="G223" s="345" t="s">
        <v>154</v>
      </c>
      <c r="H223" s="345" t="s">
        <v>154</v>
      </c>
      <c r="I223" s="345" t="s">
        <v>217</v>
      </c>
      <c r="J223" s="345" t="s">
        <v>1838</v>
      </c>
      <c r="K223" s="345" t="s">
        <v>1839</v>
      </c>
      <c r="L223" s="345" t="s">
        <v>154</v>
      </c>
      <c r="M223" s="345" t="s">
        <v>220</v>
      </c>
      <c r="N223" s="345" t="s">
        <v>221</v>
      </c>
      <c r="O223" s="345" t="s">
        <v>222</v>
      </c>
      <c r="P223" s="345" t="s">
        <v>165</v>
      </c>
      <c r="Q223" s="345" t="s">
        <v>166</v>
      </c>
      <c r="R223" s="345" t="s">
        <v>154</v>
      </c>
      <c r="S223" s="345" t="s">
        <v>154</v>
      </c>
      <c r="T223" s="345" t="s">
        <v>167</v>
      </c>
      <c r="U223" s="346">
        <v>252.01</v>
      </c>
      <c r="V223" s="346">
        <v>11.49</v>
      </c>
      <c r="W223" s="346">
        <v>0</v>
      </c>
      <c r="X223" s="346">
        <v>38.479999999999997</v>
      </c>
      <c r="Y223" s="346">
        <v>0</v>
      </c>
      <c r="Z223" s="346">
        <v>0</v>
      </c>
      <c r="AA223" s="346">
        <v>0</v>
      </c>
      <c r="AB223" s="367">
        <v>279</v>
      </c>
      <c r="AC223" s="345" t="s">
        <v>154</v>
      </c>
      <c r="AD223" s="345">
        <v>38.479999999999997</v>
      </c>
      <c r="AE223" s="345">
        <v>0</v>
      </c>
      <c r="AF223" s="345">
        <v>0</v>
      </c>
      <c r="AG223" s="345">
        <v>0</v>
      </c>
      <c r="AH223" s="345" t="s">
        <v>154</v>
      </c>
      <c r="AI223" s="345" t="s">
        <v>168</v>
      </c>
      <c r="AJ223" s="345" t="s">
        <v>154</v>
      </c>
      <c r="AK223" s="345" t="s">
        <v>169</v>
      </c>
      <c r="AL223" s="345" t="s">
        <v>170</v>
      </c>
      <c r="AM223" s="345" t="s">
        <v>154</v>
      </c>
      <c r="AN223" s="345" t="s">
        <v>154</v>
      </c>
      <c r="AO223" s="345" t="s">
        <v>1840</v>
      </c>
      <c r="AP223" s="345" t="s">
        <v>172</v>
      </c>
      <c r="AQ223" s="345" t="s">
        <v>173</v>
      </c>
      <c r="AR223" s="345" t="s">
        <v>173</v>
      </c>
      <c r="AS223" s="345" t="s">
        <v>173</v>
      </c>
      <c r="AT223" s="345" t="s">
        <v>173</v>
      </c>
      <c r="AU223" s="345" t="s">
        <v>173</v>
      </c>
      <c r="AV223" s="345" t="s">
        <v>173</v>
      </c>
      <c r="AW223" s="345" t="s">
        <v>173</v>
      </c>
      <c r="AX223" s="345" t="s">
        <v>173</v>
      </c>
      <c r="AY223" s="345" t="s">
        <v>173</v>
      </c>
      <c r="AZ223" s="345" t="s">
        <v>1841</v>
      </c>
      <c r="BA223" s="345" t="s">
        <v>175</v>
      </c>
      <c r="BB223" s="345" t="s">
        <v>176</v>
      </c>
      <c r="BC223" s="345" t="s">
        <v>175</v>
      </c>
      <c r="BD223" s="345" t="s">
        <v>176</v>
      </c>
      <c r="BE223" s="345">
        <v>0</v>
      </c>
      <c r="BF223" s="345" t="s">
        <v>173</v>
      </c>
      <c r="BG223" s="345" t="s">
        <v>173</v>
      </c>
      <c r="BH223" s="345" t="s">
        <v>177</v>
      </c>
      <c r="BI223" s="345" t="s">
        <v>178</v>
      </c>
    </row>
    <row r="224" spans="1:61" s="80" customFormat="1" ht="14.4" x14ac:dyDescent="0.3">
      <c r="A224" s="158" t="s">
        <v>154</v>
      </c>
      <c r="B224" s="158" t="s">
        <v>154</v>
      </c>
      <c r="C224" s="158" t="s">
        <v>155</v>
      </c>
      <c r="D224" s="158" t="s">
        <v>156</v>
      </c>
      <c r="E224" s="158" t="s">
        <v>1842</v>
      </c>
      <c r="F224" s="158" t="s">
        <v>1843</v>
      </c>
      <c r="G224" s="158" t="s">
        <v>154</v>
      </c>
      <c r="H224" s="158" t="s">
        <v>154</v>
      </c>
      <c r="I224" s="158" t="s">
        <v>159</v>
      </c>
      <c r="J224" s="158" t="s">
        <v>1844</v>
      </c>
      <c r="K224" s="158" t="s">
        <v>1845</v>
      </c>
      <c r="L224" s="158" t="s">
        <v>154</v>
      </c>
      <c r="M224" s="158" t="s">
        <v>229</v>
      </c>
      <c r="N224" s="158" t="s">
        <v>230</v>
      </c>
      <c r="O224" s="158" t="s">
        <v>231</v>
      </c>
      <c r="P224" s="158" t="s">
        <v>165</v>
      </c>
      <c r="Q224" s="158" t="s">
        <v>166</v>
      </c>
      <c r="R224" s="158" t="s">
        <v>154</v>
      </c>
      <c r="S224" s="158" t="s">
        <v>154</v>
      </c>
      <c r="T224" s="158" t="s">
        <v>167</v>
      </c>
      <c r="U224" s="161">
        <v>9814.08</v>
      </c>
      <c r="V224" s="161">
        <v>0</v>
      </c>
      <c r="W224" s="161">
        <v>0</v>
      </c>
      <c r="X224" s="161">
        <v>0</v>
      </c>
      <c r="Y224" s="161">
        <v>0</v>
      </c>
      <c r="Z224" s="161">
        <v>0</v>
      </c>
      <c r="AA224" s="161">
        <v>0</v>
      </c>
      <c r="AB224" s="347">
        <v>9814.08</v>
      </c>
      <c r="AC224" s="158" t="s">
        <v>154</v>
      </c>
      <c r="AD224" s="158">
        <v>0</v>
      </c>
      <c r="AE224" s="158">
        <v>0</v>
      </c>
      <c r="AF224" s="158">
        <v>0</v>
      </c>
      <c r="AG224" s="158">
        <v>0</v>
      </c>
      <c r="AH224" s="158" t="s">
        <v>154</v>
      </c>
      <c r="AI224" s="158" t="s">
        <v>168</v>
      </c>
      <c r="AJ224" s="158" t="s">
        <v>154</v>
      </c>
      <c r="AK224" s="158" t="s">
        <v>183</v>
      </c>
      <c r="AL224" s="158" t="s">
        <v>184</v>
      </c>
      <c r="AM224" s="158" t="s">
        <v>154</v>
      </c>
      <c r="AN224" s="158" t="s">
        <v>154</v>
      </c>
      <c r="AO224" s="158" t="s">
        <v>376</v>
      </c>
      <c r="AP224" s="158" t="s">
        <v>172</v>
      </c>
      <c r="AQ224" s="158" t="s">
        <v>173</v>
      </c>
      <c r="AR224" s="158" t="s">
        <v>173</v>
      </c>
      <c r="AS224" s="158" t="s">
        <v>173</v>
      </c>
      <c r="AT224" s="158" t="s">
        <v>173</v>
      </c>
      <c r="AU224" s="158" t="s">
        <v>173</v>
      </c>
      <c r="AV224" s="158" t="s">
        <v>173</v>
      </c>
      <c r="AW224" s="158" t="s">
        <v>173</v>
      </c>
      <c r="AX224" s="158" t="s">
        <v>173</v>
      </c>
      <c r="AY224" s="158" t="s">
        <v>173</v>
      </c>
      <c r="AZ224" s="158" t="s">
        <v>1846</v>
      </c>
      <c r="BA224" s="158" t="s">
        <v>175</v>
      </c>
      <c r="BB224" s="158" t="s">
        <v>176</v>
      </c>
      <c r="BC224" s="158" t="s">
        <v>175</v>
      </c>
      <c r="BD224" s="158" t="s">
        <v>176</v>
      </c>
      <c r="BE224" s="158">
        <v>0</v>
      </c>
      <c r="BF224" s="158" t="s">
        <v>173</v>
      </c>
      <c r="BG224" s="158" t="s">
        <v>173</v>
      </c>
      <c r="BH224" s="158" t="s">
        <v>177</v>
      </c>
      <c r="BI224" s="158" t="s">
        <v>178</v>
      </c>
    </row>
    <row r="225" spans="1:61" s="80" customFormat="1" ht="14.4" x14ac:dyDescent="0.3">
      <c r="A225" s="158" t="s">
        <v>154</v>
      </c>
      <c r="B225" s="158" t="s">
        <v>154</v>
      </c>
      <c r="C225" s="158" t="s">
        <v>155</v>
      </c>
      <c r="D225" s="158" t="s">
        <v>156</v>
      </c>
      <c r="E225" s="158" t="s">
        <v>1847</v>
      </c>
      <c r="F225" s="158" t="s">
        <v>1848</v>
      </c>
      <c r="G225" s="158" t="s">
        <v>154</v>
      </c>
      <c r="H225" s="158" t="s">
        <v>154</v>
      </c>
      <c r="I225" s="158" t="s">
        <v>433</v>
      </c>
      <c r="J225" s="158" t="s">
        <v>1849</v>
      </c>
      <c r="K225" s="158" t="s">
        <v>1850</v>
      </c>
      <c r="L225" s="158" t="s">
        <v>154</v>
      </c>
      <c r="M225" s="158" t="s">
        <v>474</v>
      </c>
      <c r="N225" s="158" t="s">
        <v>475</v>
      </c>
      <c r="O225" s="158" t="s">
        <v>178</v>
      </c>
      <c r="P225" s="158" t="s">
        <v>165</v>
      </c>
      <c r="Q225" s="158" t="s">
        <v>166</v>
      </c>
      <c r="R225" s="158" t="s">
        <v>154</v>
      </c>
      <c r="S225" s="158" t="s">
        <v>154</v>
      </c>
      <c r="T225" s="158" t="s">
        <v>167</v>
      </c>
      <c r="U225" s="161">
        <v>1388.89</v>
      </c>
      <c r="V225" s="161">
        <v>0</v>
      </c>
      <c r="W225" s="161">
        <v>0</v>
      </c>
      <c r="X225" s="161">
        <v>0</v>
      </c>
      <c r="Y225" s="161">
        <v>0</v>
      </c>
      <c r="Z225" s="161">
        <v>0</v>
      </c>
      <c r="AA225" s="161">
        <v>0</v>
      </c>
      <c r="AB225" s="347">
        <v>1500</v>
      </c>
      <c r="AC225" s="158" t="s">
        <v>154</v>
      </c>
      <c r="AD225" s="158">
        <v>111.11</v>
      </c>
      <c r="AE225" s="158">
        <v>0</v>
      </c>
      <c r="AF225" s="158">
        <v>0</v>
      </c>
      <c r="AG225" s="158">
        <v>0</v>
      </c>
      <c r="AH225" s="158" t="s">
        <v>154</v>
      </c>
      <c r="AI225" s="158" t="s">
        <v>168</v>
      </c>
      <c r="AJ225" s="158" t="s">
        <v>211</v>
      </c>
      <c r="AK225" s="158" t="s">
        <v>241</v>
      </c>
      <c r="AL225" s="158" t="s">
        <v>184</v>
      </c>
      <c r="AM225" s="158" t="s">
        <v>154</v>
      </c>
      <c r="AN225" s="158" t="s">
        <v>476</v>
      </c>
      <c r="AO225" s="158" t="s">
        <v>477</v>
      </c>
      <c r="AP225" s="158" t="s">
        <v>172</v>
      </c>
      <c r="AQ225" s="158" t="s">
        <v>173</v>
      </c>
      <c r="AR225" s="158" t="s">
        <v>173</v>
      </c>
      <c r="AS225" s="158" t="s">
        <v>173</v>
      </c>
      <c r="AT225" s="158" t="s">
        <v>173</v>
      </c>
      <c r="AU225" s="158" t="s">
        <v>173</v>
      </c>
      <c r="AV225" s="158" t="s">
        <v>173</v>
      </c>
      <c r="AW225" s="158" t="s">
        <v>173</v>
      </c>
      <c r="AX225" s="158" t="s">
        <v>173</v>
      </c>
      <c r="AY225" s="158" t="s">
        <v>173</v>
      </c>
      <c r="AZ225" s="158" t="s">
        <v>1851</v>
      </c>
      <c r="BA225" s="158" t="s">
        <v>175</v>
      </c>
      <c r="BB225" s="158" t="s">
        <v>176</v>
      </c>
      <c r="BC225" s="158" t="s">
        <v>175</v>
      </c>
      <c r="BD225" s="158" t="s">
        <v>176</v>
      </c>
      <c r="BE225" s="158">
        <v>111.11</v>
      </c>
      <c r="BF225" s="158" t="s">
        <v>173</v>
      </c>
      <c r="BG225" s="158" t="s">
        <v>173</v>
      </c>
      <c r="BH225" s="158" t="s">
        <v>177</v>
      </c>
      <c r="BI225" s="158" t="s">
        <v>178</v>
      </c>
    </row>
    <row r="226" spans="1:61" s="80" customFormat="1" ht="14.4" x14ac:dyDescent="0.3">
      <c r="A226" s="158" t="s">
        <v>154</v>
      </c>
      <c r="B226" s="158" t="s">
        <v>154</v>
      </c>
      <c r="C226" s="158" t="s">
        <v>155</v>
      </c>
      <c r="D226" s="158" t="s">
        <v>156</v>
      </c>
      <c r="E226" s="158" t="s">
        <v>1852</v>
      </c>
      <c r="F226" s="158" t="s">
        <v>1853</v>
      </c>
      <c r="G226" s="158" t="s">
        <v>154</v>
      </c>
      <c r="H226" s="158" t="s">
        <v>154</v>
      </c>
      <c r="I226" s="158" t="s">
        <v>154</v>
      </c>
      <c r="J226" s="158" t="s">
        <v>154</v>
      </c>
      <c r="K226" s="158" t="s">
        <v>1854</v>
      </c>
      <c r="L226" s="158" t="s">
        <v>154</v>
      </c>
      <c r="M226" s="158" t="s">
        <v>1855</v>
      </c>
      <c r="N226" s="158" t="s">
        <v>1856</v>
      </c>
      <c r="O226" s="158" t="s">
        <v>178</v>
      </c>
      <c r="P226" s="158" t="s">
        <v>165</v>
      </c>
      <c r="Q226" s="158" t="s">
        <v>166</v>
      </c>
      <c r="R226" s="158" t="s">
        <v>154</v>
      </c>
      <c r="S226" s="158" t="s">
        <v>154</v>
      </c>
      <c r="T226" s="158" t="s">
        <v>167</v>
      </c>
      <c r="U226" s="161">
        <v>5400</v>
      </c>
      <c r="V226" s="161">
        <v>0</v>
      </c>
      <c r="W226" s="161">
        <v>0</v>
      </c>
      <c r="X226" s="161">
        <v>864</v>
      </c>
      <c r="Y226" s="161">
        <v>0</v>
      </c>
      <c r="Z226" s="161">
        <v>0</v>
      </c>
      <c r="AA226" s="161">
        <v>0</v>
      </c>
      <c r="AB226" s="347">
        <v>6264</v>
      </c>
      <c r="AC226" s="158" t="s">
        <v>154</v>
      </c>
      <c r="AD226" s="158">
        <v>864</v>
      </c>
      <c r="AE226" s="158">
        <v>0</v>
      </c>
      <c r="AF226" s="158">
        <v>0</v>
      </c>
      <c r="AG226" s="158">
        <v>0</v>
      </c>
      <c r="AH226" s="158" t="s">
        <v>154</v>
      </c>
      <c r="AI226" s="158" t="s">
        <v>168</v>
      </c>
      <c r="AJ226" s="158" t="s">
        <v>154</v>
      </c>
      <c r="AK226" s="158" t="s">
        <v>183</v>
      </c>
      <c r="AL226" s="158" t="s">
        <v>184</v>
      </c>
      <c r="AM226" s="158" t="s">
        <v>154</v>
      </c>
      <c r="AN226" s="158" t="s">
        <v>154</v>
      </c>
      <c r="AO226" s="158" t="s">
        <v>1857</v>
      </c>
      <c r="AP226" s="158" t="s">
        <v>172</v>
      </c>
      <c r="AQ226" s="158" t="s">
        <v>173</v>
      </c>
      <c r="AR226" s="158" t="s">
        <v>173</v>
      </c>
      <c r="AS226" s="158" t="s">
        <v>173</v>
      </c>
      <c r="AT226" s="158" t="s">
        <v>173</v>
      </c>
      <c r="AU226" s="158" t="s">
        <v>173</v>
      </c>
      <c r="AV226" s="158" t="s">
        <v>173</v>
      </c>
      <c r="AW226" s="158" t="s">
        <v>173</v>
      </c>
      <c r="AX226" s="158" t="s">
        <v>173</v>
      </c>
      <c r="AY226" s="158" t="s">
        <v>173</v>
      </c>
      <c r="AZ226" s="158" t="s">
        <v>1858</v>
      </c>
      <c r="BA226" s="158" t="s">
        <v>175</v>
      </c>
      <c r="BB226" s="158" t="s">
        <v>176</v>
      </c>
      <c r="BC226" s="158" t="s">
        <v>175</v>
      </c>
      <c r="BD226" s="158" t="s">
        <v>176</v>
      </c>
      <c r="BE226" s="158">
        <v>0</v>
      </c>
      <c r="BF226" s="158" t="s">
        <v>173</v>
      </c>
      <c r="BG226" s="158" t="s">
        <v>173</v>
      </c>
      <c r="BH226" s="158" t="s">
        <v>177</v>
      </c>
      <c r="BI226" s="158" t="s">
        <v>178</v>
      </c>
    </row>
    <row r="227" spans="1:61" s="80" customFormat="1" ht="14.4" x14ac:dyDescent="0.3">
      <c r="A227" s="158" t="s">
        <v>154</v>
      </c>
      <c r="B227" s="158" t="s">
        <v>154</v>
      </c>
      <c r="C227" s="158" t="s">
        <v>155</v>
      </c>
      <c r="D227" s="158" t="s">
        <v>156</v>
      </c>
      <c r="E227" s="158" t="s">
        <v>1859</v>
      </c>
      <c r="F227" s="158" t="s">
        <v>1860</v>
      </c>
      <c r="G227" s="158" t="s">
        <v>154</v>
      </c>
      <c r="H227" s="158" t="s">
        <v>154</v>
      </c>
      <c r="I227" s="158" t="s">
        <v>268</v>
      </c>
      <c r="J227" s="158" t="s">
        <v>1861</v>
      </c>
      <c r="K227" s="158" t="s">
        <v>1862</v>
      </c>
      <c r="L227" s="158" t="s">
        <v>154</v>
      </c>
      <c r="M227" s="158" t="s">
        <v>271</v>
      </c>
      <c r="N227" s="158" t="s">
        <v>272</v>
      </c>
      <c r="O227" s="158" t="s">
        <v>178</v>
      </c>
      <c r="P227" s="158" t="s">
        <v>165</v>
      </c>
      <c r="Q227" s="158" t="s">
        <v>166</v>
      </c>
      <c r="R227" s="158" t="s">
        <v>154</v>
      </c>
      <c r="S227" s="158" t="s">
        <v>154</v>
      </c>
      <c r="T227" s="158" t="s">
        <v>167</v>
      </c>
      <c r="U227" s="161">
        <v>8200.02</v>
      </c>
      <c r="V227" s="161">
        <v>0</v>
      </c>
      <c r="W227" s="161">
        <v>0</v>
      </c>
      <c r="X227" s="161">
        <v>0</v>
      </c>
      <c r="Y227" s="161">
        <v>437.35</v>
      </c>
      <c r="Z227" s="161">
        <v>102.5</v>
      </c>
      <c r="AA227" s="161">
        <v>0</v>
      </c>
      <c r="AB227" s="347">
        <v>8316.17</v>
      </c>
      <c r="AC227" s="158" t="s">
        <v>154</v>
      </c>
      <c r="AD227" s="158">
        <v>656</v>
      </c>
      <c r="AE227" s="158">
        <v>539.85</v>
      </c>
      <c r="AF227" s="158">
        <v>0</v>
      </c>
      <c r="AG227" s="158">
        <v>0</v>
      </c>
      <c r="AH227" s="158" t="s">
        <v>154</v>
      </c>
      <c r="AI227" s="158" t="s">
        <v>168</v>
      </c>
      <c r="AJ227" s="158" t="s">
        <v>154</v>
      </c>
      <c r="AK227" s="158" t="s">
        <v>183</v>
      </c>
      <c r="AL227" s="158" t="s">
        <v>184</v>
      </c>
      <c r="AM227" s="158" t="s">
        <v>154</v>
      </c>
      <c r="AN227" s="158" t="s">
        <v>274</v>
      </c>
      <c r="AO227" s="158" t="s">
        <v>302</v>
      </c>
      <c r="AP227" s="158" t="s">
        <v>172</v>
      </c>
      <c r="AQ227" s="158" t="s">
        <v>173</v>
      </c>
      <c r="AR227" s="158" t="s">
        <v>173</v>
      </c>
      <c r="AS227" s="158" t="s">
        <v>173</v>
      </c>
      <c r="AT227" s="158" t="s">
        <v>173</v>
      </c>
      <c r="AU227" s="158" t="s">
        <v>173</v>
      </c>
      <c r="AV227" s="158" t="s">
        <v>173</v>
      </c>
      <c r="AW227" s="158" t="s">
        <v>173</v>
      </c>
      <c r="AX227" s="158" t="s">
        <v>173</v>
      </c>
      <c r="AY227" s="158" t="s">
        <v>173</v>
      </c>
      <c r="AZ227" s="158" t="s">
        <v>1863</v>
      </c>
      <c r="BA227" s="158" t="s">
        <v>175</v>
      </c>
      <c r="BB227" s="158" t="s">
        <v>176</v>
      </c>
      <c r="BC227" s="158" t="s">
        <v>175</v>
      </c>
      <c r="BD227" s="158" t="s">
        <v>176</v>
      </c>
      <c r="BE227" s="158">
        <v>656</v>
      </c>
      <c r="BF227" s="158" t="s">
        <v>173</v>
      </c>
      <c r="BG227" s="158" t="s">
        <v>173</v>
      </c>
      <c r="BH227" s="158" t="s">
        <v>177</v>
      </c>
      <c r="BI227" s="158" t="s">
        <v>178</v>
      </c>
    </row>
    <row r="228" spans="1:61" s="80" customFormat="1" ht="14.4" x14ac:dyDescent="0.3">
      <c r="A228" s="158" t="s">
        <v>154</v>
      </c>
      <c r="B228" s="158" t="s">
        <v>154</v>
      </c>
      <c r="C228" s="158" t="s">
        <v>155</v>
      </c>
      <c r="D228" s="158" t="s">
        <v>156</v>
      </c>
      <c r="E228" s="158" t="s">
        <v>1864</v>
      </c>
      <c r="F228" s="158" t="s">
        <v>1865</v>
      </c>
      <c r="G228" s="158" t="s">
        <v>154</v>
      </c>
      <c r="H228" s="158" t="s">
        <v>154</v>
      </c>
      <c r="I228" s="158" t="s">
        <v>433</v>
      </c>
      <c r="J228" s="158" t="s">
        <v>1866</v>
      </c>
      <c r="K228" s="158" t="s">
        <v>1867</v>
      </c>
      <c r="L228" s="158" t="s">
        <v>154</v>
      </c>
      <c r="M228" s="158" t="s">
        <v>474</v>
      </c>
      <c r="N228" s="158" t="s">
        <v>475</v>
      </c>
      <c r="O228" s="158" t="s">
        <v>178</v>
      </c>
      <c r="P228" s="158" t="s">
        <v>165</v>
      </c>
      <c r="Q228" s="158" t="s">
        <v>166</v>
      </c>
      <c r="R228" s="158" t="s">
        <v>154</v>
      </c>
      <c r="S228" s="158" t="s">
        <v>154</v>
      </c>
      <c r="T228" s="158" t="s">
        <v>167</v>
      </c>
      <c r="U228" s="161">
        <v>1203.7</v>
      </c>
      <c r="V228" s="161">
        <v>0</v>
      </c>
      <c r="W228" s="161">
        <v>0</v>
      </c>
      <c r="X228" s="161">
        <v>0</v>
      </c>
      <c r="Y228" s="161">
        <v>0</v>
      </c>
      <c r="Z228" s="161">
        <v>0</v>
      </c>
      <c r="AA228" s="161">
        <v>0</v>
      </c>
      <c r="AB228" s="349">
        <v>1300</v>
      </c>
      <c r="AC228" s="158" t="s">
        <v>154</v>
      </c>
      <c r="AD228" s="158">
        <v>96.3</v>
      </c>
      <c r="AE228" s="158">
        <v>0</v>
      </c>
      <c r="AF228" s="158">
        <v>0</v>
      </c>
      <c r="AG228" s="158">
        <v>0</v>
      </c>
      <c r="AH228" s="158" t="s">
        <v>154</v>
      </c>
      <c r="AI228" s="158" t="s">
        <v>168</v>
      </c>
      <c r="AJ228" s="158" t="s">
        <v>211</v>
      </c>
      <c r="AK228" s="158" t="s">
        <v>183</v>
      </c>
      <c r="AL228" s="158" t="s">
        <v>184</v>
      </c>
      <c r="AM228" s="158" t="s">
        <v>154</v>
      </c>
      <c r="AN228" s="158" t="s">
        <v>476</v>
      </c>
      <c r="AO228" s="158" t="s">
        <v>477</v>
      </c>
      <c r="AP228" s="158" t="s">
        <v>172</v>
      </c>
      <c r="AQ228" s="158" t="s">
        <v>173</v>
      </c>
      <c r="AR228" s="158" t="s">
        <v>173</v>
      </c>
      <c r="AS228" s="158" t="s">
        <v>173</v>
      </c>
      <c r="AT228" s="158" t="s">
        <v>173</v>
      </c>
      <c r="AU228" s="158" t="s">
        <v>173</v>
      </c>
      <c r="AV228" s="158" t="s">
        <v>173</v>
      </c>
      <c r="AW228" s="158" t="s">
        <v>173</v>
      </c>
      <c r="AX228" s="158" t="s">
        <v>173</v>
      </c>
      <c r="AY228" s="158" t="s">
        <v>173</v>
      </c>
      <c r="AZ228" s="158" t="s">
        <v>1868</v>
      </c>
      <c r="BA228" s="158" t="s">
        <v>175</v>
      </c>
      <c r="BB228" s="158" t="s">
        <v>176</v>
      </c>
      <c r="BC228" s="158" t="s">
        <v>175</v>
      </c>
      <c r="BD228" s="158" t="s">
        <v>176</v>
      </c>
      <c r="BE228" s="158">
        <v>96.3</v>
      </c>
      <c r="BF228" s="158" t="s">
        <v>173</v>
      </c>
      <c r="BG228" s="158" t="s">
        <v>173</v>
      </c>
      <c r="BH228" s="158" t="s">
        <v>177</v>
      </c>
      <c r="BI228" s="158" t="s">
        <v>178</v>
      </c>
    </row>
    <row r="229" spans="1:61" s="80" customFormat="1" ht="14.4" x14ac:dyDescent="0.3">
      <c r="A229" s="158" t="s">
        <v>154</v>
      </c>
      <c r="B229" s="158" t="s">
        <v>154</v>
      </c>
      <c r="C229" s="158" t="s">
        <v>155</v>
      </c>
      <c r="D229" s="158" t="s">
        <v>156</v>
      </c>
      <c r="E229" s="158" t="s">
        <v>1803</v>
      </c>
      <c r="F229" s="158" t="s">
        <v>1869</v>
      </c>
      <c r="G229" s="158" t="s">
        <v>154</v>
      </c>
      <c r="H229" s="158" t="s">
        <v>154</v>
      </c>
      <c r="I229" s="158" t="s">
        <v>443</v>
      </c>
      <c r="J229" s="158" t="s">
        <v>1870</v>
      </c>
      <c r="K229" s="158" t="s">
        <v>1871</v>
      </c>
      <c r="L229" s="158" t="s">
        <v>154</v>
      </c>
      <c r="M229" s="158" t="s">
        <v>459</v>
      </c>
      <c r="N229" s="158" t="s">
        <v>460</v>
      </c>
      <c r="O229" s="158" t="s">
        <v>178</v>
      </c>
      <c r="P229" s="158" t="s">
        <v>165</v>
      </c>
      <c r="Q229" s="158" t="s">
        <v>166</v>
      </c>
      <c r="R229" s="158" t="s">
        <v>154</v>
      </c>
      <c r="S229" s="158" t="s">
        <v>154</v>
      </c>
      <c r="T229" s="158" t="s">
        <v>167</v>
      </c>
      <c r="U229" s="161">
        <v>7820.05</v>
      </c>
      <c r="V229" s="161">
        <v>0</v>
      </c>
      <c r="W229" s="161">
        <v>0</v>
      </c>
      <c r="X229" s="161">
        <v>0</v>
      </c>
      <c r="Y229" s="161">
        <v>0</v>
      </c>
      <c r="Z229" s="161">
        <v>0</v>
      </c>
      <c r="AA229" s="161">
        <v>0</v>
      </c>
      <c r="AB229" s="347">
        <v>8445.64</v>
      </c>
      <c r="AC229" s="158" t="s">
        <v>154</v>
      </c>
      <c r="AD229" s="158">
        <v>625.59</v>
      </c>
      <c r="AE229" s="158">
        <v>0</v>
      </c>
      <c r="AF229" s="158">
        <v>0</v>
      </c>
      <c r="AG229" s="158">
        <v>0</v>
      </c>
      <c r="AH229" s="158" t="s">
        <v>154</v>
      </c>
      <c r="AI229" s="158" t="s">
        <v>168</v>
      </c>
      <c r="AJ229" s="158" t="s">
        <v>154</v>
      </c>
      <c r="AK229" s="158" t="s">
        <v>183</v>
      </c>
      <c r="AL229" s="158" t="s">
        <v>184</v>
      </c>
      <c r="AM229" s="158" t="s">
        <v>154</v>
      </c>
      <c r="AN229" s="158" t="s">
        <v>154</v>
      </c>
      <c r="AO229" s="158" t="s">
        <v>1872</v>
      </c>
      <c r="AP229" s="158" t="s">
        <v>172</v>
      </c>
      <c r="AQ229" s="158" t="s">
        <v>173</v>
      </c>
      <c r="AR229" s="158" t="s">
        <v>173</v>
      </c>
      <c r="AS229" s="158" t="s">
        <v>173</v>
      </c>
      <c r="AT229" s="158" t="s">
        <v>173</v>
      </c>
      <c r="AU229" s="158" t="s">
        <v>173</v>
      </c>
      <c r="AV229" s="158" t="s">
        <v>173</v>
      </c>
      <c r="AW229" s="158" t="s">
        <v>173</v>
      </c>
      <c r="AX229" s="158" t="s">
        <v>173</v>
      </c>
      <c r="AY229" s="158" t="s">
        <v>173</v>
      </c>
      <c r="AZ229" s="158" t="s">
        <v>1873</v>
      </c>
      <c r="BA229" s="158" t="s">
        <v>175</v>
      </c>
      <c r="BB229" s="158" t="s">
        <v>176</v>
      </c>
      <c r="BC229" s="158" t="s">
        <v>175</v>
      </c>
      <c r="BD229" s="158" t="s">
        <v>176</v>
      </c>
      <c r="BE229" s="158">
        <v>625.59</v>
      </c>
      <c r="BF229" s="158" t="s">
        <v>173</v>
      </c>
      <c r="BG229" s="158" t="s">
        <v>173</v>
      </c>
      <c r="BH229" s="158" t="s">
        <v>177</v>
      </c>
      <c r="BI229" s="158" t="s">
        <v>178</v>
      </c>
    </row>
    <row r="230" spans="1:61" s="80" customFormat="1" ht="14.4" x14ac:dyDescent="0.3">
      <c r="A230" s="158" t="s">
        <v>154</v>
      </c>
      <c r="B230" s="158" t="s">
        <v>154</v>
      </c>
      <c r="C230" s="158" t="s">
        <v>155</v>
      </c>
      <c r="D230" s="158" t="s">
        <v>156</v>
      </c>
      <c r="E230" s="158" t="s">
        <v>1803</v>
      </c>
      <c r="F230" s="158" t="s">
        <v>1874</v>
      </c>
      <c r="G230" s="158" t="s">
        <v>154</v>
      </c>
      <c r="H230" s="158" t="s">
        <v>154</v>
      </c>
      <c r="I230" s="158" t="s">
        <v>305</v>
      </c>
      <c r="J230" s="158" t="s">
        <v>1875</v>
      </c>
      <c r="K230" s="158" t="s">
        <v>1876</v>
      </c>
      <c r="L230" s="158" t="s">
        <v>154</v>
      </c>
      <c r="M230" s="158" t="s">
        <v>308</v>
      </c>
      <c r="N230" s="158" t="s">
        <v>309</v>
      </c>
      <c r="O230" s="158" t="s">
        <v>178</v>
      </c>
      <c r="P230" s="158" t="s">
        <v>165</v>
      </c>
      <c r="Q230" s="158" t="s">
        <v>166</v>
      </c>
      <c r="R230" s="158" t="s">
        <v>154</v>
      </c>
      <c r="S230" s="158" t="s">
        <v>154</v>
      </c>
      <c r="T230" s="158" t="s">
        <v>167</v>
      </c>
      <c r="U230" s="161">
        <v>1113.22</v>
      </c>
      <c r="V230" s="161">
        <v>0</v>
      </c>
      <c r="W230" s="161">
        <v>0</v>
      </c>
      <c r="X230" s="161">
        <v>0</v>
      </c>
      <c r="Y230" s="161">
        <v>0</v>
      </c>
      <c r="Z230" s="161">
        <v>0</v>
      </c>
      <c r="AA230" s="161">
        <v>0</v>
      </c>
      <c r="AB230" s="347">
        <v>1200</v>
      </c>
      <c r="AC230" s="158" t="s">
        <v>154</v>
      </c>
      <c r="AD230" s="158">
        <v>86.78</v>
      </c>
      <c r="AE230" s="158">
        <v>0</v>
      </c>
      <c r="AF230" s="158">
        <v>0</v>
      </c>
      <c r="AG230" s="158">
        <v>0</v>
      </c>
      <c r="AH230" s="158" t="s">
        <v>154</v>
      </c>
      <c r="AI230" s="158" t="s">
        <v>168</v>
      </c>
      <c r="AJ230" s="158" t="s">
        <v>211</v>
      </c>
      <c r="AK230" s="158" t="s">
        <v>183</v>
      </c>
      <c r="AL230" s="158" t="s">
        <v>184</v>
      </c>
      <c r="AM230" s="158" t="s">
        <v>154</v>
      </c>
      <c r="AN230" s="158" t="s">
        <v>154</v>
      </c>
      <c r="AO230" s="158" t="s">
        <v>310</v>
      </c>
      <c r="AP230" s="158" t="s">
        <v>172</v>
      </c>
      <c r="AQ230" s="158" t="s">
        <v>173</v>
      </c>
      <c r="AR230" s="158" t="s">
        <v>173</v>
      </c>
      <c r="AS230" s="158" t="s">
        <v>173</v>
      </c>
      <c r="AT230" s="158" t="s">
        <v>173</v>
      </c>
      <c r="AU230" s="158" t="s">
        <v>173</v>
      </c>
      <c r="AV230" s="158" t="s">
        <v>173</v>
      </c>
      <c r="AW230" s="158" t="s">
        <v>173</v>
      </c>
      <c r="AX230" s="158" t="s">
        <v>173</v>
      </c>
      <c r="AY230" s="158" t="s">
        <v>173</v>
      </c>
      <c r="AZ230" s="158" t="s">
        <v>1877</v>
      </c>
      <c r="BA230" s="158" t="s">
        <v>175</v>
      </c>
      <c r="BB230" s="158" t="s">
        <v>176</v>
      </c>
      <c r="BC230" s="158" t="s">
        <v>175</v>
      </c>
      <c r="BD230" s="158" t="s">
        <v>176</v>
      </c>
      <c r="BE230" s="158">
        <v>86.78</v>
      </c>
      <c r="BF230" s="158" t="s">
        <v>173</v>
      </c>
      <c r="BG230" s="158" t="s">
        <v>173</v>
      </c>
      <c r="BH230" s="158" t="s">
        <v>177</v>
      </c>
      <c r="BI230" s="158" t="s">
        <v>178</v>
      </c>
    </row>
    <row r="231" spans="1:61" x14ac:dyDescent="0.25">
      <c r="U231" s="28"/>
      <c r="V231" s="28"/>
      <c r="W231" s="28"/>
      <c r="X231" s="28"/>
      <c r="Y231" s="28"/>
      <c r="Z231" s="28"/>
      <c r="AA231" s="28"/>
      <c r="AB231" s="28"/>
    </row>
    <row r="232" spans="1:61" x14ac:dyDescent="0.25">
      <c r="AD232" s="13" t="s">
        <v>279</v>
      </c>
    </row>
    <row r="233" spans="1:61" ht="14.4" x14ac:dyDescent="0.3">
      <c r="A233" s="157" t="s">
        <v>93</v>
      </c>
      <c r="B233" s="157" t="s">
        <v>94</v>
      </c>
      <c r="C233" s="157" t="s">
        <v>95</v>
      </c>
      <c r="D233" s="157" t="s">
        <v>722</v>
      </c>
      <c r="E233" s="157" t="s">
        <v>97</v>
      </c>
      <c r="F233" s="157" t="s">
        <v>101</v>
      </c>
      <c r="G233" s="157" t="s">
        <v>102</v>
      </c>
      <c r="H233" s="157" t="s">
        <v>103</v>
      </c>
      <c r="I233" s="157" t="s">
        <v>105</v>
      </c>
      <c r="J233" s="157" t="s">
        <v>106</v>
      </c>
      <c r="K233" s="157" t="s">
        <v>108</v>
      </c>
      <c r="AD233" s="174" t="s">
        <v>277</v>
      </c>
    </row>
    <row r="234" spans="1:61" ht="14.4" x14ac:dyDescent="0.3">
      <c r="A234" s="157" t="s">
        <v>154</v>
      </c>
      <c r="B234" s="157" t="s">
        <v>154</v>
      </c>
      <c r="C234" s="157" t="s">
        <v>155</v>
      </c>
      <c r="D234" s="157" t="s">
        <v>735</v>
      </c>
      <c r="E234" s="157" t="s">
        <v>1878</v>
      </c>
      <c r="F234" s="157" t="s">
        <v>748</v>
      </c>
      <c r="G234" s="157" t="s">
        <v>1879</v>
      </c>
      <c r="H234" s="157" t="s">
        <v>1880</v>
      </c>
      <c r="I234" s="157" t="s">
        <v>162</v>
      </c>
      <c r="J234" s="157" t="s">
        <v>163</v>
      </c>
      <c r="K234" s="157" t="s">
        <v>165</v>
      </c>
    </row>
    <row r="235" spans="1:61" ht="14.4" x14ac:dyDescent="0.3">
      <c r="L235" s="157" t="s">
        <v>109</v>
      </c>
      <c r="M235" s="157" t="s">
        <v>112</v>
      </c>
      <c r="N235" s="157" t="s">
        <v>100</v>
      </c>
      <c r="O235" s="157" t="s">
        <v>723</v>
      </c>
      <c r="P235" s="157" t="s">
        <v>724</v>
      </c>
      <c r="Q235" s="157" t="s">
        <v>725</v>
      </c>
      <c r="R235" s="157" t="s">
        <v>726</v>
      </c>
      <c r="S235" s="157" t="s">
        <v>727</v>
      </c>
      <c r="T235" s="157" t="s">
        <v>728</v>
      </c>
      <c r="U235" s="157" t="s">
        <v>729</v>
      </c>
      <c r="V235" s="157" t="s">
        <v>730</v>
      </c>
      <c r="W235" s="157" t="s">
        <v>731</v>
      </c>
      <c r="X235" s="157" t="s">
        <v>732</v>
      </c>
      <c r="Y235" s="157" t="s">
        <v>733</v>
      </c>
      <c r="Z235" s="157" t="s">
        <v>734</v>
      </c>
      <c r="AA235" s="157" t="s">
        <v>133</v>
      </c>
      <c r="AB235" s="157" t="s">
        <v>144</v>
      </c>
      <c r="AC235" s="157" t="s">
        <v>120</v>
      </c>
    </row>
    <row r="236" spans="1:61" ht="14.4" x14ac:dyDescent="0.3">
      <c r="L236" s="157" t="s">
        <v>166</v>
      </c>
      <c r="M236" s="157" t="s">
        <v>741</v>
      </c>
      <c r="N236" s="157" t="s">
        <v>1881</v>
      </c>
      <c r="O236" s="156" t="s">
        <v>752</v>
      </c>
      <c r="P236" s="157" t="s">
        <v>168</v>
      </c>
      <c r="Q236" s="157" t="s">
        <v>1882</v>
      </c>
      <c r="R236" s="157" t="s">
        <v>1807</v>
      </c>
      <c r="S236" s="157" t="s">
        <v>154</v>
      </c>
      <c r="T236" s="157" t="s">
        <v>154</v>
      </c>
      <c r="U236" s="157" t="s">
        <v>154</v>
      </c>
      <c r="V236" s="157" t="s">
        <v>154</v>
      </c>
      <c r="W236" s="157" t="s">
        <v>154</v>
      </c>
      <c r="X236" s="157" t="s">
        <v>154</v>
      </c>
      <c r="Y236" s="157" t="s">
        <v>154</v>
      </c>
      <c r="Z236" s="157" t="s">
        <v>154</v>
      </c>
      <c r="AA236" s="157" t="s">
        <v>745</v>
      </c>
      <c r="AB236" s="157" t="s">
        <v>1883</v>
      </c>
      <c r="AC236" s="157" t="s">
        <v>173</v>
      </c>
    </row>
    <row r="237" spans="1:61" x14ac:dyDescent="0.25">
      <c r="O237" s="28">
        <v>12436.82</v>
      </c>
    </row>
    <row r="257" spans="1:61" s="63" customFormat="1" x14ac:dyDescent="0.25"/>
    <row r="260" spans="1:61" x14ac:dyDescent="0.25">
      <c r="P260" s="436">
        <v>45839</v>
      </c>
      <c r="Q260" s="435"/>
      <c r="R260" s="435"/>
      <c r="S260" s="435"/>
      <c r="T260" s="435"/>
      <c r="U260" s="435"/>
    </row>
    <row r="261" spans="1:61" x14ac:dyDescent="0.25">
      <c r="P261" s="435"/>
      <c r="Q261" s="435"/>
      <c r="R261" s="435"/>
      <c r="S261" s="435"/>
      <c r="T261" s="435"/>
      <c r="U261" s="435"/>
    </row>
    <row r="262" spans="1:61" s="12" customFormat="1" ht="14.4" x14ac:dyDescent="0.3">
      <c r="A262" s="356" t="s">
        <v>93</v>
      </c>
      <c r="B262" s="356" t="s">
        <v>94</v>
      </c>
      <c r="C262" s="356" t="s">
        <v>95</v>
      </c>
      <c r="D262" s="356" t="s">
        <v>96</v>
      </c>
      <c r="E262" s="356" t="s">
        <v>97</v>
      </c>
      <c r="F262" s="356" t="s">
        <v>98</v>
      </c>
      <c r="G262" s="356" t="s">
        <v>99</v>
      </c>
      <c r="H262" s="356" t="s">
        <v>100</v>
      </c>
      <c r="I262" s="356" t="s">
        <v>101</v>
      </c>
      <c r="J262" s="356" t="s">
        <v>102</v>
      </c>
      <c r="K262" s="356" t="s">
        <v>103</v>
      </c>
      <c r="L262" s="356" t="s">
        <v>104</v>
      </c>
      <c r="M262" s="356" t="s">
        <v>105</v>
      </c>
      <c r="N262" s="356" t="s">
        <v>106</v>
      </c>
      <c r="O262" s="356" t="s">
        <v>107</v>
      </c>
      <c r="P262" s="356" t="s">
        <v>108</v>
      </c>
      <c r="Q262" s="356" t="s">
        <v>109</v>
      </c>
      <c r="R262" s="356" t="s">
        <v>110</v>
      </c>
      <c r="S262" s="356" t="s">
        <v>111</v>
      </c>
      <c r="T262" s="356" t="s">
        <v>112</v>
      </c>
      <c r="U262" s="356" t="s">
        <v>113</v>
      </c>
      <c r="V262" s="356" t="s">
        <v>114</v>
      </c>
      <c r="W262" s="356" t="s">
        <v>115</v>
      </c>
      <c r="X262" s="356" t="s">
        <v>116</v>
      </c>
      <c r="Y262" s="356" t="s">
        <v>117</v>
      </c>
      <c r="Z262" s="356" t="s">
        <v>118</v>
      </c>
      <c r="AA262" s="356" t="s">
        <v>119</v>
      </c>
      <c r="AB262" s="356" t="s">
        <v>120</v>
      </c>
      <c r="AC262" s="356" t="s">
        <v>121</v>
      </c>
      <c r="AD262" s="356" t="s">
        <v>122</v>
      </c>
      <c r="AE262" s="356" t="s">
        <v>123</v>
      </c>
      <c r="AF262" s="356" t="s">
        <v>124</v>
      </c>
      <c r="AG262" s="356" t="s">
        <v>125</v>
      </c>
      <c r="AH262" s="356" t="s">
        <v>126</v>
      </c>
      <c r="AI262" s="356" t="s">
        <v>127</v>
      </c>
      <c r="AJ262" s="356" t="s">
        <v>128</v>
      </c>
      <c r="AK262" s="356" t="s">
        <v>129</v>
      </c>
      <c r="AL262" s="356" t="s">
        <v>130</v>
      </c>
      <c r="AM262" s="356" t="s">
        <v>131</v>
      </c>
      <c r="AN262" s="356" t="s">
        <v>132</v>
      </c>
      <c r="AO262" s="356" t="s">
        <v>133</v>
      </c>
      <c r="AP262" s="356" t="s">
        <v>134</v>
      </c>
      <c r="AQ262" s="356" t="s">
        <v>135</v>
      </c>
      <c r="AR262" s="356" t="s">
        <v>136</v>
      </c>
      <c r="AS262" s="356" t="s">
        <v>137</v>
      </c>
      <c r="AT262" s="356" t="s">
        <v>138</v>
      </c>
      <c r="AU262" s="356" t="s">
        <v>139</v>
      </c>
      <c r="AV262" s="356" t="s">
        <v>140</v>
      </c>
      <c r="AW262" s="356" t="s">
        <v>141</v>
      </c>
      <c r="AX262" s="356" t="s">
        <v>142</v>
      </c>
      <c r="AY262" s="356" t="s">
        <v>143</v>
      </c>
      <c r="AZ262" s="356" t="s">
        <v>144</v>
      </c>
      <c r="BA262" s="356" t="s">
        <v>145</v>
      </c>
      <c r="BB262" s="356" t="s">
        <v>146</v>
      </c>
      <c r="BC262" s="356" t="s">
        <v>147</v>
      </c>
      <c r="BD262" s="356" t="s">
        <v>148</v>
      </c>
      <c r="BE262" s="356" t="s">
        <v>149</v>
      </c>
      <c r="BF262" s="356" t="s">
        <v>150</v>
      </c>
      <c r="BG262" s="356" t="s">
        <v>151</v>
      </c>
      <c r="BH262" s="356" t="s">
        <v>152</v>
      </c>
      <c r="BI262" s="356" t="s">
        <v>153</v>
      </c>
    </row>
    <row r="263" spans="1:61" s="80" customFormat="1" ht="14.4" x14ac:dyDescent="0.3">
      <c r="A263" s="368" t="s">
        <v>154</v>
      </c>
      <c r="B263" s="368" t="s">
        <v>154</v>
      </c>
      <c r="C263" s="368" t="s">
        <v>155</v>
      </c>
      <c r="D263" s="368" t="s">
        <v>156</v>
      </c>
      <c r="E263" s="368" t="s">
        <v>1988</v>
      </c>
      <c r="F263" s="368" t="s">
        <v>1989</v>
      </c>
      <c r="G263" s="368" t="s">
        <v>154</v>
      </c>
      <c r="H263" s="368" t="s">
        <v>154</v>
      </c>
      <c r="I263" s="368" t="s">
        <v>159</v>
      </c>
      <c r="J263" s="368" t="s">
        <v>1990</v>
      </c>
      <c r="K263" s="368" t="s">
        <v>1991</v>
      </c>
      <c r="L263" s="368" t="s">
        <v>154</v>
      </c>
      <c r="M263" s="368" t="s">
        <v>162</v>
      </c>
      <c r="N263" s="368" t="s">
        <v>163</v>
      </c>
      <c r="O263" s="368" t="s">
        <v>164</v>
      </c>
      <c r="P263" s="368" t="s">
        <v>165</v>
      </c>
      <c r="Q263" s="368" t="s">
        <v>166</v>
      </c>
      <c r="R263" s="368" t="s">
        <v>154</v>
      </c>
      <c r="S263" s="368" t="s">
        <v>154</v>
      </c>
      <c r="T263" s="368" t="s">
        <v>167</v>
      </c>
      <c r="U263" s="369">
        <v>12408.78</v>
      </c>
      <c r="V263" s="369">
        <v>0</v>
      </c>
      <c r="W263" s="369">
        <v>0</v>
      </c>
      <c r="X263" s="369">
        <v>0</v>
      </c>
      <c r="Y263" s="369">
        <v>0</v>
      </c>
      <c r="Z263" s="369">
        <v>0</v>
      </c>
      <c r="AA263" s="369">
        <v>0</v>
      </c>
      <c r="AB263" s="347">
        <v>13401.48</v>
      </c>
      <c r="AC263" s="368" t="s">
        <v>154</v>
      </c>
      <c r="AD263" s="368">
        <v>992.7</v>
      </c>
      <c r="AE263" s="368">
        <v>0</v>
      </c>
      <c r="AF263" s="368">
        <v>0</v>
      </c>
      <c r="AG263" s="368">
        <v>0</v>
      </c>
      <c r="AH263" s="368" t="s">
        <v>154</v>
      </c>
      <c r="AI263" s="368" t="s">
        <v>168</v>
      </c>
      <c r="AJ263" s="368" t="s">
        <v>154</v>
      </c>
      <c r="AK263" s="368" t="s">
        <v>169</v>
      </c>
      <c r="AL263" s="368" t="s">
        <v>170</v>
      </c>
      <c r="AM263" s="368" t="s">
        <v>154</v>
      </c>
      <c r="AN263" s="368" t="s">
        <v>154</v>
      </c>
      <c r="AO263" s="368" t="s">
        <v>171</v>
      </c>
      <c r="AP263" s="368" t="s">
        <v>172</v>
      </c>
      <c r="AQ263" s="368" t="s">
        <v>173</v>
      </c>
      <c r="AR263" s="368" t="s">
        <v>173</v>
      </c>
      <c r="AS263" s="368" t="s">
        <v>173</v>
      </c>
      <c r="AT263" s="368" t="s">
        <v>173</v>
      </c>
      <c r="AU263" s="368" t="s">
        <v>173</v>
      </c>
      <c r="AV263" s="368" t="s">
        <v>173</v>
      </c>
      <c r="AW263" s="368" t="s">
        <v>173</v>
      </c>
      <c r="AX263" s="368" t="s">
        <v>173</v>
      </c>
      <c r="AY263" s="368" t="s">
        <v>173</v>
      </c>
      <c r="AZ263" s="368" t="s">
        <v>1992</v>
      </c>
      <c r="BA263" s="368" t="s">
        <v>175</v>
      </c>
      <c r="BB263" s="368" t="s">
        <v>176</v>
      </c>
      <c r="BC263" s="368" t="s">
        <v>175</v>
      </c>
      <c r="BD263" s="368" t="s">
        <v>176</v>
      </c>
      <c r="BE263" s="368">
        <v>992.7</v>
      </c>
      <c r="BF263" s="368" t="s">
        <v>173</v>
      </c>
      <c r="BG263" s="368" t="s">
        <v>173</v>
      </c>
      <c r="BH263" s="368" t="s">
        <v>177</v>
      </c>
      <c r="BI263" s="368" t="s">
        <v>178</v>
      </c>
    </row>
    <row r="264" spans="1:61" s="80" customFormat="1" ht="14.4" x14ac:dyDescent="0.3">
      <c r="A264" s="368" t="s">
        <v>154</v>
      </c>
      <c r="B264" s="368" t="s">
        <v>154</v>
      </c>
      <c r="C264" s="368" t="s">
        <v>155</v>
      </c>
      <c r="D264" s="368" t="s">
        <v>156</v>
      </c>
      <c r="E264" s="368" t="s">
        <v>1988</v>
      </c>
      <c r="F264" s="368" t="s">
        <v>1993</v>
      </c>
      <c r="G264" s="368" t="s">
        <v>154</v>
      </c>
      <c r="H264" s="368" t="s">
        <v>154</v>
      </c>
      <c r="I264" s="368" t="s">
        <v>189</v>
      </c>
      <c r="J264" s="368" t="s">
        <v>1994</v>
      </c>
      <c r="K264" s="368" t="s">
        <v>1995</v>
      </c>
      <c r="L264" s="368" t="s">
        <v>154</v>
      </c>
      <c r="M264" s="368" t="s">
        <v>192</v>
      </c>
      <c r="N264" s="368" t="s">
        <v>193</v>
      </c>
      <c r="O264" s="368" t="s">
        <v>178</v>
      </c>
      <c r="P264" s="368" t="s">
        <v>165</v>
      </c>
      <c r="Q264" s="368" t="s">
        <v>166</v>
      </c>
      <c r="R264" s="368" t="s">
        <v>154</v>
      </c>
      <c r="S264" s="368" t="s">
        <v>154</v>
      </c>
      <c r="T264" s="368" t="s">
        <v>167</v>
      </c>
      <c r="U264" s="369">
        <v>7011</v>
      </c>
      <c r="V264" s="369">
        <v>0</v>
      </c>
      <c r="W264" s="369">
        <v>0</v>
      </c>
      <c r="X264" s="369">
        <v>0</v>
      </c>
      <c r="Y264" s="369">
        <v>0</v>
      </c>
      <c r="Z264" s="369">
        <v>0</v>
      </c>
      <c r="AA264" s="369">
        <v>0</v>
      </c>
      <c r="AB264" s="347">
        <v>7571.88</v>
      </c>
      <c r="AC264" s="368" t="s">
        <v>154</v>
      </c>
      <c r="AD264" s="368">
        <v>560.88</v>
      </c>
      <c r="AE264" s="368">
        <v>0</v>
      </c>
      <c r="AF264" s="368">
        <v>0</v>
      </c>
      <c r="AG264" s="368">
        <v>0</v>
      </c>
      <c r="AH264" s="368" t="s">
        <v>154</v>
      </c>
      <c r="AI264" s="368" t="s">
        <v>168</v>
      </c>
      <c r="AJ264" s="368" t="s">
        <v>154</v>
      </c>
      <c r="AK264" s="368" t="s">
        <v>183</v>
      </c>
      <c r="AL264" s="368" t="s">
        <v>184</v>
      </c>
      <c r="AM264" s="368" t="s">
        <v>154</v>
      </c>
      <c r="AN264" s="368" t="s">
        <v>194</v>
      </c>
      <c r="AO264" s="368" t="s">
        <v>1996</v>
      </c>
      <c r="AP264" s="368" t="s">
        <v>172</v>
      </c>
      <c r="AQ264" s="368" t="s">
        <v>173</v>
      </c>
      <c r="AR264" s="368" t="s">
        <v>173</v>
      </c>
      <c r="AS264" s="368" t="s">
        <v>173</v>
      </c>
      <c r="AT264" s="368" t="s">
        <v>173</v>
      </c>
      <c r="AU264" s="368" t="s">
        <v>173</v>
      </c>
      <c r="AV264" s="368" t="s">
        <v>173</v>
      </c>
      <c r="AW264" s="368" t="s">
        <v>173</v>
      </c>
      <c r="AX264" s="368" t="s">
        <v>173</v>
      </c>
      <c r="AY264" s="368" t="s">
        <v>173</v>
      </c>
      <c r="AZ264" s="368" t="s">
        <v>1997</v>
      </c>
      <c r="BA264" s="368" t="s">
        <v>175</v>
      </c>
      <c r="BB264" s="368" t="s">
        <v>176</v>
      </c>
      <c r="BC264" s="368" t="s">
        <v>175</v>
      </c>
      <c r="BD264" s="368" t="s">
        <v>176</v>
      </c>
      <c r="BE264" s="368">
        <v>560.88</v>
      </c>
      <c r="BF264" s="368" t="s">
        <v>173</v>
      </c>
      <c r="BG264" s="368" t="s">
        <v>173</v>
      </c>
      <c r="BH264" s="368" t="s">
        <v>177</v>
      </c>
      <c r="BI264" s="368" t="s">
        <v>178</v>
      </c>
    </row>
    <row r="265" spans="1:61" s="80" customFormat="1" ht="14.4" x14ac:dyDescent="0.3">
      <c r="A265" s="368" t="s">
        <v>154</v>
      </c>
      <c r="B265" s="368" t="s">
        <v>154</v>
      </c>
      <c r="C265" s="368" t="s">
        <v>155</v>
      </c>
      <c r="D265" s="368" t="s">
        <v>156</v>
      </c>
      <c r="E265" s="368" t="s">
        <v>1998</v>
      </c>
      <c r="F265" s="368" t="s">
        <v>1999</v>
      </c>
      <c r="G265" s="368" t="s">
        <v>154</v>
      </c>
      <c r="H265" s="368" t="s">
        <v>154</v>
      </c>
      <c r="I265" s="368" t="s">
        <v>268</v>
      </c>
      <c r="J265" s="368" t="s">
        <v>2000</v>
      </c>
      <c r="K265" s="368" t="s">
        <v>2001</v>
      </c>
      <c r="L265" s="368" t="s">
        <v>154</v>
      </c>
      <c r="M265" s="368" t="s">
        <v>271</v>
      </c>
      <c r="N265" s="368" t="s">
        <v>272</v>
      </c>
      <c r="O265" s="368" t="s">
        <v>178</v>
      </c>
      <c r="P265" s="368" t="s">
        <v>165</v>
      </c>
      <c r="Q265" s="368" t="s">
        <v>166</v>
      </c>
      <c r="R265" s="368" t="s">
        <v>154</v>
      </c>
      <c r="S265" s="368" t="s">
        <v>154</v>
      </c>
      <c r="T265" s="368" t="s">
        <v>167</v>
      </c>
      <c r="U265" s="369">
        <v>8200.02</v>
      </c>
      <c r="V265" s="369">
        <v>0</v>
      </c>
      <c r="W265" s="369">
        <v>0</v>
      </c>
      <c r="X265" s="369">
        <v>0</v>
      </c>
      <c r="Y265" s="369">
        <v>437.35</v>
      </c>
      <c r="Z265" s="369">
        <v>102.5</v>
      </c>
      <c r="AA265" s="369">
        <v>0</v>
      </c>
      <c r="AB265" s="347">
        <v>8316.17</v>
      </c>
      <c r="AC265" s="368" t="s">
        <v>154</v>
      </c>
      <c r="AD265" s="368">
        <v>656</v>
      </c>
      <c r="AE265" s="368">
        <v>539.85</v>
      </c>
      <c r="AF265" s="368">
        <v>0</v>
      </c>
      <c r="AG265" s="368">
        <v>0</v>
      </c>
      <c r="AH265" s="368" t="s">
        <v>154</v>
      </c>
      <c r="AI265" s="368" t="s">
        <v>168</v>
      </c>
      <c r="AJ265" s="368" t="s">
        <v>154</v>
      </c>
      <c r="AK265" s="368" t="s">
        <v>183</v>
      </c>
      <c r="AL265" s="368" t="s">
        <v>184</v>
      </c>
      <c r="AM265" s="368" t="s">
        <v>154</v>
      </c>
      <c r="AN265" s="368" t="s">
        <v>274</v>
      </c>
      <c r="AO265" s="368" t="s">
        <v>302</v>
      </c>
      <c r="AP265" s="368" t="s">
        <v>172</v>
      </c>
      <c r="AQ265" s="368" t="s">
        <v>173</v>
      </c>
      <c r="AR265" s="368" t="s">
        <v>173</v>
      </c>
      <c r="AS265" s="368" t="s">
        <v>173</v>
      </c>
      <c r="AT265" s="368" t="s">
        <v>173</v>
      </c>
      <c r="AU265" s="368" t="s">
        <v>173</v>
      </c>
      <c r="AV265" s="368" t="s">
        <v>173</v>
      </c>
      <c r="AW265" s="368" t="s">
        <v>173</v>
      </c>
      <c r="AX265" s="368" t="s">
        <v>173</v>
      </c>
      <c r="AY265" s="368" t="s">
        <v>173</v>
      </c>
      <c r="AZ265" s="368" t="s">
        <v>2002</v>
      </c>
      <c r="BA265" s="368" t="s">
        <v>175</v>
      </c>
      <c r="BB265" s="368" t="s">
        <v>176</v>
      </c>
      <c r="BC265" s="368" t="s">
        <v>175</v>
      </c>
      <c r="BD265" s="368" t="s">
        <v>176</v>
      </c>
      <c r="BE265" s="368">
        <v>656</v>
      </c>
      <c r="BF265" s="368" t="s">
        <v>173</v>
      </c>
      <c r="BG265" s="368" t="s">
        <v>173</v>
      </c>
      <c r="BH265" s="368" t="s">
        <v>177</v>
      </c>
      <c r="BI265" s="368" t="s">
        <v>178</v>
      </c>
    </row>
    <row r="266" spans="1:61" s="80" customFormat="1" ht="14.4" x14ac:dyDescent="0.3">
      <c r="A266" s="368" t="s">
        <v>154</v>
      </c>
      <c r="B266" s="368" t="s">
        <v>154</v>
      </c>
      <c r="C266" s="368" t="s">
        <v>155</v>
      </c>
      <c r="D266" s="368" t="s">
        <v>156</v>
      </c>
      <c r="E266" s="368" t="s">
        <v>1998</v>
      </c>
      <c r="F266" s="368" t="s">
        <v>2003</v>
      </c>
      <c r="G266" s="368" t="s">
        <v>154</v>
      </c>
      <c r="H266" s="368" t="s">
        <v>154</v>
      </c>
      <c r="I266" s="368" t="s">
        <v>305</v>
      </c>
      <c r="J266" s="368" t="s">
        <v>2004</v>
      </c>
      <c r="K266" s="368" t="s">
        <v>2005</v>
      </c>
      <c r="L266" s="368" t="s">
        <v>154</v>
      </c>
      <c r="M266" s="368" t="s">
        <v>308</v>
      </c>
      <c r="N266" s="368" t="s">
        <v>309</v>
      </c>
      <c r="O266" s="368" t="s">
        <v>178</v>
      </c>
      <c r="P266" s="368" t="s">
        <v>165</v>
      </c>
      <c r="Q266" s="368" t="s">
        <v>166</v>
      </c>
      <c r="R266" s="368" t="s">
        <v>154</v>
      </c>
      <c r="S266" s="368" t="s">
        <v>154</v>
      </c>
      <c r="T266" s="368" t="s">
        <v>167</v>
      </c>
      <c r="U266" s="369">
        <v>4638.43</v>
      </c>
      <c r="V266" s="369">
        <v>0</v>
      </c>
      <c r="W266" s="369">
        <v>0</v>
      </c>
      <c r="X266" s="369">
        <v>0</v>
      </c>
      <c r="Y266" s="369">
        <v>0</v>
      </c>
      <c r="Z266" s="369">
        <v>0</v>
      </c>
      <c r="AA266" s="369">
        <v>0</v>
      </c>
      <c r="AB266" s="347">
        <v>5000</v>
      </c>
      <c r="AC266" s="368" t="s">
        <v>154</v>
      </c>
      <c r="AD266" s="368">
        <v>361.57</v>
      </c>
      <c r="AE266" s="368">
        <v>0</v>
      </c>
      <c r="AF266" s="368">
        <v>0</v>
      </c>
      <c r="AG266" s="368">
        <v>0</v>
      </c>
      <c r="AH266" s="368" t="s">
        <v>154</v>
      </c>
      <c r="AI266" s="368" t="s">
        <v>168</v>
      </c>
      <c r="AJ266" s="368" t="s">
        <v>211</v>
      </c>
      <c r="AK266" s="368" t="s">
        <v>183</v>
      </c>
      <c r="AL266" s="368" t="s">
        <v>184</v>
      </c>
      <c r="AM266" s="368" t="s">
        <v>154</v>
      </c>
      <c r="AN266" s="368" t="s">
        <v>154</v>
      </c>
      <c r="AO266" s="368" t="s">
        <v>310</v>
      </c>
      <c r="AP266" s="368" t="s">
        <v>172</v>
      </c>
      <c r="AQ266" s="368" t="s">
        <v>173</v>
      </c>
      <c r="AR266" s="368" t="s">
        <v>173</v>
      </c>
      <c r="AS266" s="368" t="s">
        <v>173</v>
      </c>
      <c r="AT266" s="368" t="s">
        <v>173</v>
      </c>
      <c r="AU266" s="368" t="s">
        <v>173</v>
      </c>
      <c r="AV266" s="368" t="s">
        <v>173</v>
      </c>
      <c r="AW266" s="368" t="s">
        <v>173</v>
      </c>
      <c r="AX266" s="368" t="s">
        <v>173</v>
      </c>
      <c r="AY266" s="368" t="s">
        <v>173</v>
      </c>
      <c r="AZ266" s="368" t="s">
        <v>2006</v>
      </c>
      <c r="BA266" s="368" t="s">
        <v>175</v>
      </c>
      <c r="BB266" s="368" t="s">
        <v>176</v>
      </c>
      <c r="BC266" s="368" t="s">
        <v>175</v>
      </c>
      <c r="BD266" s="368" t="s">
        <v>176</v>
      </c>
      <c r="BE266" s="368">
        <v>361.57</v>
      </c>
      <c r="BF266" s="368" t="s">
        <v>173</v>
      </c>
      <c r="BG266" s="368" t="s">
        <v>173</v>
      </c>
      <c r="BH266" s="368" t="s">
        <v>177</v>
      </c>
      <c r="BI266" s="368" t="s">
        <v>178</v>
      </c>
    </row>
    <row r="267" spans="1:61" s="80" customFormat="1" ht="14.4" x14ac:dyDescent="0.3">
      <c r="A267" s="368" t="s">
        <v>154</v>
      </c>
      <c r="B267" s="368" t="s">
        <v>154</v>
      </c>
      <c r="C267" s="368" t="s">
        <v>155</v>
      </c>
      <c r="D267" s="368" t="s">
        <v>156</v>
      </c>
      <c r="E267" s="368" t="s">
        <v>2007</v>
      </c>
      <c r="F267" s="368" t="s">
        <v>2008</v>
      </c>
      <c r="G267" s="368" t="s">
        <v>154</v>
      </c>
      <c r="H267" s="368" t="s">
        <v>154</v>
      </c>
      <c r="I267" s="368" t="s">
        <v>154</v>
      </c>
      <c r="J267" s="368" t="s">
        <v>1563</v>
      </c>
      <c r="K267" s="368" t="s">
        <v>2009</v>
      </c>
      <c r="L267" s="368" t="s">
        <v>154</v>
      </c>
      <c r="M267" s="368" t="s">
        <v>258</v>
      </c>
      <c r="N267" s="368" t="s">
        <v>259</v>
      </c>
      <c r="O267" s="368" t="s">
        <v>178</v>
      </c>
      <c r="P267" s="368" t="s">
        <v>165</v>
      </c>
      <c r="Q267" s="368" t="s">
        <v>166</v>
      </c>
      <c r="R267" s="368" t="s">
        <v>154</v>
      </c>
      <c r="S267" s="368" t="s">
        <v>154</v>
      </c>
      <c r="T267" s="368" t="s">
        <v>167</v>
      </c>
      <c r="U267" s="369">
        <v>18620.689999999999</v>
      </c>
      <c r="V267" s="369">
        <v>0</v>
      </c>
      <c r="W267" s="369">
        <v>0</v>
      </c>
      <c r="X267" s="369">
        <v>2979.31</v>
      </c>
      <c r="Y267" s="369">
        <v>0</v>
      </c>
      <c r="Z267" s="369">
        <v>0</v>
      </c>
      <c r="AA267" s="369">
        <v>0</v>
      </c>
      <c r="AB267" s="370">
        <v>21600</v>
      </c>
      <c r="AC267" s="368" t="s">
        <v>154</v>
      </c>
      <c r="AD267" s="368">
        <v>2979.31</v>
      </c>
      <c r="AE267" s="368">
        <v>0</v>
      </c>
      <c r="AF267" s="368">
        <v>0</v>
      </c>
      <c r="AG267" s="368">
        <v>0</v>
      </c>
      <c r="AH267" s="368" t="s">
        <v>154</v>
      </c>
      <c r="AI267" s="368" t="s">
        <v>168</v>
      </c>
      <c r="AJ267" s="368" t="s">
        <v>154</v>
      </c>
      <c r="AK267" s="368" t="s">
        <v>169</v>
      </c>
      <c r="AL267" s="368" t="s">
        <v>170</v>
      </c>
      <c r="AM267" s="368" t="s">
        <v>154</v>
      </c>
      <c r="AN267" s="368"/>
      <c r="AO267" s="368" t="s">
        <v>2010</v>
      </c>
      <c r="AP267" s="368" t="s">
        <v>172</v>
      </c>
      <c r="AQ267" s="368" t="s">
        <v>173</v>
      </c>
      <c r="AR267" s="368" t="s">
        <v>173</v>
      </c>
      <c r="AS267" s="368" t="s">
        <v>173</v>
      </c>
      <c r="AT267" s="368" t="s">
        <v>173</v>
      </c>
      <c r="AU267" s="368" t="s">
        <v>173</v>
      </c>
      <c r="AV267" s="368" t="s">
        <v>173</v>
      </c>
      <c r="AW267" s="368" t="s">
        <v>173</v>
      </c>
      <c r="AX267" s="368" t="s">
        <v>173</v>
      </c>
      <c r="AY267" s="368" t="s">
        <v>173</v>
      </c>
      <c r="AZ267" s="368" t="s">
        <v>2011</v>
      </c>
      <c r="BA267" s="368" t="s">
        <v>175</v>
      </c>
      <c r="BB267" s="368" t="s">
        <v>176</v>
      </c>
      <c r="BC267" s="368" t="s">
        <v>175</v>
      </c>
      <c r="BD267" s="368" t="s">
        <v>176</v>
      </c>
      <c r="BE267" s="368">
        <v>0</v>
      </c>
      <c r="BF267" s="368" t="s">
        <v>173</v>
      </c>
      <c r="BG267" s="368" t="s">
        <v>173</v>
      </c>
      <c r="BH267" s="368" t="s">
        <v>177</v>
      </c>
      <c r="BI267" s="368" t="s">
        <v>178</v>
      </c>
    </row>
    <row r="268" spans="1:61" s="80" customFormat="1" ht="15" thickBot="1" x14ac:dyDescent="0.35">
      <c r="A268" s="368" t="s">
        <v>154</v>
      </c>
      <c r="B268" s="368" t="s">
        <v>154</v>
      </c>
      <c r="C268" s="368" t="s">
        <v>155</v>
      </c>
      <c r="D268" s="368" t="s">
        <v>156</v>
      </c>
      <c r="E268" s="368" t="s">
        <v>2007</v>
      </c>
      <c r="F268" s="368" t="s">
        <v>2012</v>
      </c>
      <c r="G268" s="368" t="s">
        <v>154</v>
      </c>
      <c r="H268" s="368" t="s">
        <v>154</v>
      </c>
      <c r="I268" s="368" t="s">
        <v>154</v>
      </c>
      <c r="J268" s="368" t="s">
        <v>1543</v>
      </c>
      <c r="K268" s="368" t="s">
        <v>2013</v>
      </c>
      <c r="L268" s="368" t="s">
        <v>154</v>
      </c>
      <c r="M268" s="368" t="s">
        <v>258</v>
      </c>
      <c r="N268" s="368" t="s">
        <v>259</v>
      </c>
      <c r="O268" s="368" t="s">
        <v>178</v>
      </c>
      <c r="P268" s="368" t="s">
        <v>165</v>
      </c>
      <c r="Q268" s="368" t="s">
        <v>166</v>
      </c>
      <c r="R268" s="368" t="s">
        <v>154</v>
      </c>
      <c r="S268" s="368" t="s">
        <v>154</v>
      </c>
      <c r="T268" s="368" t="s">
        <v>167</v>
      </c>
      <c r="U268" s="369">
        <v>13965.52</v>
      </c>
      <c r="V268" s="369">
        <v>0</v>
      </c>
      <c r="W268" s="369">
        <v>0</v>
      </c>
      <c r="X268" s="369">
        <v>2234.48</v>
      </c>
      <c r="Y268" s="369">
        <v>0</v>
      </c>
      <c r="Z268" s="369">
        <v>0</v>
      </c>
      <c r="AA268" s="369">
        <v>0</v>
      </c>
      <c r="AB268" s="371">
        <v>16200</v>
      </c>
      <c r="AC268" s="368" t="s">
        <v>154</v>
      </c>
      <c r="AD268" s="368">
        <v>2234.48</v>
      </c>
      <c r="AE268" s="368">
        <v>0</v>
      </c>
      <c r="AF268" s="368">
        <v>0</v>
      </c>
      <c r="AG268" s="368">
        <v>0</v>
      </c>
      <c r="AH268" s="368" t="s">
        <v>154</v>
      </c>
      <c r="AI268" s="368" t="s">
        <v>168</v>
      </c>
      <c r="AJ268" s="368" t="s">
        <v>154</v>
      </c>
      <c r="AK268" s="368" t="s">
        <v>169</v>
      </c>
      <c r="AL268" s="368" t="s">
        <v>170</v>
      </c>
      <c r="AM268" s="368" t="s">
        <v>154</v>
      </c>
      <c r="AN268" s="368" t="s">
        <v>154</v>
      </c>
      <c r="AO268" s="368" t="s">
        <v>2014</v>
      </c>
      <c r="AP268" s="368" t="s">
        <v>172</v>
      </c>
      <c r="AQ268" s="368" t="s">
        <v>173</v>
      </c>
      <c r="AR268" s="368" t="s">
        <v>173</v>
      </c>
      <c r="AS268" s="368" t="s">
        <v>173</v>
      </c>
      <c r="AT268" s="368" t="s">
        <v>173</v>
      </c>
      <c r="AU268" s="368" t="s">
        <v>173</v>
      </c>
      <c r="AV268" s="368" t="s">
        <v>173</v>
      </c>
      <c r="AW268" s="368" t="s">
        <v>173</v>
      </c>
      <c r="AX268" s="368" t="s">
        <v>173</v>
      </c>
      <c r="AY268" s="368" t="s">
        <v>173</v>
      </c>
      <c r="AZ268" s="368" t="s">
        <v>2015</v>
      </c>
      <c r="BA268" s="368" t="s">
        <v>175</v>
      </c>
      <c r="BB268" s="368" t="s">
        <v>176</v>
      </c>
      <c r="BC268" s="368" t="s">
        <v>175</v>
      </c>
      <c r="BD268" s="368" t="s">
        <v>176</v>
      </c>
      <c r="BE268" s="368">
        <v>0</v>
      </c>
      <c r="BF268" s="368" t="s">
        <v>173</v>
      </c>
      <c r="BG268" s="368" t="s">
        <v>173</v>
      </c>
      <c r="BH268" s="368" t="s">
        <v>177</v>
      </c>
      <c r="BI268" s="368" t="s">
        <v>178</v>
      </c>
    </row>
    <row r="269" spans="1:61" s="80" customFormat="1" ht="14.4" x14ac:dyDescent="0.3">
      <c r="A269" s="368" t="s">
        <v>154</v>
      </c>
      <c r="B269" s="368" t="s">
        <v>154</v>
      </c>
      <c r="C269" s="368" t="s">
        <v>155</v>
      </c>
      <c r="D269" s="368" t="s">
        <v>156</v>
      </c>
      <c r="E269" s="368" t="s">
        <v>2016</v>
      </c>
      <c r="F269" s="368" t="s">
        <v>2017</v>
      </c>
      <c r="G269" s="368" t="s">
        <v>154</v>
      </c>
      <c r="H269" s="368" t="s">
        <v>154</v>
      </c>
      <c r="I269" s="368" t="s">
        <v>154</v>
      </c>
      <c r="J269" s="368" t="s">
        <v>2018</v>
      </c>
      <c r="K269" s="368" t="s">
        <v>2019</v>
      </c>
      <c r="L269" s="368" t="s">
        <v>154</v>
      </c>
      <c r="M269" s="368" t="s">
        <v>2020</v>
      </c>
      <c r="N269" s="368" t="s">
        <v>2021</v>
      </c>
      <c r="O269" s="368" t="s">
        <v>178</v>
      </c>
      <c r="P269" s="368" t="s">
        <v>165</v>
      </c>
      <c r="Q269" s="368" t="s">
        <v>166</v>
      </c>
      <c r="R269" s="368" t="s">
        <v>154</v>
      </c>
      <c r="S269" s="368" t="s">
        <v>154</v>
      </c>
      <c r="T269" s="368" t="s">
        <v>167</v>
      </c>
      <c r="U269" s="369">
        <v>1300</v>
      </c>
      <c r="V269" s="369">
        <v>0</v>
      </c>
      <c r="W269" s="369">
        <v>0</v>
      </c>
      <c r="X269" s="369">
        <v>0</v>
      </c>
      <c r="Y269" s="369">
        <v>0</v>
      </c>
      <c r="Z269" s="369">
        <v>16.25</v>
      </c>
      <c r="AA269" s="369">
        <v>0</v>
      </c>
      <c r="AB269" s="347">
        <v>1387.75</v>
      </c>
      <c r="AC269" s="368" t="s">
        <v>154</v>
      </c>
      <c r="AD269" s="368">
        <v>104</v>
      </c>
      <c r="AE269" s="368">
        <v>16.25</v>
      </c>
      <c r="AF269" s="368">
        <v>0</v>
      </c>
      <c r="AG269" s="368">
        <v>0</v>
      </c>
      <c r="AH269" s="368" t="s">
        <v>154</v>
      </c>
      <c r="AI269" s="368" t="s">
        <v>168</v>
      </c>
      <c r="AJ269" s="368" t="s">
        <v>154</v>
      </c>
      <c r="AK269" s="368" t="s">
        <v>183</v>
      </c>
      <c r="AL269" s="368" t="s">
        <v>184</v>
      </c>
      <c r="AM269" s="368" t="s">
        <v>154</v>
      </c>
      <c r="AN269" s="368" t="s">
        <v>154</v>
      </c>
      <c r="AO269" s="368" t="s">
        <v>2022</v>
      </c>
      <c r="AP269" s="368" t="s">
        <v>172</v>
      </c>
      <c r="AQ269" s="368" t="s">
        <v>173</v>
      </c>
      <c r="AR269" s="368" t="s">
        <v>173</v>
      </c>
      <c r="AS269" s="368" t="s">
        <v>173</v>
      </c>
      <c r="AT269" s="368" t="s">
        <v>173</v>
      </c>
      <c r="AU269" s="368" t="s">
        <v>173</v>
      </c>
      <c r="AV269" s="368" t="s">
        <v>173</v>
      </c>
      <c r="AW269" s="368" t="s">
        <v>173</v>
      </c>
      <c r="AX269" s="368" t="s">
        <v>173</v>
      </c>
      <c r="AY269" s="368" t="s">
        <v>173</v>
      </c>
      <c r="AZ269" s="368" t="s">
        <v>2023</v>
      </c>
      <c r="BA269" s="368" t="s">
        <v>175</v>
      </c>
      <c r="BB269" s="368" t="s">
        <v>176</v>
      </c>
      <c r="BC269" s="368" t="s">
        <v>175</v>
      </c>
      <c r="BD269" s="368" t="s">
        <v>176</v>
      </c>
      <c r="BE269" s="368">
        <v>104</v>
      </c>
      <c r="BF269" s="368" t="s">
        <v>173</v>
      </c>
      <c r="BG269" s="368" t="s">
        <v>173</v>
      </c>
      <c r="BH269" s="368" t="s">
        <v>177</v>
      </c>
      <c r="BI269" s="368" t="s">
        <v>178</v>
      </c>
    </row>
    <row r="270" spans="1:61" s="261" customFormat="1" ht="14.4" x14ac:dyDescent="0.3">
      <c r="A270" s="358" t="s">
        <v>154</v>
      </c>
      <c r="B270" s="358" t="s">
        <v>154</v>
      </c>
      <c r="C270" s="358" t="s">
        <v>155</v>
      </c>
      <c r="D270" s="358" t="s">
        <v>156</v>
      </c>
      <c r="E270" s="358" t="s">
        <v>2024</v>
      </c>
      <c r="F270" s="358" t="s">
        <v>2025</v>
      </c>
      <c r="G270" s="358" t="s">
        <v>154</v>
      </c>
      <c r="H270" s="358" t="s">
        <v>154</v>
      </c>
      <c r="I270" s="358" t="s">
        <v>217</v>
      </c>
      <c r="J270" s="358" t="s">
        <v>2026</v>
      </c>
      <c r="K270" s="358" t="s">
        <v>2027</v>
      </c>
      <c r="L270" s="358" t="s">
        <v>154</v>
      </c>
      <c r="M270" s="358" t="s">
        <v>220</v>
      </c>
      <c r="N270" s="358" t="s">
        <v>221</v>
      </c>
      <c r="O270" s="358" t="s">
        <v>222</v>
      </c>
      <c r="P270" s="358" t="s">
        <v>165</v>
      </c>
      <c r="Q270" s="358" t="s">
        <v>166</v>
      </c>
      <c r="R270" s="358" t="s">
        <v>154</v>
      </c>
      <c r="S270" s="358" t="s">
        <v>154</v>
      </c>
      <c r="T270" s="358" t="s">
        <v>167</v>
      </c>
      <c r="U270" s="359">
        <v>252.01</v>
      </c>
      <c r="V270" s="359">
        <v>11.49</v>
      </c>
      <c r="W270" s="359">
        <v>0</v>
      </c>
      <c r="X270" s="359">
        <v>38.479999999999997</v>
      </c>
      <c r="Y270" s="359">
        <v>0</v>
      </c>
      <c r="Z270" s="359">
        <v>0</v>
      </c>
      <c r="AA270" s="359">
        <v>0</v>
      </c>
      <c r="AB270" s="359">
        <v>279</v>
      </c>
      <c r="AC270" s="358" t="s">
        <v>154</v>
      </c>
      <c r="AD270" s="358">
        <v>38.479999999999997</v>
      </c>
      <c r="AE270" s="358">
        <v>0</v>
      </c>
      <c r="AF270" s="358">
        <v>0</v>
      </c>
      <c r="AG270" s="358">
        <v>0</v>
      </c>
      <c r="AH270" s="358" t="s">
        <v>154</v>
      </c>
      <c r="AI270" s="358" t="s">
        <v>168</v>
      </c>
      <c r="AJ270" s="358" t="s">
        <v>154</v>
      </c>
      <c r="AK270" s="358" t="s">
        <v>169</v>
      </c>
      <c r="AL270" s="358" t="s">
        <v>170</v>
      </c>
      <c r="AM270" s="358" t="s">
        <v>154</v>
      </c>
      <c r="AN270" s="358" t="s">
        <v>154</v>
      </c>
      <c r="AO270" s="358" t="s">
        <v>2028</v>
      </c>
      <c r="AP270" s="358" t="s">
        <v>172</v>
      </c>
      <c r="AQ270" s="358" t="s">
        <v>173</v>
      </c>
      <c r="AR270" s="358" t="s">
        <v>173</v>
      </c>
      <c r="AS270" s="358" t="s">
        <v>173</v>
      </c>
      <c r="AT270" s="358" t="s">
        <v>173</v>
      </c>
      <c r="AU270" s="358" t="s">
        <v>173</v>
      </c>
      <c r="AV270" s="358" t="s">
        <v>173</v>
      </c>
      <c r="AW270" s="358" t="s">
        <v>173</v>
      </c>
      <c r="AX270" s="358" t="s">
        <v>173</v>
      </c>
      <c r="AY270" s="358" t="s">
        <v>173</v>
      </c>
      <c r="AZ270" s="358" t="s">
        <v>2029</v>
      </c>
      <c r="BA270" s="358" t="s">
        <v>175</v>
      </c>
      <c r="BB270" s="358" t="s">
        <v>176</v>
      </c>
      <c r="BC270" s="358" t="s">
        <v>175</v>
      </c>
      <c r="BD270" s="358" t="s">
        <v>176</v>
      </c>
      <c r="BE270" s="358">
        <v>0</v>
      </c>
      <c r="BF270" s="358" t="s">
        <v>173</v>
      </c>
      <c r="BG270" s="358" t="s">
        <v>173</v>
      </c>
      <c r="BH270" s="358" t="s">
        <v>177</v>
      </c>
      <c r="BI270" s="358" t="s">
        <v>178</v>
      </c>
    </row>
    <row r="271" spans="1:61" s="80" customFormat="1" ht="14.4" x14ac:dyDescent="0.3">
      <c r="A271" s="368" t="s">
        <v>154</v>
      </c>
      <c r="B271" s="368" t="s">
        <v>154</v>
      </c>
      <c r="C271" s="368" t="s">
        <v>155</v>
      </c>
      <c r="D271" s="368" t="s">
        <v>156</v>
      </c>
      <c r="E271" s="368" t="s">
        <v>2024</v>
      </c>
      <c r="F271" s="368" t="s">
        <v>2030</v>
      </c>
      <c r="G271" s="368" t="s">
        <v>154</v>
      </c>
      <c r="H271" s="368" t="s">
        <v>154</v>
      </c>
      <c r="I271" s="368" t="s">
        <v>159</v>
      </c>
      <c r="J271" s="368" t="s">
        <v>2031</v>
      </c>
      <c r="K271" s="368" t="s">
        <v>2032</v>
      </c>
      <c r="L271" s="368" t="s">
        <v>154</v>
      </c>
      <c r="M271" s="368" t="s">
        <v>229</v>
      </c>
      <c r="N271" s="368" t="s">
        <v>230</v>
      </c>
      <c r="O271" s="368" t="s">
        <v>231</v>
      </c>
      <c r="P271" s="368" t="s">
        <v>165</v>
      </c>
      <c r="Q271" s="368" t="s">
        <v>166</v>
      </c>
      <c r="R271" s="368" t="s">
        <v>154</v>
      </c>
      <c r="S271" s="368" t="s">
        <v>154</v>
      </c>
      <c r="T271" s="368" t="s">
        <v>167</v>
      </c>
      <c r="U271" s="369">
        <v>26429.360000000001</v>
      </c>
      <c r="V271" s="369">
        <v>0</v>
      </c>
      <c r="W271" s="369">
        <v>0</v>
      </c>
      <c r="X271" s="369">
        <v>0</v>
      </c>
      <c r="Y271" s="369">
        <v>0</v>
      </c>
      <c r="Z271" s="369">
        <v>0</v>
      </c>
      <c r="AA271" s="369">
        <v>0</v>
      </c>
      <c r="AB271" s="347">
        <v>26429.360000000001</v>
      </c>
      <c r="AC271" s="368" t="s">
        <v>154</v>
      </c>
      <c r="AD271" s="368">
        <v>0</v>
      </c>
      <c r="AE271" s="368">
        <v>0</v>
      </c>
      <c r="AF271" s="368">
        <v>0</v>
      </c>
      <c r="AG271" s="368">
        <v>0</v>
      </c>
      <c r="AH271" s="368" t="s">
        <v>154</v>
      </c>
      <c r="AI271" s="368" t="s">
        <v>168</v>
      </c>
      <c r="AJ271" s="368" t="s">
        <v>154</v>
      </c>
      <c r="AK271" s="368" t="s">
        <v>183</v>
      </c>
      <c r="AL271" s="368" t="s">
        <v>184</v>
      </c>
      <c r="AM271" s="368" t="s">
        <v>154</v>
      </c>
      <c r="AN271" s="368" t="s">
        <v>154</v>
      </c>
      <c r="AO271" s="368" t="s">
        <v>232</v>
      </c>
      <c r="AP271" s="368" t="s">
        <v>172</v>
      </c>
      <c r="AQ271" s="368" t="s">
        <v>173</v>
      </c>
      <c r="AR271" s="368" t="s">
        <v>173</v>
      </c>
      <c r="AS271" s="368" t="s">
        <v>173</v>
      </c>
      <c r="AT271" s="368" t="s">
        <v>173</v>
      </c>
      <c r="AU271" s="368" t="s">
        <v>173</v>
      </c>
      <c r="AV271" s="368" t="s">
        <v>173</v>
      </c>
      <c r="AW271" s="368" t="s">
        <v>173</v>
      </c>
      <c r="AX271" s="368" t="s">
        <v>173</v>
      </c>
      <c r="AY271" s="368" t="s">
        <v>173</v>
      </c>
      <c r="AZ271" s="368" t="s">
        <v>2033</v>
      </c>
      <c r="BA271" s="368" t="s">
        <v>175</v>
      </c>
      <c r="BB271" s="368" t="s">
        <v>176</v>
      </c>
      <c r="BC271" s="368" t="s">
        <v>175</v>
      </c>
      <c r="BD271" s="368" t="s">
        <v>176</v>
      </c>
      <c r="BE271" s="368">
        <v>0</v>
      </c>
      <c r="BF271" s="368" t="s">
        <v>173</v>
      </c>
      <c r="BG271" s="368" t="s">
        <v>173</v>
      </c>
      <c r="BH271" s="368" t="s">
        <v>177</v>
      </c>
      <c r="BI271" s="368" t="s">
        <v>178</v>
      </c>
    </row>
    <row r="272" spans="1:61" s="80" customFormat="1" ht="14.4" x14ac:dyDescent="0.3">
      <c r="A272" s="368" t="s">
        <v>154</v>
      </c>
      <c r="B272" s="368" t="s">
        <v>154</v>
      </c>
      <c r="C272" s="368" t="s">
        <v>155</v>
      </c>
      <c r="D272" s="368" t="s">
        <v>156</v>
      </c>
      <c r="E272" s="368" t="s">
        <v>2034</v>
      </c>
      <c r="F272" s="368" t="s">
        <v>2035</v>
      </c>
      <c r="G272" s="368" t="s">
        <v>154</v>
      </c>
      <c r="H272" s="368" t="s">
        <v>154</v>
      </c>
      <c r="I272" s="368" t="s">
        <v>159</v>
      </c>
      <c r="J272" s="368" t="s">
        <v>2036</v>
      </c>
      <c r="K272" s="368" t="s">
        <v>2037</v>
      </c>
      <c r="L272" s="368" t="s">
        <v>154</v>
      </c>
      <c r="M272" s="368" t="s">
        <v>324</v>
      </c>
      <c r="N272" s="368" t="s">
        <v>325</v>
      </c>
      <c r="O272" s="368" t="s">
        <v>326</v>
      </c>
      <c r="P272" s="368" t="s">
        <v>165</v>
      </c>
      <c r="Q272" s="368" t="s">
        <v>166</v>
      </c>
      <c r="R272" s="368" t="s">
        <v>154</v>
      </c>
      <c r="S272" s="368" t="s">
        <v>154</v>
      </c>
      <c r="T272" s="368" t="s">
        <v>167</v>
      </c>
      <c r="U272" s="369">
        <v>6271.7</v>
      </c>
      <c r="V272" s="369">
        <v>0</v>
      </c>
      <c r="W272" s="369">
        <v>0</v>
      </c>
      <c r="X272" s="369">
        <v>0</v>
      </c>
      <c r="Y272" s="369">
        <v>0</v>
      </c>
      <c r="Z272" s="369">
        <v>0</v>
      </c>
      <c r="AA272" s="369">
        <v>0</v>
      </c>
      <c r="AB272" s="347">
        <v>6773.44</v>
      </c>
      <c r="AC272" s="368" t="s">
        <v>154</v>
      </c>
      <c r="AD272" s="368">
        <v>501.74</v>
      </c>
      <c r="AE272" s="368">
        <v>0</v>
      </c>
      <c r="AF272" s="368">
        <v>0</v>
      </c>
      <c r="AG272" s="368">
        <v>0</v>
      </c>
      <c r="AH272" s="368" t="s">
        <v>154</v>
      </c>
      <c r="AI272" s="368" t="s">
        <v>168</v>
      </c>
      <c r="AJ272" s="368" t="s">
        <v>154</v>
      </c>
      <c r="AK272" s="368" t="s">
        <v>183</v>
      </c>
      <c r="AL272" s="368" t="s">
        <v>184</v>
      </c>
      <c r="AM272" s="368" t="s">
        <v>154</v>
      </c>
      <c r="AN272" s="368" t="s">
        <v>154</v>
      </c>
      <c r="AO272" s="368" t="s">
        <v>2038</v>
      </c>
      <c r="AP272" s="368" t="s">
        <v>172</v>
      </c>
      <c r="AQ272" s="368" t="s">
        <v>173</v>
      </c>
      <c r="AR272" s="368" t="s">
        <v>173</v>
      </c>
      <c r="AS272" s="368" t="s">
        <v>173</v>
      </c>
      <c r="AT272" s="368" t="s">
        <v>173</v>
      </c>
      <c r="AU272" s="368" t="s">
        <v>173</v>
      </c>
      <c r="AV272" s="368" t="s">
        <v>173</v>
      </c>
      <c r="AW272" s="368" t="s">
        <v>173</v>
      </c>
      <c r="AX272" s="368" t="s">
        <v>173</v>
      </c>
      <c r="AY272" s="368" t="s">
        <v>173</v>
      </c>
      <c r="AZ272" s="368" t="s">
        <v>2039</v>
      </c>
      <c r="BA272" s="368" t="s">
        <v>175</v>
      </c>
      <c r="BB272" s="368" t="s">
        <v>176</v>
      </c>
      <c r="BC272" s="368" t="s">
        <v>175</v>
      </c>
      <c r="BD272" s="368" t="s">
        <v>176</v>
      </c>
      <c r="BE272" s="368">
        <v>501.74</v>
      </c>
      <c r="BF272" s="368" t="s">
        <v>173</v>
      </c>
      <c r="BG272" s="368" t="s">
        <v>173</v>
      </c>
      <c r="BH272" s="368" t="s">
        <v>177</v>
      </c>
      <c r="BI272" s="368" t="s">
        <v>178</v>
      </c>
    </row>
    <row r="273" spans="1:61" s="80" customFormat="1" ht="14.4" x14ac:dyDescent="0.3">
      <c r="A273" s="368" t="s">
        <v>154</v>
      </c>
      <c r="B273" s="368" t="s">
        <v>154</v>
      </c>
      <c r="C273" s="368" t="s">
        <v>155</v>
      </c>
      <c r="D273" s="368" t="s">
        <v>156</v>
      </c>
      <c r="E273" s="368" t="s">
        <v>2034</v>
      </c>
      <c r="F273" s="368" t="s">
        <v>2040</v>
      </c>
      <c r="G273" s="368" t="s">
        <v>154</v>
      </c>
      <c r="H273" s="368" t="s">
        <v>154</v>
      </c>
      <c r="I273" s="368" t="s">
        <v>154</v>
      </c>
      <c r="J273" s="368" t="s">
        <v>154</v>
      </c>
      <c r="K273" s="368" t="s">
        <v>2041</v>
      </c>
      <c r="L273" s="368" t="s">
        <v>154</v>
      </c>
      <c r="M273" s="368" t="s">
        <v>614</v>
      </c>
      <c r="N273" s="368" t="s">
        <v>615</v>
      </c>
      <c r="O273" s="368" t="s">
        <v>326</v>
      </c>
      <c r="P273" s="368" t="s">
        <v>165</v>
      </c>
      <c r="Q273" s="368" t="s">
        <v>616</v>
      </c>
      <c r="R273" s="368" t="s">
        <v>154</v>
      </c>
      <c r="S273" s="368" t="s">
        <v>154</v>
      </c>
      <c r="T273" s="368" t="s">
        <v>167</v>
      </c>
      <c r="U273" s="369">
        <v>10966.05</v>
      </c>
      <c r="V273" s="369">
        <v>3180.05</v>
      </c>
      <c r="W273" s="369">
        <v>0</v>
      </c>
      <c r="X273" s="369">
        <v>0</v>
      </c>
      <c r="Y273" s="369">
        <v>0</v>
      </c>
      <c r="Z273" s="369">
        <v>0</v>
      </c>
      <c r="AA273" s="369">
        <v>0</v>
      </c>
      <c r="AB273" s="347">
        <v>7786</v>
      </c>
      <c r="AC273" s="368" t="s">
        <v>154</v>
      </c>
      <c r="AD273" s="368">
        <v>0</v>
      </c>
      <c r="AE273" s="368">
        <v>0</v>
      </c>
      <c r="AF273" s="368">
        <v>0</v>
      </c>
      <c r="AG273" s="368">
        <v>0</v>
      </c>
      <c r="AH273" s="368" t="s">
        <v>154</v>
      </c>
      <c r="AI273" s="368" t="s">
        <v>168</v>
      </c>
      <c r="AJ273" s="368" t="s">
        <v>154</v>
      </c>
      <c r="AK273" s="368" t="s">
        <v>183</v>
      </c>
      <c r="AL273" s="368" t="s">
        <v>184</v>
      </c>
      <c r="AM273" s="368" t="s">
        <v>154</v>
      </c>
      <c r="AN273" s="368" t="s">
        <v>154</v>
      </c>
      <c r="AO273" s="368" t="s">
        <v>2042</v>
      </c>
      <c r="AP273" s="368" t="s">
        <v>172</v>
      </c>
      <c r="AQ273" s="368" t="s">
        <v>173</v>
      </c>
      <c r="AR273" s="368" t="s">
        <v>173</v>
      </c>
      <c r="AS273" s="368" t="s">
        <v>173</v>
      </c>
      <c r="AT273" s="368" t="s">
        <v>173</v>
      </c>
      <c r="AU273" s="368" t="s">
        <v>173</v>
      </c>
      <c r="AV273" s="368" t="s">
        <v>173</v>
      </c>
      <c r="AW273" s="368" t="s">
        <v>173</v>
      </c>
      <c r="AX273" s="368" t="s">
        <v>173</v>
      </c>
      <c r="AY273" s="368" t="s">
        <v>173</v>
      </c>
      <c r="AZ273" s="368" t="s">
        <v>2043</v>
      </c>
      <c r="BA273" s="368" t="s">
        <v>175</v>
      </c>
      <c r="BB273" s="368" t="s">
        <v>176</v>
      </c>
      <c r="BC273" s="368" t="s">
        <v>175</v>
      </c>
      <c r="BD273" s="368" t="s">
        <v>176</v>
      </c>
      <c r="BE273" s="368">
        <v>0</v>
      </c>
      <c r="BF273" s="368" t="s">
        <v>173</v>
      </c>
      <c r="BG273" s="368" t="s">
        <v>173</v>
      </c>
      <c r="BH273" s="368" t="s">
        <v>177</v>
      </c>
      <c r="BI273" s="368" t="s">
        <v>178</v>
      </c>
    </row>
    <row r="274" spans="1:61" ht="14.4" x14ac:dyDescent="0.3">
      <c r="A274" s="355" t="s">
        <v>154</v>
      </c>
      <c r="B274" s="355" t="s">
        <v>154</v>
      </c>
      <c r="C274" s="355" t="s">
        <v>155</v>
      </c>
      <c r="D274" s="355" t="s">
        <v>156</v>
      </c>
      <c r="E274" s="355" t="s">
        <v>2044</v>
      </c>
      <c r="F274" s="355" t="s">
        <v>2045</v>
      </c>
      <c r="G274" s="355" t="s">
        <v>154</v>
      </c>
      <c r="H274" s="355" t="s">
        <v>154</v>
      </c>
      <c r="I274" s="355" t="s">
        <v>433</v>
      </c>
      <c r="J274" s="355" t="s">
        <v>2046</v>
      </c>
      <c r="K274" s="355" t="s">
        <v>2047</v>
      </c>
      <c r="L274" s="355" t="s">
        <v>154</v>
      </c>
      <c r="M274" s="355" t="s">
        <v>2048</v>
      </c>
      <c r="N274" s="355" t="s">
        <v>2049</v>
      </c>
      <c r="O274" s="355" t="s">
        <v>178</v>
      </c>
      <c r="P274" s="355" t="s">
        <v>165</v>
      </c>
      <c r="Q274" s="355" t="s">
        <v>166</v>
      </c>
      <c r="R274" s="355" t="s">
        <v>154</v>
      </c>
      <c r="S274" s="355" t="s">
        <v>154</v>
      </c>
      <c r="T274" s="355" t="s">
        <v>167</v>
      </c>
      <c r="U274" s="357">
        <v>12155</v>
      </c>
      <c r="V274" s="357">
        <v>0</v>
      </c>
      <c r="W274" s="357">
        <v>0</v>
      </c>
      <c r="X274" s="357">
        <v>0</v>
      </c>
      <c r="Y274" s="357">
        <v>0</v>
      </c>
      <c r="Z274" s="357">
        <v>0</v>
      </c>
      <c r="AA274" s="357">
        <v>0</v>
      </c>
      <c r="AB274" s="357">
        <v>13127.4</v>
      </c>
      <c r="AC274" s="355" t="s">
        <v>154</v>
      </c>
      <c r="AD274" s="355">
        <v>972.4</v>
      </c>
      <c r="AE274" s="355">
        <v>0</v>
      </c>
      <c r="AF274" s="355">
        <v>0</v>
      </c>
      <c r="AG274" s="355">
        <v>0</v>
      </c>
      <c r="AH274" s="355" t="s">
        <v>154</v>
      </c>
      <c r="AI274" s="355" t="s">
        <v>168</v>
      </c>
      <c r="AJ274" s="355" t="s">
        <v>211</v>
      </c>
      <c r="AK274" s="355" t="s">
        <v>183</v>
      </c>
      <c r="AL274" s="355" t="s">
        <v>184</v>
      </c>
      <c r="AM274" s="355" t="s">
        <v>154</v>
      </c>
      <c r="AN274" s="355" t="s">
        <v>476</v>
      </c>
      <c r="AO274" s="355" t="s">
        <v>2050</v>
      </c>
      <c r="AP274" s="355" t="s">
        <v>172</v>
      </c>
      <c r="AQ274" s="355" t="s">
        <v>173</v>
      </c>
      <c r="AR274" s="355" t="s">
        <v>173</v>
      </c>
      <c r="AS274" s="355" t="s">
        <v>173</v>
      </c>
      <c r="AT274" s="355" t="s">
        <v>173</v>
      </c>
      <c r="AU274" s="355" t="s">
        <v>173</v>
      </c>
      <c r="AV274" s="355" t="s">
        <v>173</v>
      </c>
      <c r="AW274" s="355" t="s">
        <v>173</v>
      </c>
      <c r="AX274" s="355" t="s">
        <v>173</v>
      </c>
      <c r="AY274" s="355" t="s">
        <v>173</v>
      </c>
      <c r="AZ274" s="355" t="s">
        <v>2051</v>
      </c>
      <c r="BA274" s="355" t="s">
        <v>175</v>
      </c>
      <c r="BB274" s="355" t="s">
        <v>176</v>
      </c>
      <c r="BC274" s="355" t="s">
        <v>175</v>
      </c>
      <c r="BD274" s="355" t="s">
        <v>176</v>
      </c>
      <c r="BE274" s="355">
        <v>972.4</v>
      </c>
      <c r="BF274" s="355" t="s">
        <v>173</v>
      </c>
      <c r="BG274" s="355" t="s">
        <v>173</v>
      </c>
      <c r="BH274" s="355" t="s">
        <v>177</v>
      </c>
      <c r="BI274" s="355" t="s">
        <v>178</v>
      </c>
    </row>
    <row r="277" spans="1:61" x14ac:dyDescent="0.25">
      <c r="AD277" s="13" t="s">
        <v>279</v>
      </c>
    </row>
    <row r="278" spans="1:61" x14ac:dyDescent="0.25">
      <c r="AD278" s="174" t="s">
        <v>277</v>
      </c>
    </row>
    <row r="279" spans="1:61" ht="14.4" x14ac:dyDescent="0.3">
      <c r="A279" s="157" t="s">
        <v>93</v>
      </c>
      <c r="B279" s="157" t="s">
        <v>94</v>
      </c>
      <c r="C279" s="157" t="s">
        <v>95</v>
      </c>
      <c r="D279" s="157" t="s">
        <v>722</v>
      </c>
      <c r="E279" s="157" t="s">
        <v>97</v>
      </c>
      <c r="F279" s="157" t="s">
        <v>101</v>
      </c>
      <c r="G279" s="157" t="s">
        <v>102</v>
      </c>
      <c r="H279" s="157" t="s">
        <v>103</v>
      </c>
      <c r="I279" s="157" t="s">
        <v>105</v>
      </c>
      <c r="J279" s="157" t="s">
        <v>106</v>
      </c>
      <c r="K279" s="157" t="s">
        <v>108</v>
      </c>
      <c r="L279" s="157" t="s">
        <v>109</v>
      </c>
      <c r="M279" s="157" t="s">
        <v>112</v>
      </c>
      <c r="N279" s="157" t="s">
        <v>100</v>
      </c>
      <c r="O279" s="157" t="s">
        <v>723</v>
      </c>
      <c r="P279" s="157" t="s">
        <v>724</v>
      </c>
      <c r="Q279" s="157" t="s">
        <v>725</v>
      </c>
      <c r="R279" s="157" t="s">
        <v>726</v>
      </c>
      <c r="S279" s="157" t="s">
        <v>727</v>
      </c>
      <c r="T279" s="157" t="s">
        <v>728</v>
      </c>
      <c r="U279" s="157" t="s">
        <v>729</v>
      </c>
      <c r="V279" s="157" t="s">
        <v>730</v>
      </c>
      <c r="W279" s="157" t="s">
        <v>731</v>
      </c>
      <c r="X279" s="157" t="s">
        <v>732</v>
      </c>
      <c r="Y279" s="157" t="s">
        <v>733</v>
      </c>
      <c r="Z279" s="157" t="s">
        <v>734</v>
      </c>
      <c r="AA279" s="157" t="s">
        <v>133</v>
      </c>
      <c r="AB279" s="157" t="s">
        <v>144</v>
      </c>
      <c r="AC279" s="157" t="s">
        <v>120</v>
      </c>
    </row>
    <row r="280" spans="1:61" ht="14.4" x14ac:dyDescent="0.3">
      <c r="A280" s="157" t="s">
        <v>154</v>
      </c>
      <c r="B280" s="157" t="s">
        <v>154</v>
      </c>
      <c r="C280" s="157" t="s">
        <v>155</v>
      </c>
      <c r="D280" s="157" t="s">
        <v>735</v>
      </c>
      <c r="E280" s="157" t="s">
        <v>2052</v>
      </c>
      <c r="F280" s="157" t="s">
        <v>154</v>
      </c>
      <c r="G280" s="157" t="s">
        <v>1181</v>
      </c>
      <c r="H280" s="157" t="s">
        <v>2053</v>
      </c>
      <c r="I280" s="157" t="s">
        <v>258</v>
      </c>
      <c r="J280" s="157" t="s">
        <v>259</v>
      </c>
      <c r="K280" s="157" t="s">
        <v>165</v>
      </c>
      <c r="L280" s="157" t="s">
        <v>166</v>
      </c>
      <c r="M280" s="157" t="s">
        <v>741</v>
      </c>
      <c r="N280" s="157" t="s">
        <v>2054</v>
      </c>
      <c r="O280" s="157" t="s">
        <v>743</v>
      </c>
      <c r="P280" s="157" t="s">
        <v>168</v>
      </c>
      <c r="Q280" s="157" t="s">
        <v>2055</v>
      </c>
      <c r="R280" s="157" t="s">
        <v>2056</v>
      </c>
      <c r="S280" s="157" t="s">
        <v>154</v>
      </c>
      <c r="T280" s="157" t="s">
        <v>154</v>
      </c>
      <c r="U280" s="157" t="s">
        <v>154</v>
      </c>
      <c r="V280" s="157" t="s">
        <v>154</v>
      </c>
      <c r="W280" s="157" t="s">
        <v>154</v>
      </c>
      <c r="X280" s="157" t="s">
        <v>154</v>
      </c>
      <c r="Y280" s="157" t="s">
        <v>154</v>
      </c>
      <c r="Z280" s="157" t="s">
        <v>154</v>
      </c>
      <c r="AA280" s="157" t="s">
        <v>745</v>
      </c>
      <c r="AB280" s="157" t="s">
        <v>2057</v>
      </c>
      <c r="AC280" s="157" t="s">
        <v>173</v>
      </c>
    </row>
    <row r="281" spans="1:61" ht="14.4" x14ac:dyDescent="0.3">
      <c r="A281" s="157" t="s">
        <v>154</v>
      </c>
      <c r="B281" s="157" t="s">
        <v>154</v>
      </c>
      <c r="C281" s="157" t="s">
        <v>155</v>
      </c>
      <c r="D281" s="157" t="s">
        <v>735</v>
      </c>
      <c r="E281" s="157" t="s">
        <v>2007</v>
      </c>
      <c r="F281" s="157" t="s">
        <v>748</v>
      </c>
      <c r="G281" s="157" t="s">
        <v>2058</v>
      </c>
      <c r="H281" s="157" t="s">
        <v>2059</v>
      </c>
      <c r="I281" s="157" t="s">
        <v>162</v>
      </c>
      <c r="J281" s="157" t="s">
        <v>163</v>
      </c>
      <c r="K281" s="157" t="s">
        <v>165</v>
      </c>
      <c r="L281" s="157" t="s">
        <v>166</v>
      </c>
      <c r="M281" s="157" t="s">
        <v>741</v>
      </c>
      <c r="N281" s="157" t="s">
        <v>2060</v>
      </c>
      <c r="O281" s="157" t="s">
        <v>752</v>
      </c>
      <c r="P281" s="157" t="s">
        <v>168</v>
      </c>
      <c r="Q281" s="157" t="s">
        <v>2061</v>
      </c>
      <c r="R281" s="157" t="s">
        <v>1991</v>
      </c>
      <c r="S281" s="157" t="s">
        <v>154</v>
      </c>
      <c r="T281" s="157" t="s">
        <v>154</v>
      </c>
      <c r="U281" s="157" t="s">
        <v>154</v>
      </c>
      <c r="V281" s="157" t="s">
        <v>154</v>
      </c>
      <c r="W281" s="157" t="s">
        <v>154</v>
      </c>
      <c r="X281" s="157" t="s">
        <v>154</v>
      </c>
      <c r="Y281" s="157" t="s">
        <v>154</v>
      </c>
      <c r="Z281" s="157" t="s">
        <v>154</v>
      </c>
      <c r="AA281" s="157" t="s">
        <v>745</v>
      </c>
      <c r="AB281" s="157" t="s">
        <v>2062</v>
      </c>
      <c r="AC281" s="157" t="s">
        <v>173</v>
      </c>
    </row>
    <row r="282" spans="1:61" ht="14.4" x14ac:dyDescent="0.3">
      <c r="A282" s="157" t="s">
        <v>154</v>
      </c>
      <c r="B282" s="157" t="s">
        <v>154</v>
      </c>
      <c r="C282" s="157" t="s">
        <v>155</v>
      </c>
      <c r="D282" s="157" t="s">
        <v>735</v>
      </c>
      <c r="E282" s="157" t="s">
        <v>2063</v>
      </c>
      <c r="F282" s="157" t="s">
        <v>755</v>
      </c>
      <c r="G282" s="157" t="s">
        <v>2064</v>
      </c>
      <c r="H282" s="157" t="s">
        <v>2065</v>
      </c>
      <c r="I282" s="157" t="s">
        <v>220</v>
      </c>
      <c r="J282" s="157" t="s">
        <v>221</v>
      </c>
      <c r="K282" s="157" t="s">
        <v>165</v>
      </c>
      <c r="L282" s="157" t="s">
        <v>166</v>
      </c>
      <c r="M282" s="157" t="s">
        <v>741</v>
      </c>
      <c r="N282" s="157" t="s">
        <v>2066</v>
      </c>
      <c r="O282" s="157" t="s">
        <v>743</v>
      </c>
      <c r="P282" s="157" t="s">
        <v>168</v>
      </c>
      <c r="Q282" s="157" t="s">
        <v>497</v>
      </c>
      <c r="R282" s="157" t="s">
        <v>1839</v>
      </c>
      <c r="S282" s="157" t="s">
        <v>154</v>
      </c>
      <c r="T282" s="157" t="s">
        <v>154</v>
      </c>
      <c r="U282" s="157" t="s">
        <v>154</v>
      </c>
      <c r="V282" s="157" t="s">
        <v>154</v>
      </c>
      <c r="W282" s="157" t="s">
        <v>154</v>
      </c>
      <c r="X282" s="157" t="s">
        <v>154</v>
      </c>
      <c r="Y282" s="157" t="s">
        <v>154</v>
      </c>
      <c r="Z282" s="157" t="s">
        <v>154</v>
      </c>
      <c r="AA282" s="157" t="s">
        <v>745</v>
      </c>
      <c r="AB282" s="157" t="s">
        <v>2067</v>
      </c>
      <c r="AC282" s="157" t="s">
        <v>173</v>
      </c>
    </row>
    <row r="283" spans="1:61" ht="14.4" x14ac:dyDescent="0.3">
      <c r="A283" s="157" t="s">
        <v>154</v>
      </c>
      <c r="B283" s="157" t="s">
        <v>154</v>
      </c>
      <c r="C283" s="157" t="s">
        <v>155</v>
      </c>
      <c r="D283" s="157" t="s">
        <v>735</v>
      </c>
      <c r="E283" s="157" t="s">
        <v>2068</v>
      </c>
      <c r="F283" s="157" t="s">
        <v>154</v>
      </c>
      <c r="G283" s="157" t="s">
        <v>1226</v>
      </c>
      <c r="H283" s="157" t="s">
        <v>2069</v>
      </c>
      <c r="I283" s="157" t="s">
        <v>258</v>
      </c>
      <c r="J283" s="157" t="s">
        <v>259</v>
      </c>
      <c r="K283" s="157" t="s">
        <v>165</v>
      </c>
      <c r="L283" s="157" t="s">
        <v>166</v>
      </c>
      <c r="M283" s="157" t="s">
        <v>741</v>
      </c>
      <c r="N283" s="157" t="s">
        <v>2070</v>
      </c>
      <c r="O283" s="157" t="s">
        <v>743</v>
      </c>
      <c r="P283" s="157" t="s">
        <v>168</v>
      </c>
      <c r="Q283" s="157" t="s">
        <v>2055</v>
      </c>
      <c r="R283" s="157" t="s">
        <v>2071</v>
      </c>
      <c r="S283" s="157" t="s">
        <v>154</v>
      </c>
      <c r="T283" s="157" t="s">
        <v>154</v>
      </c>
      <c r="U283" s="157" t="s">
        <v>154</v>
      </c>
      <c r="V283" s="157" t="s">
        <v>154</v>
      </c>
      <c r="W283" s="157" t="s">
        <v>154</v>
      </c>
      <c r="X283" s="157" t="s">
        <v>154</v>
      </c>
      <c r="Y283" s="157" t="s">
        <v>154</v>
      </c>
      <c r="Z283" s="157" t="s">
        <v>154</v>
      </c>
      <c r="AA283" s="157" t="s">
        <v>745</v>
      </c>
      <c r="AB283" s="157" t="s">
        <v>2072</v>
      </c>
      <c r="AC283" s="157" t="s">
        <v>173</v>
      </c>
    </row>
    <row r="284" spans="1:61" ht="14.4" x14ac:dyDescent="0.3">
      <c r="A284" s="157" t="s">
        <v>154</v>
      </c>
      <c r="B284" s="157" t="s">
        <v>154</v>
      </c>
      <c r="C284" s="157" t="s">
        <v>155</v>
      </c>
      <c r="D284" s="157" t="s">
        <v>735</v>
      </c>
      <c r="E284" s="157" t="s">
        <v>2034</v>
      </c>
      <c r="F284" s="157" t="s">
        <v>755</v>
      </c>
      <c r="G284" s="157" t="s">
        <v>2073</v>
      </c>
      <c r="H284" s="157" t="s">
        <v>2074</v>
      </c>
      <c r="I284" s="157" t="s">
        <v>220</v>
      </c>
      <c r="J284" s="157" t="s">
        <v>221</v>
      </c>
      <c r="K284" s="157" t="s">
        <v>165</v>
      </c>
      <c r="L284" s="157" t="s">
        <v>166</v>
      </c>
      <c r="M284" s="157" t="s">
        <v>741</v>
      </c>
      <c r="N284" s="157" t="s">
        <v>2075</v>
      </c>
      <c r="O284" s="157" t="s">
        <v>743</v>
      </c>
      <c r="P284" s="157" t="s">
        <v>168</v>
      </c>
      <c r="Q284" s="157" t="s">
        <v>497</v>
      </c>
      <c r="R284" s="157" t="s">
        <v>2027</v>
      </c>
      <c r="S284" s="157" t="s">
        <v>154</v>
      </c>
      <c r="T284" s="157" t="s">
        <v>154</v>
      </c>
      <c r="U284" s="157" t="s">
        <v>154</v>
      </c>
      <c r="V284" s="157" t="s">
        <v>154</v>
      </c>
      <c r="W284" s="157" t="s">
        <v>154</v>
      </c>
      <c r="X284" s="157" t="s">
        <v>154</v>
      </c>
      <c r="Y284" s="157" t="s">
        <v>154</v>
      </c>
      <c r="Z284" s="157" t="s">
        <v>154</v>
      </c>
      <c r="AA284" s="157" t="s">
        <v>745</v>
      </c>
      <c r="AB284" s="157" t="s">
        <v>2076</v>
      </c>
      <c r="AC284" s="157" t="s">
        <v>173</v>
      </c>
    </row>
    <row r="286" spans="1:61" x14ac:dyDescent="0.25">
      <c r="E286" s="16" t="s">
        <v>2504</v>
      </c>
    </row>
    <row r="287" spans="1:61" x14ac:dyDescent="0.25">
      <c r="E287" s="16" t="s">
        <v>2505</v>
      </c>
      <c r="J287" s="16" t="s">
        <v>102</v>
      </c>
      <c r="N287" s="16" t="s">
        <v>2506</v>
      </c>
    </row>
    <row r="288" spans="1:61" x14ac:dyDescent="0.25">
      <c r="E288" s="35">
        <v>45869</v>
      </c>
      <c r="J288" s="16">
        <v>17563</v>
      </c>
      <c r="N288" s="16" t="s">
        <v>2507</v>
      </c>
      <c r="U288" s="409">
        <v>500</v>
      </c>
      <c r="V288" s="409"/>
      <c r="W288" s="409"/>
      <c r="X288" s="409">
        <v>80</v>
      </c>
      <c r="Y288" s="409"/>
      <c r="AB288" s="410">
        <f>+U288+X288</f>
        <v>580</v>
      </c>
    </row>
    <row r="308" spans="1:63" s="63" customFormat="1" x14ac:dyDescent="0.25"/>
    <row r="311" spans="1:63" x14ac:dyDescent="0.25">
      <c r="P311" s="436">
        <v>45870</v>
      </c>
      <c r="Q311" s="435"/>
      <c r="R311" s="435"/>
      <c r="S311" s="435"/>
      <c r="T311" s="435"/>
      <c r="U311" s="435"/>
    </row>
    <row r="312" spans="1:63" x14ac:dyDescent="0.25">
      <c r="P312" s="435"/>
      <c r="Q312" s="435"/>
      <c r="R312" s="435"/>
      <c r="S312" s="435"/>
      <c r="T312" s="435"/>
      <c r="U312" s="435"/>
    </row>
    <row r="313" spans="1:63" s="12" customFormat="1" ht="14.4" x14ac:dyDescent="0.3">
      <c r="A313" s="356" t="s">
        <v>93</v>
      </c>
      <c r="B313" s="356" t="s">
        <v>94</v>
      </c>
      <c r="C313" s="356" t="s">
        <v>95</v>
      </c>
      <c r="D313" s="356" t="s">
        <v>96</v>
      </c>
      <c r="E313" s="356" t="s">
        <v>97</v>
      </c>
      <c r="F313" s="356" t="s">
        <v>98</v>
      </c>
      <c r="G313" s="356" t="s">
        <v>99</v>
      </c>
      <c r="H313" s="356" t="s">
        <v>100</v>
      </c>
      <c r="I313" s="356" t="s">
        <v>101</v>
      </c>
      <c r="J313" s="356" t="s">
        <v>102</v>
      </c>
      <c r="K313" s="356" t="s">
        <v>103</v>
      </c>
      <c r="L313" s="356" t="s">
        <v>104</v>
      </c>
      <c r="M313" s="356" t="s">
        <v>105</v>
      </c>
      <c r="N313" s="356" t="s">
        <v>106</v>
      </c>
      <c r="O313" s="356" t="s">
        <v>107</v>
      </c>
      <c r="P313" s="356" t="s">
        <v>108</v>
      </c>
      <c r="Q313" s="356" t="s">
        <v>109</v>
      </c>
      <c r="R313" s="356" t="s">
        <v>110</v>
      </c>
      <c r="S313" s="356" t="s">
        <v>111</v>
      </c>
      <c r="T313" s="356" t="s">
        <v>112</v>
      </c>
      <c r="U313" s="356" t="s">
        <v>113</v>
      </c>
      <c r="V313" s="356" t="s">
        <v>114</v>
      </c>
      <c r="W313" s="356" t="s">
        <v>115</v>
      </c>
      <c r="X313" s="356" t="s">
        <v>116</v>
      </c>
      <c r="Y313" s="356" t="s">
        <v>117</v>
      </c>
      <c r="Z313" s="356" t="s">
        <v>118</v>
      </c>
      <c r="AA313" s="356" t="s">
        <v>119</v>
      </c>
      <c r="AB313" s="356" t="s">
        <v>120</v>
      </c>
      <c r="AC313" s="356" t="s">
        <v>121</v>
      </c>
      <c r="AD313" s="356" t="s">
        <v>122</v>
      </c>
      <c r="AE313" s="356" t="s">
        <v>123</v>
      </c>
      <c r="AF313" s="356" t="s">
        <v>124</v>
      </c>
      <c r="AG313" s="356" t="s">
        <v>125</v>
      </c>
      <c r="AH313" s="356" t="s">
        <v>126</v>
      </c>
      <c r="AI313" s="356" t="s">
        <v>127</v>
      </c>
      <c r="AJ313" s="356" t="s">
        <v>128</v>
      </c>
      <c r="AK313" s="356" t="s">
        <v>129</v>
      </c>
      <c r="AL313" s="356" t="s">
        <v>130</v>
      </c>
      <c r="AM313" s="356" t="s">
        <v>131</v>
      </c>
      <c r="AN313" s="356" t="s">
        <v>132</v>
      </c>
      <c r="AO313" s="356" t="s">
        <v>133</v>
      </c>
      <c r="AP313" s="356" t="s">
        <v>134</v>
      </c>
      <c r="AQ313" s="356" t="s">
        <v>135</v>
      </c>
      <c r="AR313" s="356" t="s">
        <v>136</v>
      </c>
      <c r="AS313" s="356" t="s">
        <v>137</v>
      </c>
      <c r="AT313" s="356" t="s">
        <v>138</v>
      </c>
      <c r="AU313" s="356" t="s">
        <v>139</v>
      </c>
      <c r="AV313" s="356" t="s">
        <v>140</v>
      </c>
      <c r="AW313" s="356" t="s">
        <v>141</v>
      </c>
      <c r="AX313" s="356" t="s">
        <v>142</v>
      </c>
      <c r="AY313" s="356" t="s">
        <v>143</v>
      </c>
      <c r="AZ313" s="356" t="s">
        <v>144</v>
      </c>
      <c r="BA313" s="356" t="s">
        <v>145</v>
      </c>
      <c r="BB313" s="356" t="s">
        <v>146</v>
      </c>
      <c r="BC313" s="356" t="s">
        <v>147</v>
      </c>
      <c r="BD313" s="356" t="s">
        <v>148</v>
      </c>
      <c r="BE313" s="356" t="s">
        <v>149</v>
      </c>
      <c r="BF313" s="356" t="s">
        <v>150</v>
      </c>
      <c r="BG313" s="356" t="s">
        <v>151</v>
      </c>
      <c r="BH313" s="356" t="s">
        <v>152</v>
      </c>
      <c r="BI313" s="356" t="s">
        <v>153</v>
      </c>
      <c r="BJ313" s="155" t="s">
        <v>584</v>
      </c>
      <c r="BK313" s="155" t="s">
        <v>585</v>
      </c>
    </row>
    <row r="314" spans="1:63" ht="16.2" thickBot="1" x14ac:dyDescent="0.35">
      <c r="A314" s="355" t="s">
        <v>154</v>
      </c>
      <c r="B314" s="355" t="s">
        <v>154</v>
      </c>
      <c r="C314" t="s">
        <v>155</v>
      </c>
      <c r="D314" t="s">
        <v>156</v>
      </c>
      <c r="E314" t="s">
        <v>2167</v>
      </c>
      <c r="F314" t="s">
        <v>2168</v>
      </c>
      <c r="G314" t="s">
        <v>154</v>
      </c>
      <c r="H314" t="s">
        <v>154</v>
      </c>
      <c r="I314" t="s">
        <v>159</v>
      </c>
      <c r="J314" t="s">
        <v>2169</v>
      </c>
      <c r="K314" t="s">
        <v>2170</v>
      </c>
      <c r="L314" s="355" t="s">
        <v>154</v>
      </c>
      <c r="M314" t="s">
        <v>162</v>
      </c>
      <c r="N314" t="s">
        <v>163</v>
      </c>
      <c r="O314" t="s">
        <v>164</v>
      </c>
      <c r="P314" t="s">
        <v>165</v>
      </c>
      <c r="Q314" t="s">
        <v>166</v>
      </c>
      <c r="R314" t="s">
        <v>154</v>
      </c>
      <c r="S314" t="s">
        <v>154</v>
      </c>
      <c r="T314" t="s">
        <v>167</v>
      </c>
      <c r="U314" s="399">
        <v>11056.72</v>
      </c>
      <c r="V314" s="399">
        <v>0</v>
      </c>
      <c r="W314" s="399">
        <v>0</v>
      </c>
      <c r="X314" s="399">
        <v>0</v>
      </c>
      <c r="Y314" s="399">
        <v>0</v>
      </c>
      <c r="Z314" s="399">
        <v>0</v>
      </c>
      <c r="AA314" s="399">
        <v>0</v>
      </c>
      <c r="AB314" s="402">
        <v>11941.26</v>
      </c>
      <c r="AC314" s="355" t="s">
        <v>154</v>
      </c>
      <c r="AD314" s="399">
        <v>884.54</v>
      </c>
      <c r="AE314" s="399">
        <v>0</v>
      </c>
      <c r="AF314" s="399">
        <v>0</v>
      </c>
      <c r="AG314" s="399">
        <v>0</v>
      </c>
      <c r="AH314" s="355" t="s">
        <v>154</v>
      </c>
      <c r="AI314" s="355" t="s">
        <v>168</v>
      </c>
      <c r="AJ314" s="355" t="s">
        <v>154</v>
      </c>
      <c r="AK314" s="355" t="s">
        <v>169</v>
      </c>
      <c r="AL314" s="355" t="s">
        <v>170</v>
      </c>
      <c r="AM314" s="355" t="s">
        <v>154</v>
      </c>
      <c r="AN314" t="s">
        <v>154</v>
      </c>
      <c r="AO314" t="s">
        <v>171</v>
      </c>
      <c r="AP314" t="s">
        <v>172</v>
      </c>
      <c r="AQ314" t="s">
        <v>173</v>
      </c>
      <c r="AR314" t="s">
        <v>173</v>
      </c>
      <c r="AS314" t="s">
        <v>173</v>
      </c>
      <c r="AT314" t="s">
        <v>173</v>
      </c>
      <c r="AU314" t="s">
        <v>173</v>
      </c>
      <c r="AV314" t="s">
        <v>173</v>
      </c>
      <c r="AW314" t="s">
        <v>173</v>
      </c>
      <c r="AX314" t="s">
        <v>173</v>
      </c>
      <c r="AY314" t="s">
        <v>173</v>
      </c>
      <c r="AZ314" t="s">
        <v>2212</v>
      </c>
      <c r="BA314" s="355" t="s">
        <v>175</v>
      </c>
      <c r="BB314" s="355" t="s">
        <v>176</v>
      </c>
      <c r="BC314" s="355" t="s">
        <v>175</v>
      </c>
      <c r="BD314" s="355" t="s">
        <v>176</v>
      </c>
      <c r="BE314" s="355">
        <v>884.54</v>
      </c>
      <c r="BF314" s="355" t="s">
        <v>173</v>
      </c>
      <c r="BG314" s="355" t="s">
        <v>173</v>
      </c>
      <c r="BH314" s="355" t="s">
        <v>177</v>
      </c>
      <c r="BI314" s="355" t="s">
        <v>178</v>
      </c>
      <c r="BJ314" s="163" t="s">
        <v>68</v>
      </c>
      <c r="BK314" s="337">
        <v>45870</v>
      </c>
    </row>
    <row r="315" spans="1:63" ht="16.2" thickBot="1" x14ac:dyDescent="0.35">
      <c r="A315" s="355" t="s">
        <v>154</v>
      </c>
      <c r="B315" s="355" t="s">
        <v>154</v>
      </c>
      <c r="C315" t="s">
        <v>155</v>
      </c>
      <c r="D315" t="s">
        <v>156</v>
      </c>
      <c r="E315" t="s">
        <v>2171</v>
      </c>
      <c r="F315" t="s">
        <v>2172</v>
      </c>
      <c r="G315" t="s">
        <v>154</v>
      </c>
      <c r="H315" t="s">
        <v>154</v>
      </c>
      <c r="I315" t="s">
        <v>189</v>
      </c>
      <c r="J315" t="s">
        <v>2173</v>
      </c>
      <c r="K315" t="s">
        <v>2174</v>
      </c>
      <c r="L315" s="355" t="s">
        <v>154</v>
      </c>
      <c r="M315" t="s">
        <v>192</v>
      </c>
      <c r="N315" t="s">
        <v>193</v>
      </c>
      <c r="O315" t="s">
        <v>178</v>
      </c>
      <c r="P315" t="s">
        <v>165</v>
      </c>
      <c r="Q315" t="s">
        <v>166</v>
      </c>
      <c r="R315" t="s">
        <v>154</v>
      </c>
      <c r="S315" t="s">
        <v>154</v>
      </c>
      <c r="T315" t="s">
        <v>167</v>
      </c>
      <c r="U315" s="399">
        <v>7011</v>
      </c>
      <c r="V315" s="399">
        <v>0</v>
      </c>
      <c r="W315" s="399">
        <v>0</v>
      </c>
      <c r="X315" s="399">
        <v>0</v>
      </c>
      <c r="Y315" s="399">
        <v>0</v>
      </c>
      <c r="Z315" s="399">
        <v>0</v>
      </c>
      <c r="AA315" s="399">
        <v>0</v>
      </c>
      <c r="AB315" s="402">
        <v>7571.88</v>
      </c>
      <c r="AC315" s="355" t="s">
        <v>154</v>
      </c>
      <c r="AD315" s="399">
        <v>560.88</v>
      </c>
      <c r="AE315" s="399">
        <v>0</v>
      </c>
      <c r="AF315" s="399">
        <v>0</v>
      </c>
      <c r="AG315" s="399">
        <v>0</v>
      </c>
      <c r="AH315" s="355" t="s">
        <v>154</v>
      </c>
      <c r="AI315" s="355" t="s">
        <v>168</v>
      </c>
      <c r="AJ315" s="355" t="s">
        <v>154</v>
      </c>
      <c r="AK315" s="355" t="s">
        <v>183</v>
      </c>
      <c r="AL315" s="355" t="s">
        <v>184</v>
      </c>
      <c r="AM315" s="355" t="s">
        <v>154</v>
      </c>
      <c r="AN315" t="s">
        <v>194</v>
      </c>
      <c r="AO315" t="s">
        <v>2213</v>
      </c>
      <c r="AP315" t="s">
        <v>172</v>
      </c>
      <c r="AQ315" t="s">
        <v>173</v>
      </c>
      <c r="AR315" t="s">
        <v>173</v>
      </c>
      <c r="AS315" t="s">
        <v>173</v>
      </c>
      <c r="AT315" t="s">
        <v>173</v>
      </c>
      <c r="AU315" t="s">
        <v>173</v>
      </c>
      <c r="AV315" t="s">
        <v>173</v>
      </c>
      <c r="AW315" t="s">
        <v>173</v>
      </c>
      <c r="AX315" t="s">
        <v>173</v>
      </c>
      <c r="AY315" t="s">
        <v>173</v>
      </c>
      <c r="AZ315" t="s">
        <v>2214</v>
      </c>
      <c r="BA315" s="355" t="s">
        <v>175</v>
      </c>
      <c r="BB315" s="355" t="s">
        <v>176</v>
      </c>
      <c r="BC315" s="355" t="s">
        <v>175</v>
      </c>
      <c r="BD315" s="355" t="s">
        <v>176</v>
      </c>
      <c r="BE315" s="355">
        <v>560.88</v>
      </c>
      <c r="BF315" s="355" t="s">
        <v>173</v>
      </c>
      <c r="BG315" s="355" t="s">
        <v>173</v>
      </c>
      <c r="BH315" s="355" t="s">
        <v>177</v>
      </c>
      <c r="BI315" s="355" t="s">
        <v>178</v>
      </c>
      <c r="BJ315" s="163" t="s">
        <v>80</v>
      </c>
      <c r="BK315" s="337">
        <v>45870</v>
      </c>
    </row>
    <row r="316" spans="1:63" ht="16.2" thickBot="1" x14ac:dyDescent="0.35">
      <c r="A316" s="355" t="s">
        <v>154</v>
      </c>
      <c r="B316" s="355" t="s">
        <v>154</v>
      </c>
      <c r="C316" t="s">
        <v>155</v>
      </c>
      <c r="D316" t="s">
        <v>156</v>
      </c>
      <c r="E316" t="s">
        <v>2175</v>
      </c>
      <c r="F316" t="s">
        <v>2176</v>
      </c>
      <c r="G316" t="s">
        <v>154</v>
      </c>
      <c r="H316" t="s">
        <v>154</v>
      </c>
      <c r="I316" t="s">
        <v>305</v>
      </c>
      <c r="J316" t="s">
        <v>2177</v>
      </c>
      <c r="K316" t="s">
        <v>2178</v>
      </c>
      <c r="L316" s="355" t="s">
        <v>154</v>
      </c>
      <c r="M316" t="s">
        <v>308</v>
      </c>
      <c r="N316" t="s">
        <v>309</v>
      </c>
      <c r="O316" t="s">
        <v>178</v>
      </c>
      <c r="P316" t="s">
        <v>165</v>
      </c>
      <c r="Q316" t="s">
        <v>166</v>
      </c>
      <c r="R316" t="s">
        <v>154</v>
      </c>
      <c r="S316" t="s">
        <v>154</v>
      </c>
      <c r="T316" t="s">
        <v>167</v>
      </c>
      <c r="U316" s="399">
        <v>4638.5</v>
      </c>
      <c r="V316" s="399">
        <v>0</v>
      </c>
      <c r="W316" s="399">
        <v>0</v>
      </c>
      <c r="X316" s="399">
        <v>0</v>
      </c>
      <c r="Y316" s="399">
        <v>0</v>
      </c>
      <c r="Z316" s="399">
        <v>0</v>
      </c>
      <c r="AA316" s="399">
        <v>0</v>
      </c>
      <c r="AB316" s="402">
        <v>5000</v>
      </c>
      <c r="AC316" s="355" t="s">
        <v>154</v>
      </c>
      <c r="AD316" s="399">
        <v>361.5</v>
      </c>
      <c r="AE316" s="399">
        <v>0</v>
      </c>
      <c r="AF316" s="399">
        <v>0</v>
      </c>
      <c r="AG316" s="399">
        <v>0</v>
      </c>
      <c r="AH316" s="355" t="s">
        <v>154</v>
      </c>
      <c r="AI316" s="355" t="s">
        <v>168</v>
      </c>
      <c r="AJ316" s="355" t="s">
        <v>211</v>
      </c>
      <c r="AK316" s="355" t="s">
        <v>183</v>
      </c>
      <c r="AL316" s="355" t="s">
        <v>184</v>
      </c>
      <c r="AM316" s="355" t="s">
        <v>154</v>
      </c>
      <c r="AN316" t="s">
        <v>154</v>
      </c>
      <c r="AO316" t="s">
        <v>310</v>
      </c>
      <c r="AP316" t="s">
        <v>172</v>
      </c>
      <c r="AQ316" t="s">
        <v>173</v>
      </c>
      <c r="AR316" t="s">
        <v>173</v>
      </c>
      <c r="AS316" t="s">
        <v>173</v>
      </c>
      <c r="AT316" t="s">
        <v>173</v>
      </c>
      <c r="AU316" t="s">
        <v>173</v>
      </c>
      <c r="AV316" t="s">
        <v>173</v>
      </c>
      <c r="AW316" t="s">
        <v>173</v>
      </c>
      <c r="AX316" t="s">
        <v>173</v>
      </c>
      <c r="AY316" t="s">
        <v>173</v>
      </c>
      <c r="AZ316" t="s">
        <v>2215</v>
      </c>
      <c r="BA316" s="355" t="s">
        <v>175</v>
      </c>
      <c r="BB316" s="355" t="s">
        <v>176</v>
      </c>
      <c r="BC316" s="355" t="s">
        <v>175</v>
      </c>
      <c r="BD316" s="355" t="s">
        <v>176</v>
      </c>
      <c r="BE316" s="355">
        <v>361.5</v>
      </c>
      <c r="BF316" s="355" t="s">
        <v>173</v>
      </c>
      <c r="BG316" s="355" t="s">
        <v>173</v>
      </c>
      <c r="BH316" s="355" t="s">
        <v>177</v>
      </c>
      <c r="BI316" s="355" t="s">
        <v>178</v>
      </c>
      <c r="BJ316" s="163" t="s">
        <v>36</v>
      </c>
      <c r="BK316" s="337">
        <v>45870</v>
      </c>
    </row>
    <row r="317" spans="1:63" ht="16.2" thickBot="1" x14ac:dyDescent="0.35">
      <c r="A317" s="355" t="s">
        <v>154</v>
      </c>
      <c r="B317" s="355" t="s">
        <v>154</v>
      </c>
      <c r="C317" t="s">
        <v>155</v>
      </c>
      <c r="D317" t="s">
        <v>156</v>
      </c>
      <c r="E317" t="s">
        <v>2179</v>
      </c>
      <c r="F317" t="s">
        <v>2180</v>
      </c>
      <c r="G317" t="s">
        <v>154</v>
      </c>
      <c r="H317" t="s">
        <v>154</v>
      </c>
      <c r="I317" t="s">
        <v>268</v>
      </c>
      <c r="J317" t="s">
        <v>2181</v>
      </c>
      <c r="K317" t="s">
        <v>2182</v>
      </c>
      <c r="L317" s="355" t="s">
        <v>154</v>
      </c>
      <c r="M317" t="s">
        <v>271</v>
      </c>
      <c r="N317" t="s">
        <v>272</v>
      </c>
      <c r="O317" t="s">
        <v>178</v>
      </c>
      <c r="P317" t="s">
        <v>165</v>
      </c>
      <c r="Q317" t="s">
        <v>166</v>
      </c>
      <c r="R317" t="s">
        <v>154</v>
      </c>
      <c r="S317" t="s">
        <v>154</v>
      </c>
      <c r="T317" t="s">
        <v>167</v>
      </c>
      <c r="U317" s="399">
        <v>8200.02</v>
      </c>
      <c r="V317" s="399">
        <v>0</v>
      </c>
      <c r="W317" s="399">
        <v>0</v>
      </c>
      <c r="X317" s="399">
        <v>0</v>
      </c>
      <c r="Y317" s="399">
        <v>437.35</v>
      </c>
      <c r="Z317" s="399">
        <v>102.5</v>
      </c>
      <c r="AA317" s="399">
        <v>0</v>
      </c>
      <c r="AB317" s="403">
        <v>8316.17</v>
      </c>
      <c r="AC317" s="355" t="s">
        <v>154</v>
      </c>
      <c r="AD317" s="399">
        <v>656</v>
      </c>
      <c r="AE317" s="399">
        <v>539.85</v>
      </c>
      <c r="AF317" s="399">
        <v>0</v>
      </c>
      <c r="AG317" s="399">
        <v>0</v>
      </c>
      <c r="AH317" s="355" t="s">
        <v>154</v>
      </c>
      <c r="AI317" s="355" t="s">
        <v>168</v>
      </c>
      <c r="AJ317" s="355" t="s">
        <v>154</v>
      </c>
      <c r="AK317" s="355" t="s">
        <v>183</v>
      </c>
      <c r="AL317" s="355" t="s">
        <v>184</v>
      </c>
      <c r="AM317" s="355" t="s">
        <v>154</v>
      </c>
      <c r="AN317" t="s">
        <v>274</v>
      </c>
      <c r="AO317" t="s">
        <v>302</v>
      </c>
      <c r="AP317" t="s">
        <v>172</v>
      </c>
      <c r="AQ317" t="s">
        <v>173</v>
      </c>
      <c r="AR317" t="s">
        <v>173</v>
      </c>
      <c r="AS317" t="s">
        <v>173</v>
      </c>
      <c r="AT317" t="s">
        <v>173</v>
      </c>
      <c r="AU317" t="s">
        <v>173</v>
      </c>
      <c r="AV317" t="s">
        <v>173</v>
      </c>
      <c r="AW317" t="s">
        <v>173</v>
      </c>
      <c r="AX317" t="s">
        <v>173</v>
      </c>
      <c r="AY317" t="s">
        <v>173</v>
      </c>
      <c r="AZ317" t="s">
        <v>2216</v>
      </c>
      <c r="BA317" s="355" t="s">
        <v>175</v>
      </c>
      <c r="BB317" s="355" t="s">
        <v>176</v>
      </c>
      <c r="BC317" s="355" t="s">
        <v>175</v>
      </c>
      <c r="BD317" s="355" t="s">
        <v>176</v>
      </c>
      <c r="BE317" s="355">
        <v>656</v>
      </c>
      <c r="BF317" s="355" t="s">
        <v>173</v>
      </c>
      <c r="BG317" s="355" t="s">
        <v>173</v>
      </c>
      <c r="BH317" s="355" t="s">
        <v>177</v>
      </c>
      <c r="BI317" s="355" t="s">
        <v>178</v>
      </c>
      <c r="BJ317" s="163" t="s">
        <v>77</v>
      </c>
      <c r="BK317" s="337">
        <v>45870</v>
      </c>
    </row>
    <row r="318" spans="1:63" ht="16.2" thickBot="1" x14ac:dyDescent="0.35">
      <c r="A318" s="355" t="s">
        <v>154</v>
      </c>
      <c r="B318" s="355" t="s">
        <v>154</v>
      </c>
      <c r="C318" t="s">
        <v>155</v>
      </c>
      <c r="D318" t="s">
        <v>156</v>
      </c>
      <c r="E318" t="s">
        <v>2183</v>
      </c>
      <c r="F318" t="s">
        <v>2184</v>
      </c>
      <c r="G318" t="s">
        <v>154</v>
      </c>
      <c r="H318" t="s">
        <v>154</v>
      </c>
      <c r="I318" t="s">
        <v>236</v>
      </c>
      <c r="J318" t="s">
        <v>2185</v>
      </c>
      <c r="K318" t="s">
        <v>2186</v>
      </c>
      <c r="L318" s="355" t="s">
        <v>154</v>
      </c>
      <c r="M318" t="s">
        <v>239</v>
      </c>
      <c r="N318" t="s">
        <v>240</v>
      </c>
      <c r="O318" t="s">
        <v>178</v>
      </c>
      <c r="P318" t="s">
        <v>165</v>
      </c>
      <c r="Q318" t="s">
        <v>166</v>
      </c>
      <c r="R318" t="s">
        <v>154</v>
      </c>
      <c r="S318" t="s">
        <v>154</v>
      </c>
      <c r="T318" t="s">
        <v>167</v>
      </c>
      <c r="U318" s="399">
        <v>188.42</v>
      </c>
      <c r="V318" s="399">
        <v>0</v>
      </c>
      <c r="W318" s="399">
        <v>0</v>
      </c>
      <c r="X318" s="399">
        <v>0</v>
      </c>
      <c r="Y318" s="399">
        <v>0</v>
      </c>
      <c r="Z318" s="399">
        <v>0</v>
      </c>
      <c r="AA318" s="399">
        <v>0</v>
      </c>
      <c r="AB318" s="401">
        <v>203.5</v>
      </c>
      <c r="AC318" s="355" t="s">
        <v>154</v>
      </c>
      <c r="AD318" s="399">
        <v>15.08</v>
      </c>
      <c r="AE318" s="399">
        <v>0</v>
      </c>
      <c r="AF318" s="399">
        <v>0</v>
      </c>
      <c r="AG318" s="399">
        <v>0</v>
      </c>
      <c r="AH318" s="355" t="s">
        <v>154</v>
      </c>
      <c r="AI318" s="355" t="s">
        <v>168</v>
      </c>
      <c r="AJ318" s="355" t="s">
        <v>211</v>
      </c>
      <c r="AK318" s="355" t="s">
        <v>684</v>
      </c>
      <c r="AL318" s="355" t="s">
        <v>184</v>
      </c>
      <c r="AM318" s="355" t="s">
        <v>154</v>
      </c>
      <c r="AN318" t="s">
        <v>154</v>
      </c>
      <c r="AO318" t="s">
        <v>2217</v>
      </c>
      <c r="AP318" t="s">
        <v>172</v>
      </c>
      <c r="AQ318" t="s">
        <v>173</v>
      </c>
      <c r="AR318" t="s">
        <v>173</v>
      </c>
      <c r="AS318" t="s">
        <v>173</v>
      </c>
      <c r="AT318" t="s">
        <v>173</v>
      </c>
      <c r="AU318" t="s">
        <v>173</v>
      </c>
      <c r="AV318" t="s">
        <v>173</v>
      </c>
      <c r="AW318" t="s">
        <v>173</v>
      </c>
      <c r="AX318" t="s">
        <v>173</v>
      </c>
      <c r="AY318" t="s">
        <v>173</v>
      </c>
      <c r="AZ318" t="s">
        <v>2218</v>
      </c>
      <c r="BA318" s="355" t="s">
        <v>175</v>
      </c>
      <c r="BB318" s="355" t="s">
        <v>176</v>
      </c>
      <c r="BC318" s="355" t="s">
        <v>175</v>
      </c>
      <c r="BD318" s="355" t="s">
        <v>176</v>
      </c>
      <c r="BE318" s="355">
        <v>15.08</v>
      </c>
      <c r="BF318" s="355" t="s">
        <v>173</v>
      </c>
      <c r="BG318" s="355" t="s">
        <v>173</v>
      </c>
      <c r="BH318" s="355" t="s">
        <v>177</v>
      </c>
      <c r="BI318" s="355" t="s">
        <v>178</v>
      </c>
      <c r="BJ318" s="163" t="s">
        <v>64</v>
      </c>
      <c r="BK318" s="337">
        <v>45870</v>
      </c>
    </row>
    <row r="319" spans="1:63" ht="16.2" thickBot="1" x14ac:dyDescent="0.35">
      <c r="A319" s="355" t="s">
        <v>154</v>
      </c>
      <c r="B319" s="355" t="s">
        <v>154</v>
      </c>
      <c r="C319" t="s">
        <v>155</v>
      </c>
      <c r="D319" t="s">
        <v>156</v>
      </c>
      <c r="E319" t="s">
        <v>2187</v>
      </c>
      <c r="F319" t="s">
        <v>2188</v>
      </c>
      <c r="G319" t="s">
        <v>154</v>
      </c>
      <c r="H319" t="s">
        <v>154</v>
      </c>
      <c r="I319" t="s">
        <v>154</v>
      </c>
      <c r="J319" t="s">
        <v>1730</v>
      </c>
      <c r="K319" t="s">
        <v>2189</v>
      </c>
      <c r="L319" s="355" t="s">
        <v>154</v>
      </c>
      <c r="M319" t="s">
        <v>258</v>
      </c>
      <c r="N319" t="s">
        <v>259</v>
      </c>
      <c r="O319" t="s">
        <v>178</v>
      </c>
      <c r="P319" t="s">
        <v>165</v>
      </c>
      <c r="Q319" t="s">
        <v>166</v>
      </c>
      <c r="R319" t="s">
        <v>154</v>
      </c>
      <c r="S319" t="s">
        <v>154</v>
      </c>
      <c r="T319" t="s">
        <v>167</v>
      </c>
      <c r="U319" s="399">
        <v>7448.28</v>
      </c>
      <c r="V319" s="399">
        <v>0</v>
      </c>
      <c r="W319" s="399">
        <v>0</v>
      </c>
      <c r="X319" s="399">
        <v>1191.72</v>
      </c>
      <c r="Y319" s="399">
        <v>0</v>
      </c>
      <c r="Z319" s="399">
        <v>0</v>
      </c>
      <c r="AA319" s="399">
        <v>0</v>
      </c>
      <c r="AB319" s="401">
        <v>8640</v>
      </c>
      <c r="AC319" s="355" t="s">
        <v>154</v>
      </c>
      <c r="AD319" s="399">
        <v>1191.72</v>
      </c>
      <c r="AE319" s="399">
        <v>0</v>
      </c>
      <c r="AF319" s="399">
        <v>0</v>
      </c>
      <c r="AG319" s="399">
        <v>0</v>
      </c>
      <c r="AH319" s="355" t="s">
        <v>154</v>
      </c>
      <c r="AI319" s="355" t="s">
        <v>168</v>
      </c>
      <c r="AJ319" s="355" t="s">
        <v>154</v>
      </c>
      <c r="AK319" s="355" t="s">
        <v>183</v>
      </c>
      <c r="AL319" s="355" t="s">
        <v>184</v>
      </c>
      <c r="AM319" s="355" t="s">
        <v>154</v>
      </c>
      <c r="AN319" t="s">
        <v>154</v>
      </c>
      <c r="AO319" t="s">
        <v>2219</v>
      </c>
      <c r="AP319" t="s">
        <v>172</v>
      </c>
      <c r="AQ319" t="s">
        <v>173</v>
      </c>
      <c r="AR319" t="s">
        <v>173</v>
      </c>
      <c r="AS319" t="s">
        <v>173</v>
      </c>
      <c r="AT319" t="s">
        <v>173</v>
      </c>
      <c r="AU319" t="s">
        <v>173</v>
      </c>
      <c r="AV319" t="s">
        <v>173</v>
      </c>
      <c r="AW319" t="s">
        <v>173</v>
      </c>
      <c r="AX319" t="s">
        <v>173</v>
      </c>
      <c r="AY319" t="s">
        <v>173</v>
      </c>
      <c r="AZ319" t="s">
        <v>2220</v>
      </c>
      <c r="BA319" s="355" t="s">
        <v>175</v>
      </c>
      <c r="BB319" s="355" t="s">
        <v>176</v>
      </c>
      <c r="BC319" s="355" t="s">
        <v>175</v>
      </c>
      <c r="BD319" s="355" t="s">
        <v>176</v>
      </c>
      <c r="BE319" s="355">
        <v>0</v>
      </c>
      <c r="BF319" s="355" t="s">
        <v>173</v>
      </c>
      <c r="BG319" s="355" t="s">
        <v>173</v>
      </c>
      <c r="BH319" s="355" t="s">
        <v>177</v>
      </c>
      <c r="BI319" s="355" t="s">
        <v>178</v>
      </c>
      <c r="BJ319" s="163" t="s">
        <v>88</v>
      </c>
      <c r="BK319" s="337">
        <v>45870</v>
      </c>
    </row>
    <row r="320" spans="1:63" ht="16.2" thickBot="1" x14ac:dyDescent="0.35">
      <c r="A320" s="355" t="s">
        <v>154</v>
      </c>
      <c r="B320" s="355" t="s">
        <v>154</v>
      </c>
      <c r="C320" t="s">
        <v>155</v>
      </c>
      <c r="D320" t="s">
        <v>156</v>
      </c>
      <c r="E320" t="s">
        <v>2187</v>
      </c>
      <c r="F320" t="s">
        <v>2190</v>
      </c>
      <c r="G320" t="s">
        <v>154</v>
      </c>
      <c r="H320" t="s">
        <v>154</v>
      </c>
      <c r="I320" t="s">
        <v>154</v>
      </c>
      <c r="J320" t="s">
        <v>1624</v>
      </c>
      <c r="K320" t="s">
        <v>2191</v>
      </c>
      <c r="L320" s="355" t="s">
        <v>154</v>
      </c>
      <c r="M320" t="s">
        <v>258</v>
      </c>
      <c r="N320" t="s">
        <v>259</v>
      </c>
      <c r="O320" t="s">
        <v>178</v>
      </c>
      <c r="P320" t="s">
        <v>165</v>
      </c>
      <c r="Q320" t="s">
        <v>166</v>
      </c>
      <c r="R320" t="s">
        <v>154</v>
      </c>
      <c r="S320" t="s">
        <v>154</v>
      </c>
      <c r="T320" t="s">
        <v>167</v>
      </c>
      <c r="U320" s="399">
        <v>18620.689999999999</v>
      </c>
      <c r="V320" s="399">
        <v>0</v>
      </c>
      <c r="W320" s="399">
        <v>0</v>
      </c>
      <c r="X320" s="399">
        <v>2979.31</v>
      </c>
      <c r="Y320" s="399">
        <v>0</v>
      </c>
      <c r="Z320" s="399">
        <v>0</v>
      </c>
      <c r="AA320" s="399">
        <v>0</v>
      </c>
      <c r="AB320" s="401">
        <v>21600</v>
      </c>
      <c r="AC320" s="355" t="s">
        <v>154</v>
      </c>
      <c r="AD320" s="399">
        <v>2979.31</v>
      </c>
      <c r="AE320" s="399">
        <v>0</v>
      </c>
      <c r="AF320" s="399">
        <v>0</v>
      </c>
      <c r="AG320" s="399">
        <v>0</v>
      </c>
      <c r="AH320" s="355" t="s">
        <v>154</v>
      </c>
      <c r="AI320" s="355" t="s">
        <v>168</v>
      </c>
      <c r="AJ320" s="355" t="s">
        <v>154</v>
      </c>
      <c r="AK320" s="355" t="s">
        <v>183</v>
      </c>
      <c r="AL320" s="355" t="s">
        <v>184</v>
      </c>
      <c r="AM320" s="355" t="s">
        <v>154</v>
      </c>
      <c r="AN320" t="s">
        <v>154</v>
      </c>
      <c r="AO320" t="s">
        <v>2221</v>
      </c>
      <c r="AP320" t="s">
        <v>172</v>
      </c>
      <c r="AQ320" t="s">
        <v>173</v>
      </c>
      <c r="AR320" t="s">
        <v>173</v>
      </c>
      <c r="AS320" t="s">
        <v>173</v>
      </c>
      <c r="AT320" t="s">
        <v>173</v>
      </c>
      <c r="AU320" t="s">
        <v>173</v>
      </c>
      <c r="AV320" t="s">
        <v>173</v>
      </c>
      <c r="AW320" t="s">
        <v>173</v>
      </c>
      <c r="AX320" t="s">
        <v>173</v>
      </c>
      <c r="AY320" t="s">
        <v>173</v>
      </c>
      <c r="AZ320" t="s">
        <v>2222</v>
      </c>
      <c r="BA320" s="355" t="s">
        <v>175</v>
      </c>
      <c r="BB320" s="355" t="s">
        <v>176</v>
      </c>
      <c r="BC320" s="355" t="s">
        <v>175</v>
      </c>
      <c r="BD320" s="355" t="s">
        <v>176</v>
      </c>
      <c r="BE320" s="355">
        <v>0</v>
      </c>
      <c r="BF320" s="355" t="s">
        <v>173</v>
      </c>
      <c r="BG320" s="355" t="s">
        <v>173</v>
      </c>
      <c r="BH320" s="355" t="s">
        <v>177</v>
      </c>
      <c r="BI320" s="355" t="s">
        <v>178</v>
      </c>
      <c r="BJ320" s="163" t="s">
        <v>63</v>
      </c>
      <c r="BK320" s="337">
        <v>45870</v>
      </c>
    </row>
    <row r="321" spans="1:63" ht="16.2" thickBot="1" x14ac:dyDescent="0.35">
      <c r="A321" s="355" t="s">
        <v>154</v>
      </c>
      <c r="B321" s="355" t="s">
        <v>154</v>
      </c>
      <c r="C321" t="s">
        <v>155</v>
      </c>
      <c r="D321" t="s">
        <v>156</v>
      </c>
      <c r="E321" t="s">
        <v>2187</v>
      </c>
      <c r="F321" t="s">
        <v>2192</v>
      </c>
      <c r="G321" t="s">
        <v>154</v>
      </c>
      <c r="H321" t="s">
        <v>154</v>
      </c>
      <c r="I321" t="s">
        <v>154</v>
      </c>
      <c r="J321" t="s">
        <v>1594</v>
      </c>
      <c r="K321" t="s">
        <v>2193</v>
      </c>
      <c r="L321" s="355" t="s">
        <v>154</v>
      </c>
      <c r="M321" t="s">
        <v>258</v>
      </c>
      <c r="N321" t="s">
        <v>259</v>
      </c>
      <c r="O321" t="s">
        <v>178</v>
      </c>
      <c r="P321" t="s">
        <v>165</v>
      </c>
      <c r="Q321" t="s">
        <v>166</v>
      </c>
      <c r="R321" t="s">
        <v>154</v>
      </c>
      <c r="S321" t="s">
        <v>154</v>
      </c>
      <c r="T321" t="s">
        <v>167</v>
      </c>
      <c r="U321" s="399">
        <v>13965.52</v>
      </c>
      <c r="V321" s="399">
        <v>0</v>
      </c>
      <c r="W321" s="399">
        <v>0</v>
      </c>
      <c r="X321" s="399">
        <v>2234.48</v>
      </c>
      <c r="Y321" s="399">
        <v>0</v>
      </c>
      <c r="Z321" s="399">
        <v>0</v>
      </c>
      <c r="AA321" s="399">
        <v>0</v>
      </c>
      <c r="AB321" s="401">
        <v>16200</v>
      </c>
      <c r="AC321" s="355" t="s">
        <v>154</v>
      </c>
      <c r="AD321" s="399">
        <v>2234.48</v>
      </c>
      <c r="AE321" s="399">
        <v>0</v>
      </c>
      <c r="AF321" s="399">
        <v>0</v>
      </c>
      <c r="AG321" s="399">
        <v>0</v>
      </c>
      <c r="AH321" s="355" t="s">
        <v>154</v>
      </c>
      <c r="AI321" s="355" t="s">
        <v>168</v>
      </c>
      <c r="AJ321" s="355" t="s">
        <v>154</v>
      </c>
      <c r="AK321" s="355" t="s">
        <v>183</v>
      </c>
      <c r="AL321" s="355" t="s">
        <v>184</v>
      </c>
      <c r="AM321" s="355" t="s">
        <v>154</v>
      </c>
      <c r="AN321" t="s">
        <v>154</v>
      </c>
      <c r="AO321" t="s">
        <v>2223</v>
      </c>
      <c r="AP321" t="s">
        <v>172</v>
      </c>
      <c r="AQ321" t="s">
        <v>173</v>
      </c>
      <c r="AR321" t="s">
        <v>173</v>
      </c>
      <c r="AS321" t="s">
        <v>173</v>
      </c>
      <c r="AT321" t="s">
        <v>173</v>
      </c>
      <c r="AU321" t="s">
        <v>173</v>
      </c>
      <c r="AV321" t="s">
        <v>173</v>
      </c>
      <c r="AW321" t="s">
        <v>173</v>
      </c>
      <c r="AX321" t="s">
        <v>173</v>
      </c>
      <c r="AY321" t="s">
        <v>173</v>
      </c>
      <c r="AZ321" t="s">
        <v>2224</v>
      </c>
      <c r="BA321" s="355" t="s">
        <v>175</v>
      </c>
      <c r="BB321" s="355" t="s">
        <v>176</v>
      </c>
      <c r="BC321" s="355" t="s">
        <v>175</v>
      </c>
      <c r="BD321" s="355" t="s">
        <v>176</v>
      </c>
      <c r="BE321" s="355">
        <v>0</v>
      </c>
      <c r="BF321" s="355" t="s">
        <v>173</v>
      </c>
      <c r="BG321" s="355" t="s">
        <v>173</v>
      </c>
      <c r="BH321" s="355" t="s">
        <v>177</v>
      </c>
      <c r="BI321" s="355" t="s">
        <v>178</v>
      </c>
      <c r="BJ321" s="163" t="s">
        <v>63</v>
      </c>
      <c r="BK321" s="337">
        <v>45870</v>
      </c>
    </row>
    <row r="322" spans="1:63" ht="16.2" thickBot="1" x14ac:dyDescent="0.35">
      <c r="A322" s="355" t="s">
        <v>154</v>
      </c>
      <c r="B322" s="355" t="s">
        <v>154</v>
      </c>
      <c r="C322" t="s">
        <v>155</v>
      </c>
      <c r="D322" t="s">
        <v>156</v>
      </c>
      <c r="E322" t="s">
        <v>2194</v>
      </c>
      <c r="F322" t="s">
        <v>2195</v>
      </c>
      <c r="G322" t="s">
        <v>154</v>
      </c>
      <c r="H322" t="s">
        <v>154</v>
      </c>
      <c r="I322" t="s">
        <v>159</v>
      </c>
      <c r="J322" t="s">
        <v>2196</v>
      </c>
      <c r="K322" t="s">
        <v>2197</v>
      </c>
      <c r="L322" s="355" t="s">
        <v>154</v>
      </c>
      <c r="M322" t="s">
        <v>229</v>
      </c>
      <c r="N322" t="s">
        <v>230</v>
      </c>
      <c r="O322" t="s">
        <v>231</v>
      </c>
      <c r="P322" t="s">
        <v>165</v>
      </c>
      <c r="Q322" t="s">
        <v>166</v>
      </c>
      <c r="R322" t="s">
        <v>154</v>
      </c>
      <c r="S322" t="s">
        <v>154</v>
      </c>
      <c r="T322" t="s">
        <v>167</v>
      </c>
      <c r="U322" s="399">
        <v>8982</v>
      </c>
      <c r="V322" s="399">
        <v>0</v>
      </c>
      <c r="W322" s="399">
        <v>0</v>
      </c>
      <c r="X322" s="399">
        <v>0</v>
      </c>
      <c r="Y322" s="399">
        <v>0</v>
      </c>
      <c r="Z322" s="399">
        <v>0</v>
      </c>
      <c r="AA322" s="399">
        <v>0</v>
      </c>
      <c r="AB322" s="400">
        <v>8982</v>
      </c>
      <c r="AC322" s="355" t="s">
        <v>154</v>
      </c>
      <c r="AD322" s="399">
        <v>0</v>
      </c>
      <c r="AE322" s="399">
        <v>0</v>
      </c>
      <c r="AF322" s="399">
        <v>0</v>
      </c>
      <c r="AG322" s="399">
        <v>0</v>
      </c>
      <c r="AH322" s="355" t="s">
        <v>154</v>
      </c>
      <c r="AI322" s="355" t="s">
        <v>168</v>
      </c>
      <c r="AJ322" s="355" t="s">
        <v>154</v>
      </c>
      <c r="AK322" s="355" t="s">
        <v>183</v>
      </c>
      <c r="AL322" s="355" t="s">
        <v>184</v>
      </c>
      <c r="AM322" s="355" t="s">
        <v>154</v>
      </c>
      <c r="AN322" t="s">
        <v>154</v>
      </c>
      <c r="AO322" t="s">
        <v>376</v>
      </c>
      <c r="AP322" t="s">
        <v>172</v>
      </c>
      <c r="AQ322" t="s">
        <v>173</v>
      </c>
      <c r="AR322" t="s">
        <v>173</v>
      </c>
      <c r="AS322" t="s">
        <v>173</v>
      </c>
      <c r="AT322" t="s">
        <v>173</v>
      </c>
      <c r="AU322" t="s">
        <v>173</v>
      </c>
      <c r="AV322" t="s">
        <v>173</v>
      </c>
      <c r="AW322" t="s">
        <v>173</v>
      </c>
      <c r="AX322" t="s">
        <v>173</v>
      </c>
      <c r="AY322" t="s">
        <v>173</v>
      </c>
      <c r="AZ322" t="s">
        <v>2225</v>
      </c>
      <c r="BA322" s="355" t="s">
        <v>175</v>
      </c>
      <c r="BB322" s="355" t="s">
        <v>176</v>
      </c>
      <c r="BC322" s="355" t="s">
        <v>175</v>
      </c>
      <c r="BD322" s="355" t="s">
        <v>176</v>
      </c>
      <c r="BE322" s="355">
        <v>0</v>
      </c>
      <c r="BF322" s="355" t="s">
        <v>173</v>
      </c>
      <c r="BG322" s="355" t="s">
        <v>173</v>
      </c>
      <c r="BH322" s="355" t="s">
        <v>177</v>
      </c>
      <c r="BI322" s="355" t="s">
        <v>178</v>
      </c>
      <c r="BJ322" s="163" t="s">
        <v>30</v>
      </c>
      <c r="BK322" s="337">
        <v>45870</v>
      </c>
    </row>
    <row r="323" spans="1:63" ht="16.2" thickBot="1" x14ac:dyDescent="0.35">
      <c r="A323" s="355" t="s">
        <v>154</v>
      </c>
      <c r="B323" s="355" t="s">
        <v>154</v>
      </c>
      <c r="C323" t="s">
        <v>155</v>
      </c>
      <c r="D323" t="s">
        <v>156</v>
      </c>
      <c r="E323" t="s">
        <v>2194</v>
      </c>
      <c r="F323" t="s">
        <v>2198</v>
      </c>
      <c r="G323" t="s">
        <v>154</v>
      </c>
      <c r="H323" t="s">
        <v>154</v>
      </c>
      <c r="I323" t="s">
        <v>217</v>
      </c>
      <c r="J323" t="s">
        <v>2199</v>
      </c>
      <c r="K323" t="s">
        <v>2200</v>
      </c>
      <c r="L323" s="355" t="s">
        <v>154</v>
      </c>
      <c r="M323" t="s">
        <v>220</v>
      </c>
      <c r="N323" t="s">
        <v>221</v>
      </c>
      <c r="O323" t="s">
        <v>222</v>
      </c>
      <c r="P323" t="s">
        <v>165</v>
      </c>
      <c r="Q323" t="s">
        <v>166</v>
      </c>
      <c r="R323" t="s">
        <v>154</v>
      </c>
      <c r="S323" t="s">
        <v>154</v>
      </c>
      <c r="T323" t="s">
        <v>167</v>
      </c>
      <c r="U323" s="399">
        <v>252.01</v>
      </c>
      <c r="V323" s="399">
        <v>11.49</v>
      </c>
      <c r="W323" s="399">
        <v>0</v>
      </c>
      <c r="X323" s="399">
        <v>38.479999999999997</v>
      </c>
      <c r="Y323" s="399">
        <v>0</v>
      </c>
      <c r="Z323" s="399">
        <v>0</v>
      </c>
      <c r="AA323" s="399">
        <v>0</v>
      </c>
      <c r="AB323" s="400">
        <v>279</v>
      </c>
      <c r="AC323" s="355" t="s">
        <v>154</v>
      </c>
      <c r="AD323" s="399">
        <v>38.479999999999997</v>
      </c>
      <c r="AE323" s="399">
        <v>0</v>
      </c>
      <c r="AF323" s="399">
        <v>0</v>
      </c>
      <c r="AG323" s="399">
        <v>0</v>
      </c>
      <c r="AH323" s="355" t="s">
        <v>154</v>
      </c>
      <c r="AI323" s="355" t="s">
        <v>168</v>
      </c>
      <c r="AJ323" s="355" t="s">
        <v>154</v>
      </c>
      <c r="AK323" s="355" t="s">
        <v>169</v>
      </c>
      <c r="AL323" s="355" t="s">
        <v>170</v>
      </c>
      <c r="AM323" s="355" t="s">
        <v>154</v>
      </c>
      <c r="AN323" t="s">
        <v>154</v>
      </c>
      <c r="AO323" t="s">
        <v>2226</v>
      </c>
      <c r="AP323" t="s">
        <v>172</v>
      </c>
      <c r="AQ323" t="s">
        <v>173</v>
      </c>
      <c r="AR323" t="s">
        <v>173</v>
      </c>
      <c r="AS323" t="s">
        <v>173</v>
      </c>
      <c r="AT323" t="s">
        <v>173</v>
      </c>
      <c r="AU323" t="s">
        <v>173</v>
      </c>
      <c r="AV323" t="s">
        <v>173</v>
      </c>
      <c r="AW323" t="s">
        <v>173</v>
      </c>
      <c r="AX323" t="s">
        <v>173</v>
      </c>
      <c r="AY323" t="s">
        <v>173</v>
      </c>
      <c r="AZ323" t="s">
        <v>2227</v>
      </c>
      <c r="BA323" s="355" t="s">
        <v>175</v>
      </c>
      <c r="BB323" s="355" t="s">
        <v>176</v>
      </c>
      <c r="BC323" s="355" t="s">
        <v>175</v>
      </c>
      <c r="BD323" s="355" t="s">
        <v>176</v>
      </c>
      <c r="BE323" s="355">
        <v>0</v>
      </c>
      <c r="BF323" s="355" t="s">
        <v>173</v>
      </c>
      <c r="BG323" s="355" t="s">
        <v>173</v>
      </c>
      <c r="BH323" s="355" t="s">
        <v>177</v>
      </c>
      <c r="BI323" s="355" t="s">
        <v>178</v>
      </c>
      <c r="BJ323" s="163" t="s">
        <v>67</v>
      </c>
      <c r="BK323" s="337">
        <v>45870</v>
      </c>
    </row>
    <row r="324" spans="1:63" ht="16.2" thickBot="1" x14ac:dyDescent="0.35">
      <c r="A324" s="355" t="s">
        <v>154</v>
      </c>
      <c r="B324" s="355" t="s">
        <v>154</v>
      </c>
      <c r="C324" t="s">
        <v>155</v>
      </c>
      <c r="D324" t="s">
        <v>156</v>
      </c>
      <c r="E324" t="s">
        <v>2201</v>
      </c>
      <c r="F324" t="s">
        <v>2202</v>
      </c>
      <c r="G324" t="s">
        <v>154</v>
      </c>
      <c r="H324" t="s">
        <v>154</v>
      </c>
      <c r="I324" t="s">
        <v>631</v>
      </c>
      <c r="J324" t="s">
        <v>2203</v>
      </c>
      <c r="K324" t="s">
        <v>2204</v>
      </c>
      <c r="L324" s="355" t="s">
        <v>154</v>
      </c>
      <c r="M324" t="s">
        <v>634</v>
      </c>
      <c r="N324" t="s">
        <v>635</v>
      </c>
      <c r="O324" t="s">
        <v>636</v>
      </c>
      <c r="P324" t="s">
        <v>165</v>
      </c>
      <c r="Q324" t="s">
        <v>166</v>
      </c>
      <c r="R324" t="s">
        <v>154</v>
      </c>
      <c r="S324" t="s">
        <v>154</v>
      </c>
      <c r="T324" t="s">
        <v>167</v>
      </c>
      <c r="U324" s="399">
        <v>911</v>
      </c>
      <c r="V324" s="399">
        <v>0</v>
      </c>
      <c r="W324" s="399">
        <v>0</v>
      </c>
      <c r="X324" s="399">
        <v>0</v>
      </c>
      <c r="Y324" s="399">
        <v>0</v>
      </c>
      <c r="Z324" s="399">
        <v>0</v>
      </c>
      <c r="AA324" s="399">
        <v>0</v>
      </c>
      <c r="AB324" s="400">
        <v>911</v>
      </c>
      <c r="AC324" s="355" t="s">
        <v>154</v>
      </c>
      <c r="AD324" s="399">
        <v>0</v>
      </c>
      <c r="AE324" s="399">
        <v>0</v>
      </c>
      <c r="AF324" s="399">
        <v>0</v>
      </c>
      <c r="AG324" s="399">
        <v>0</v>
      </c>
      <c r="AH324" s="355" t="s">
        <v>154</v>
      </c>
      <c r="AI324" s="355" t="s">
        <v>168</v>
      </c>
      <c r="AJ324" s="355" t="s">
        <v>211</v>
      </c>
      <c r="AK324" s="355" t="s">
        <v>183</v>
      </c>
      <c r="AL324" s="355" t="s">
        <v>184</v>
      </c>
      <c r="AM324" s="355" t="s">
        <v>154</v>
      </c>
      <c r="AN324" t="s">
        <v>335</v>
      </c>
      <c r="AO324" t="s">
        <v>637</v>
      </c>
      <c r="AP324" t="s">
        <v>172</v>
      </c>
      <c r="AQ324" t="s">
        <v>173</v>
      </c>
      <c r="AR324" t="s">
        <v>173</v>
      </c>
      <c r="AS324" t="s">
        <v>173</v>
      </c>
      <c r="AT324" t="s">
        <v>173</v>
      </c>
      <c r="AU324" t="s">
        <v>173</v>
      </c>
      <c r="AV324" t="s">
        <v>173</v>
      </c>
      <c r="AW324" t="s">
        <v>173</v>
      </c>
      <c r="AX324" t="s">
        <v>173</v>
      </c>
      <c r="AY324" t="s">
        <v>173</v>
      </c>
      <c r="AZ324" t="s">
        <v>2228</v>
      </c>
      <c r="BA324" s="355" t="s">
        <v>175</v>
      </c>
      <c r="BB324" s="355" t="s">
        <v>176</v>
      </c>
      <c r="BC324" s="355" t="s">
        <v>175</v>
      </c>
      <c r="BD324" s="355" t="s">
        <v>176</v>
      </c>
      <c r="BE324" s="355">
        <v>0</v>
      </c>
      <c r="BF324" s="355" t="s">
        <v>173</v>
      </c>
      <c r="BG324" s="355" t="s">
        <v>173</v>
      </c>
      <c r="BH324" s="355" t="s">
        <v>262</v>
      </c>
      <c r="BI324" s="355" t="s">
        <v>178</v>
      </c>
      <c r="BJ324" s="163" t="s">
        <v>75</v>
      </c>
      <c r="BK324" s="337">
        <v>45870</v>
      </c>
    </row>
    <row r="325" spans="1:63" ht="16.2" thickBot="1" x14ac:dyDescent="0.35">
      <c r="A325" s="355" t="s">
        <v>154</v>
      </c>
      <c r="B325" s="355" t="s">
        <v>154</v>
      </c>
      <c r="C325" t="s">
        <v>155</v>
      </c>
      <c r="D325" t="s">
        <v>156</v>
      </c>
      <c r="E325" t="s">
        <v>2205</v>
      </c>
      <c r="F325" t="s">
        <v>2206</v>
      </c>
      <c r="G325" t="s">
        <v>154</v>
      </c>
      <c r="H325" t="s">
        <v>154</v>
      </c>
      <c r="I325" t="s">
        <v>706</v>
      </c>
      <c r="J325" t="s">
        <v>2207</v>
      </c>
      <c r="K325" t="s">
        <v>2208</v>
      </c>
      <c r="L325" s="355" t="s">
        <v>154</v>
      </c>
      <c r="M325" t="s">
        <v>709</v>
      </c>
      <c r="N325" t="s">
        <v>710</v>
      </c>
      <c r="O325" t="s">
        <v>711</v>
      </c>
      <c r="P325" t="s">
        <v>165</v>
      </c>
      <c r="Q325" t="s">
        <v>166</v>
      </c>
      <c r="R325" t="s">
        <v>154</v>
      </c>
      <c r="S325" t="s">
        <v>154</v>
      </c>
      <c r="T325" t="s">
        <v>167</v>
      </c>
      <c r="U325" s="399">
        <v>8485.5</v>
      </c>
      <c r="V325" s="399">
        <v>0</v>
      </c>
      <c r="W325" s="399">
        <v>0</v>
      </c>
      <c r="X325" s="399">
        <v>1357.68</v>
      </c>
      <c r="Y325" s="399">
        <v>0</v>
      </c>
      <c r="Z325" s="399">
        <v>0</v>
      </c>
      <c r="AA325" s="399">
        <v>0</v>
      </c>
      <c r="AB325" s="400">
        <v>9843.18</v>
      </c>
      <c r="AC325" s="355" t="s">
        <v>154</v>
      </c>
      <c r="AD325" s="399">
        <v>1357.68</v>
      </c>
      <c r="AE325" s="399">
        <v>0</v>
      </c>
      <c r="AF325" s="399">
        <v>0</v>
      </c>
      <c r="AG325" s="399">
        <v>0</v>
      </c>
      <c r="AH325" s="355" t="s">
        <v>154</v>
      </c>
      <c r="AI325" s="355" t="s">
        <v>168</v>
      </c>
      <c r="AJ325" s="355" t="s">
        <v>154</v>
      </c>
      <c r="AK325" s="355" t="s">
        <v>183</v>
      </c>
      <c r="AL325" s="355" t="s">
        <v>184</v>
      </c>
      <c r="AM325" s="355" t="s">
        <v>154</v>
      </c>
      <c r="AN325" t="s">
        <v>274</v>
      </c>
      <c r="AO325" t="s">
        <v>2229</v>
      </c>
      <c r="AP325" t="s">
        <v>172</v>
      </c>
      <c r="AQ325" t="s">
        <v>173</v>
      </c>
      <c r="AR325" t="s">
        <v>173</v>
      </c>
      <c r="AS325" t="s">
        <v>173</v>
      </c>
      <c r="AT325" t="s">
        <v>173</v>
      </c>
      <c r="AU325" t="s">
        <v>173</v>
      </c>
      <c r="AV325" t="s">
        <v>173</v>
      </c>
      <c r="AW325" t="s">
        <v>173</v>
      </c>
      <c r="AX325" t="s">
        <v>173</v>
      </c>
      <c r="AY325" t="s">
        <v>173</v>
      </c>
      <c r="AZ325" t="s">
        <v>2230</v>
      </c>
      <c r="BA325" s="355" t="s">
        <v>175</v>
      </c>
      <c r="BB325" s="355" t="s">
        <v>176</v>
      </c>
      <c r="BC325" s="355" t="s">
        <v>175</v>
      </c>
      <c r="BD325" s="355" t="s">
        <v>176</v>
      </c>
      <c r="BE325" s="355">
        <v>0</v>
      </c>
      <c r="BF325" s="355" t="s">
        <v>173</v>
      </c>
      <c r="BG325" s="355" t="s">
        <v>173</v>
      </c>
      <c r="BH325" s="355" t="s">
        <v>177</v>
      </c>
      <c r="BI325" s="355" t="s">
        <v>178</v>
      </c>
      <c r="BJ325" s="163" t="s">
        <v>75</v>
      </c>
      <c r="BK325" s="337">
        <v>45870</v>
      </c>
    </row>
    <row r="326" spans="1:63" ht="16.2" thickBot="1" x14ac:dyDescent="0.35">
      <c r="C326" t="s">
        <v>155</v>
      </c>
      <c r="D326" t="s">
        <v>156</v>
      </c>
      <c r="E326" t="s">
        <v>2205</v>
      </c>
      <c r="F326" t="s">
        <v>2209</v>
      </c>
      <c r="G326" t="s">
        <v>154</v>
      </c>
      <c r="H326" t="s">
        <v>154</v>
      </c>
      <c r="I326" t="s">
        <v>706</v>
      </c>
      <c r="J326" t="s">
        <v>2210</v>
      </c>
      <c r="K326" t="s">
        <v>2211</v>
      </c>
      <c r="L326"/>
      <c r="M326" t="s">
        <v>709</v>
      </c>
      <c r="N326" t="s">
        <v>710</v>
      </c>
      <c r="O326" t="s">
        <v>711</v>
      </c>
      <c r="P326" t="s">
        <v>165</v>
      </c>
      <c r="Q326" t="s">
        <v>166</v>
      </c>
      <c r="R326" t="s">
        <v>154</v>
      </c>
      <c r="S326" t="s">
        <v>154</v>
      </c>
      <c r="T326" t="s">
        <v>167</v>
      </c>
      <c r="U326" s="399">
        <v>8485.5</v>
      </c>
      <c r="V326" s="399">
        <v>0</v>
      </c>
      <c r="W326" s="399">
        <v>0</v>
      </c>
      <c r="X326" s="399">
        <v>1357.68</v>
      </c>
      <c r="Y326" s="399">
        <v>0</v>
      </c>
      <c r="Z326" s="399">
        <v>0</v>
      </c>
      <c r="AA326" s="399">
        <v>0</v>
      </c>
      <c r="AB326" s="400">
        <v>9843.18</v>
      </c>
      <c r="AC326" s="16" t="s">
        <v>154</v>
      </c>
      <c r="AD326" s="399">
        <v>1357.68</v>
      </c>
      <c r="AE326" s="399">
        <v>0</v>
      </c>
      <c r="AF326" s="399">
        <v>0</v>
      </c>
      <c r="AG326" s="399">
        <v>0</v>
      </c>
      <c r="AH326" s="16" t="s">
        <v>154</v>
      </c>
      <c r="AI326" s="16" t="s">
        <v>168</v>
      </c>
      <c r="AJ326" s="16" t="s">
        <v>154</v>
      </c>
      <c r="AK326" s="16" t="s">
        <v>183</v>
      </c>
      <c r="AL326" s="16" t="s">
        <v>184</v>
      </c>
      <c r="AN326" t="s">
        <v>274</v>
      </c>
      <c r="AO326" t="s">
        <v>2231</v>
      </c>
      <c r="AP326" t="s">
        <v>172</v>
      </c>
      <c r="AQ326" t="s">
        <v>173</v>
      </c>
      <c r="AR326" t="s">
        <v>173</v>
      </c>
      <c r="AS326" t="s">
        <v>173</v>
      </c>
      <c r="AT326" t="s">
        <v>173</v>
      </c>
      <c r="AU326" t="s">
        <v>173</v>
      </c>
      <c r="AV326" t="s">
        <v>173</v>
      </c>
      <c r="AW326" t="s">
        <v>173</v>
      </c>
      <c r="AX326" t="s">
        <v>173</v>
      </c>
      <c r="AY326" t="s">
        <v>173</v>
      </c>
      <c r="AZ326" t="s">
        <v>2232</v>
      </c>
      <c r="BE326" s="16">
        <v>0</v>
      </c>
      <c r="BF326" s="16" t="s">
        <v>173</v>
      </c>
      <c r="BG326" s="16" t="s">
        <v>173</v>
      </c>
      <c r="BH326" s="16" t="s">
        <v>177</v>
      </c>
      <c r="BI326" s="16" t="s">
        <v>178</v>
      </c>
      <c r="BJ326" s="163" t="s">
        <v>75</v>
      </c>
      <c r="BK326" s="337">
        <v>45870</v>
      </c>
    </row>
    <row r="327" spans="1:63" ht="14.4" x14ac:dyDescent="0.3">
      <c r="L327"/>
      <c r="M327"/>
      <c r="N327"/>
      <c r="O327"/>
      <c r="P327"/>
    </row>
    <row r="328" spans="1:63" ht="14.4" x14ac:dyDescent="0.3">
      <c r="L328"/>
      <c r="M328"/>
      <c r="N328"/>
      <c r="O328"/>
      <c r="P328"/>
    </row>
    <row r="329" spans="1:63" ht="14.4" x14ac:dyDescent="0.3">
      <c r="L329"/>
      <c r="M329"/>
      <c r="N329"/>
      <c r="O329"/>
      <c r="P329"/>
    </row>
    <row r="330" spans="1:63" ht="14.4" x14ac:dyDescent="0.3">
      <c r="L330"/>
      <c r="M330"/>
      <c r="N330"/>
      <c r="O330"/>
      <c r="P330"/>
    </row>
    <row r="331" spans="1:63" ht="14.4" x14ac:dyDescent="0.3">
      <c r="A331" s="157" t="s">
        <v>93</v>
      </c>
      <c r="B331" s="157" t="s">
        <v>94</v>
      </c>
      <c r="C331" s="157" t="s">
        <v>95</v>
      </c>
      <c r="D331" s="157" t="s">
        <v>722</v>
      </c>
      <c r="E331" s="157" t="s">
        <v>97</v>
      </c>
      <c r="F331" s="157" t="s">
        <v>101</v>
      </c>
      <c r="G331" s="157" t="s">
        <v>102</v>
      </c>
      <c r="H331" s="157" t="s">
        <v>103</v>
      </c>
      <c r="I331" s="157" t="s">
        <v>105</v>
      </c>
      <c r="J331" s="157" t="s">
        <v>106</v>
      </c>
      <c r="K331" s="157" t="s">
        <v>108</v>
      </c>
      <c r="L331" s="157" t="s">
        <v>109</v>
      </c>
      <c r="M331" s="157" t="s">
        <v>112</v>
      </c>
      <c r="N331" s="157" t="s">
        <v>100</v>
      </c>
      <c r="O331" s="157" t="s">
        <v>723</v>
      </c>
      <c r="P331" s="157" t="s">
        <v>724</v>
      </c>
      <c r="Q331" s="157" t="s">
        <v>725</v>
      </c>
      <c r="R331" s="157" t="s">
        <v>726</v>
      </c>
      <c r="S331" s="157" t="s">
        <v>727</v>
      </c>
      <c r="T331" s="157" t="s">
        <v>728</v>
      </c>
      <c r="U331" s="157" t="s">
        <v>729</v>
      </c>
      <c r="V331" s="157" t="s">
        <v>730</v>
      </c>
      <c r="W331" s="157" t="s">
        <v>731</v>
      </c>
      <c r="X331" s="157" t="s">
        <v>732</v>
      </c>
      <c r="Y331" s="157" t="s">
        <v>733</v>
      </c>
      <c r="Z331" s="157" t="s">
        <v>734</v>
      </c>
      <c r="AA331" s="157" t="s">
        <v>133</v>
      </c>
      <c r="AB331" s="157" t="s">
        <v>144</v>
      </c>
      <c r="AC331" s="157" t="s">
        <v>120</v>
      </c>
    </row>
    <row r="332" spans="1:63" ht="14.4" x14ac:dyDescent="0.3">
      <c r="B332" t="s">
        <v>2273</v>
      </c>
      <c r="C332" t="s">
        <v>155</v>
      </c>
      <c r="D332" t="s">
        <v>735</v>
      </c>
      <c r="E332" t="s">
        <v>2183</v>
      </c>
      <c r="F332" t="s">
        <v>748</v>
      </c>
      <c r="G332" t="s">
        <v>2274</v>
      </c>
      <c r="H332" t="s">
        <v>2275</v>
      </c>
      <c r="I332" t="s">
        <v>162</v>
      </c>
      <c r="J332" t="s">
        <v>163</v>
      </c>
      <c r="K332" t="s">
        <v>165</v>
      </c>
      <c r="L332" t="s">
        <v>166</v>
      </c>
      <c r="M332" t="s">
        <v>741</v>
      </c>
      <c r="N332" t="s">
        <v>2276</v>
      </c>
      <c r="O332" t="s">
        <v>752</v>
      </c>
      <c r="P332" t="s">
        <v>168</v>
      </c>
      <c r="Q332" t="s">
        <v>2277</v>
      </c>
      <c r="R332" t="s">
        <v>2170</v>
      </c>
      <c r="AA332" t="s">
        <v>745</v>
      </c>
      <c r="AB332" t="s">
        <v>2278</v>
      </c>
    </row>
    <row r="333" spans="1:63" ht="14.4" x14ac:dyDescent="0.3">
      <c r="L333"/>
      <c r="M333"/>
      <c r="N333"/>
      <c r="O333"/>
      <c r="P333"/>
    </row>
    <row r="334" spans="1:63" ht="14.4" x14ac:dyDescent="0.3">
      <c r="L334"/>
      <c r="M334"/>
      <c r="N334"/>
      <c r="O334"/>
      <c r="P334"/>
    </row>
    <row r="335" spans="1:63" ht="14.4" x14ac:dyDescent="0.3">
      <c r="L335"/>
      <c r="M335"/>
      <c r="N335"/>
      <c r="O335"/>
      <c r="P335"/>
      <c r="AD335" s="13" t="s">
        <v>279</v>
      </c>
    </row>
    <row r="336" spans="1:63" ht="14.4" x14ac:dyDescent="0.3">
      <c r="L336"/>
      <c r="M336"/>
      <c r="N336"/>
      <c r="O336"/>
      <c r="P336"/>
      <c r="AD336" s="174" t="s">
        <v>277</v>
      </c>
    </row>
    <row r="337" spans="12:16" ht="14.4" x14ac:dyDescent="0.3">
      <c r="L337"/>
      <c r="M337"/>
      <c r="N337"/>
      <c r="O337"/>
      <c r="P337"/>
    </row>
    <row r="338" spans="12:16" ht="14.4" x14ac:dyDescent="0.3">
      <c r="L338"/>
      <c r="M338"/>
      <c r="N338"/>
      <c r="O338"/>
      <c r="P338"/>
    </row>
    <row r="365" spans="16:21" s="63" customFormat="1" x14ac:dyDescent="0.25"/>
    <row r="368" spans="16:21" x14ac:dyDescent="0.25">
      <c r="P368" s="436">
        <v>45901</v>
      </c>
      <c r="Q368" s="435"/>
      <c r="R368" s="435"/>
      <c r="S368" s="435"/>
      <c r="T368" s="435"/>
      <c r="U368" s="435"/>
    </row>
    <row r="369" spans="1:63" x14ac:dyDescent="0.25">
      <c r="P369" s="435"/>
      <c r="Q369" s="435"/>
      <c r="R369" s="435"/>
      <c r="S369" s="435"/>
      <c r="T369" s="435"/>
      <c r="U369" s="435"/>
    </row>
    <row r="370" spans="1:63" s="12" customFormat="1" ht="14.4" x14ac:dyDescent="0.3">
      <c r="A370" s="356" t="s">
        <v>93</v>
      </c>
      <c r="B370" s="356" t="s">
        <v>94</v>
      </c>
      <c r="C370" s="356" t="s">
        <v>95</v>
      </c>
      <c r="D370" s="356" t="s">
        <v>96</v>
      </c>
      <c r="E370" s="356" t="s">
        <v>97</v>
      </c>
      <c r="F370" s="356" t="s">
        <v>98</v>
      </c>
      <c r="G370" s="356" t="s">
        <v>99</v>
      </c>
      <c r="H370" s="356" t="s">
        <v>100</v>
      </c>
      <c r="I370" s="356" t="s">
        <v>101</v>
      </c>
      <c r="J370" s="356" t="s">
        <v>102</v>
      </c>
      <c r="K370" s="356" t="s">
        <v>103</v>
      </c>
      <c r="L370" s="356" t="s">
        <v>104</v>
      </c>
      <c r="M370" s="356" t="s">
        <v>105</v>
      </c>
      <c r="N370" s="356" t="s">
        <v>106</v>
      </c>
      <c r="O370" s="356" t="s">
        <v>107</v>
      </c>
      <c r="P370" s="356" t="s">
        <v>108</v>
      </c>
      <c r="Q370" s="356" t="s">
        <v>109</v>
      </c>
      <c r="R370" s="356" t="s">
        <v>110</v>
      </c>
      <c r="S370" s="356" t="s">
        <v>111</v>
      </c>
      <c r="T370" s="356" t="s">
        <v>112</v>
      </c>
      <c r="U370" s="356" t="s">
        <v>113</v>
      </c>
      <c r="V370" s="356" t="s">
        <v>114</v>
      </c>
      <c r="W370" s="356" t="s">
        <v>122</v>
      </c>
      <c r="X370" s="356" t="s">
        <v>123</v>
      </c>
      <c r="Y370" s="356" t="s">
        <v>120</v>
      </c>
      <c r="Z370" s="356" t="s">
        <v>127</v>
      </c>
      <c r="AA370" s="356" t="s">
        <v>2601</v>
      </c>
      <c r="AB370" s="356" t="s">
        <v>2602</v>
      </c>
      <c r="AC370" s="356" t="s">
        <v>2603</v>
      </c>
      <c r="AD370" s="356" t="s">
        <v>2604</v>
      </c>
      <c r="AE370" s="356" t="s">
        <v>2605</v>
      </c>
      <c r="AF370" s="356" t="s">
        <v>2606</v>
      </c>
      <c r="AG370" s="356" t="s">
        <v>2607</v>
      </c>
      <c r="AH370" s="356" t="s">
        <v>2608</v>
      </c>
      <c r="AI370" s="356" t="s">
        <v>2609</v>
      </c>
      <c r="AJ370" s="356" t="s">
        <v>2610</v>
      </c>
      <c r="AK370" s="356" t="s">
        <v>2611</v>
      </c>
      <c r="AL370" s="356" t="s">
        <v>129</v>
      </c>
      <c r="AM370" s="356" t="s">
        <v>130</v>
      </c>
      <c r="AN370" s="356" t="s">
        <v>2633</v>
      </c>
      <c r="AO370" s="356" t="s">
        <v>133</v>
      </c>
      <c r="AP370" s="356"/>
      <c r="AQ370" s="356"/>
      <c r="AR370" s="356"/>
      <c r="AS370" s="356"/>
      <c r="AT370" s="356"/>
      <c r="AU370" s="356"/>
      <c r="AV370" s="356"/>
      <c r="AW370" s="356"/>
      <c r="AX370" s="356"/>
      <c r="AY370" s="356"/>
      <c r="BA370" s="356"/>
      <c r="BB370" s="356"/>
      <c r="BC370" s="356"/>
      <c r="BD370" s="356"/>
      <c r="BE370" s="356"/>
      <c r="BF370" s="356"/>
      <c r="BG370" s="356"/>
      <c r="BH370" s="356"/>
      <c r="BI370" s="356"/>
      <c r="BJ370" s="155" t="s">
        <v>584</v>
      </c>
      <c r="BK370" s="155" t="s">
        <v>585</v>
      </c>
    </row>
    <row r="371" spans="1:63" ht="16.2" thickBot="1" x14ac:dyDescent="0.35">
      <c r="A371" t="s">
        <v>154</v>
      </c>
      <c r="B371" t="s">
        <v>2273</v>
      </c>
      <c r="C371" t="s">
        <v>155</v>
      </c>
      <c r="D371" t="s">
        <v>2554</v>
      </c>
      <c r="E371" t="s">
        <v>2555</v>
      </c>
      <c r="F371" t="s">
        <v>2576</v>
      </c>
      <c r="I371" t="s">
        <v>305</v>
      </c>
      <c r="J371" t="s">
        <v>2535</v>
      </c>
      <c r="K371" t="s">
        <v>2514</v>
      </c>
      <c r="L371"/>
      <c r="M371" t="s">
        <v>308</v>
      </c>
      <c r="N371" t="s">
        <v>309</v>
      </c>
      <c r="O371"/>
      <c r="P371"/>
      <c r="Q371"/>
      <c r="R371"/>
      <c r="S371"/>
      <c r="T371"/>
      <c r="U371" s="421">
        <v>4638.5</v>
      </c>
      <c r="V371" s="421" t="s">
        <v>154</v>
      </c>
      <c r="W371" s="421">
        <v>361.5</v>
      </c>
      <c r="X371" s="421" t="s">
        <v>154</v>
      </c>
      <c r="Y371" s="422">
        <v>5000</v>
      </c>
      <c r="Z371" s="417" t="s">
        <v>168</v>
      </c>
      <c r="AA371" s="421" t="s">
        <v>154</v>
      </c>
      <c r="AB371" s="421" t="s">
        <v>154</v>
      </c>
      <c r="AC371" s="421">
        <v>361.5</v>
      </c>
      <c r="AD371" s="421" t="s">
        <v>154</v>
      </c>
      <c r="AE371" s="421" t="s">
        <v>154</v>
      </c>
      <c r="AF371" s="421" t="s">
        <v>154</v>
      </c>
      <c r="AG371" s="421" t="s">
        <v>154</v>
      </c>
      <c r="AH371" s="421" t="s">
        <v>154</v>
      </c>
      <c r="AI371" s="421" t="s">
        <v>154</v>
      </c>
      <c r="AJ371" s="421" t="s">
        <v>154</v>
      </c>
      <c r="AK371" s="421" t="s">
        <v>154</v>
      </c>
      <c r="AL371" s="417" t="s">
        <v>183</v>
      </c>
      <c r="AM371" s="417" t="s">
        <v>2631</v>
      </c>
      <c r="AN371" s="417" t="s">
        <v>154</v>
      </c>
      <c r="AO371" s="417" t="s">
        <v>2612</v>
      </c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 s="163" t="s">
        <v>36</v>
      </c>
      <c r="BK371" s="337">
        <v>45901</v>
      </c>
    </row>
    <row r="372" spans="1:63" ht="16.2" thickBot="1" x14ac:dyDescent="0.35">
      <c r="A372" t="s">
        <v>154</v>
      </c>
      <c r="B372" t="s">
        <v>2273</v>
      </c>
      <c r="C372" t="s">
        <v>155</v>
      </c>
      <c r="D372" t="s">
        <v>2554</v>
      </c>
      <c r="E372" t="s">
        <v>2556</v>
      </c>
      <c r="F372" t="s">
        <v>2577</v>
      </c>
      <c r="I372" t="s">
        <v>443</v>
      </c>
      <c r="J372" t="s">
        <v>2536</v>
      </c>
      <c r="K372" t="s">
        <v>2515</v>
      </c>
      <c r="L372"/>
      <c r="M372" t="s">
        <v>446</v>
      </c>
      <c r="N372" t="s">
        <v>447</v>
      </c>
      <c r="O372"/>
      <c r="P372"/>
      <c r="Q372"/>
      <c r="R372"/>
      <c r="S372"/>
      <c r="T372"/>
      <c r="U372" s="421">
        <v>295.64999999999998</v>
      </c>
      <c r="V372" s="421" t="s">
        <v>154</v>
      </c>
      <c r="W372" s="421">
        <v>23.65</v>
      </c>
      <c r="X372" s="421" t="s">
        <v>154</v>
      </c>
      <c r="Y372" s="421">
        <v>319.3</v>
      </c>
      <c r="Z372" s="417" t="s">
        <v>168</v>
      </c>
      <c r="AA372" s="421" t="s">
        <v>154</v>
      </c>
      <c r="AB372" s="421" t="s">
        <v>154</v>
      </c>
      <c r="AC372" s="421">
        <v>23.65</v>
      </c>
      <c r="AD372" s="421" t="s">
        <v>154</v>
      </c>
      <c r="AE372" s="421" t="s">
        <v>154</v>
      </c>
      <c r="AF372" s="421" t="s">
        <v>154</v>
      </c>
      <c r="AG372" s="421" t="s">
        <v>154</v>
      </c>
      <c r="AH372" s="421" t="s">
        <v>154</v>
      </c>
      <c r="AI372" s="421" t="s">
        <v>154</v>
      </c>
      <c r="AJ372" s="421" t="s">
        <v>154</v>
      </c>
      <c r="AK372" s="421" t="s">
        <v>154</v>
      </c>
      <c r="AL372" s="417" t="s">
        <v>241</v>
      </c>
      <c r="AM372" s="417" t="s">
        <v>2631</v>
      </c>
      <c r="AN372" s="417" t="s">
        <v>154</v>
      </c>
      <c r="AO372" t="s">
        <v>2613</v>
      </c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 s="163" t="s">
        <v>88</v>
      </c>
      <c r="BK372" s="337">
        <v>45901</v>
      </c>
    </row>
    <row r="373" spans="1:63" ht="16.2" thickBot="1" x14ac:dyDescent="0.35">
      <c r="A373" t="s">
        <v>154</v>
      </c>
      <c r="B373" t="s">
        <v>2273</v>
      </c>
      <c r="C373" t="s">
        <v>155</v>
      </c>
      <c r="D373" t="s">
        <v>2554</v>
      </c>
      <c r="E373" t="s">
        <v>2557</v>
      </c>
      <c r="F373" t="s">
        <v>2578</v>
      </c>
      <c r="I373" t="s">
        <v>159</v>
      </c>
      <c r="J373" t="s">
        <v>2537</v>
      </c>
      <c r="K373" t="s">
        <v>2516</v>
      </c>
      <c r="L373"/>
      <c r="M373" t="s">
        <v>162</v>
      </c>
      <c r="N373" t="s">
        <v>163</v>
      </c>
      <c r="O373"/>
      <c r="P373"/>
      <c r="Q373"/>
      <c r="R373"/>
      <c r="S373"/>
      <c r="T373"/>
      <c r="U373" s="421">
        <v>10559.71</v>
      </c>
      <c r="V373" s="421" t="s">
        <v>154</v>
      </c>
      <c r="W373" s="421">
        <v>844.78</v>
      </c>
      <c r="X373" s="421" t="s">
        <v>154</v>
      </c>
      <c r="Y373" s="422">
        <v>11404.49</v>
      </c>
      <c r="Z373" s="417" t="s">
        <v>168</v>
      </c>
      <c r="AA373" s="421" t="s">
        <v>154</v>
      </c>
      <c r="AB373" s="421" t="s">
        <v>154</v>
      </c>
      <c r="AC373" s="421">
        <v>844.78</v>
      </c>
      <c r="AD373" s="421" t="s">
        <v>154</v>
      </c>
      <c r="AE373" s="421" t="s">
        <v>154</v>
      </c>
      <c r="AF373" s="421" t="s">
        <v>154</v>
      </c>
      <c r="AG373" s="414" t="s">
        <v>154</v>
      </c>
      <c r="AH373" s="414" t="s">
        <v>154</v>
      </c>
      <c r="AI373" s="414" t="s">
        <v>154</v>
      </c>
      <c r="AJ373" s="414" t="s">
        <v>154</v>
      </c>
      <c r="AK373" s="414" t="s">
        <v>154</v>
      </c>
      <c r="AL373" t="s">
        <v>169</v>
      </c>
      <c r="AM373" s="417" t="s">
        <v>2632</v>
      </c>
      <c r="AN373" s="417" t="s">
        <v>154</v>
      </c>
      <c r="AO373" s="417" t="s">
        <v>2614</v>
      </c>
      <c r="AP373" s="417"/>
      <c r="AQ373" s="417"/>
      <c r="AR373" s="417"/>
      <c r="AS373" s="417"/>
      <c r="AT373" s="417"/>
      <c r="AU373" s="417"/>
      <c r="AV373" s="417"/>
      <c r="AW373" s="417"/>
      <c r="AX373" s="417"/>
      <c r="AY373" s="417"/>
      <c r="AZ373" s="417"/>
      <c r="BA373" s="417"/>
      <c r="BB373" s="417"/>
      <c r="BC373" s="417"/>
      <c r="BD373" s="417"/>
      <c r="BE373" s="417"/>
      <c r="BF373" s="417"/>
      <c r="BG373" s="417"/>
      <c r="BH373" s="417"/>
      <c r="BI373" s="417"/>
      <c r="BJ373" s="163" t="s">
        <v>68</v>
      </c>
      <c r="BK373" s="337">
        <v>45901</v>
      </c>
    </row>
    <row r="374" spans="1:63" ht="16.2" thickBot="1" x14ac:dyDescent="0.35">
      <c r="A374" t="s">
        <v>154</v>
      </c>
      <c r="B374" t="s">
        <v>2273</v>
      </c>
      <c r="C374" t="s">
        <v>155</v>
      </c>
      <c r="D374" t="s">
        <v>2554</v>
      </c>
      <c r="E374" t="s">
        <v>2558</v>
      </c>
      <c r="F374" t="s">
        <v>2579</v>
      </c>
      <c r="I374" t="s">
        <v>443</v>
      </c>
      <c r="J374" t="s">
        <v>2538</v>
      </c>
      <c r="K374" t="s">
        <v>2517</v>
      </c>
      <c r="L374"/>
      <c r="M374" t="s">
        <v>2597</v>
      </c>
      <c r="N374" t="s">
        <v>2598</v>
      </c>
      <c r="O374"/>
      <c r="P374"/>
      <c r="Q374"/>
      <c r="R374"/>
      <c r="S374"/>
      <c r="T374"/>
      <c r="U374" s="421">
        <v>271.76</v>
      </c>
      <c r="V374" s="421" t="s">
        <v>154</v>
      </c>
      <c r="W374" s="421">
        <v>21.74</v>
      </c>
      <c r="X374" s="421" t="s">
        <v>154</v>
      </c>
      <c r="Y374" s="421">
        <v>293.5</v>
      </c>
      <c r="Z374" s="417" t="s">
        <v>168</v>
      </c>
      <c r="AA374" s="421" t="s">
        <v>154</v>
      </c>
      <c r="AB374" s="421" t="s">
        <v>154</v>
      </c>
      <c r="AC374" s="421">
        <v>21.74</v>
      </c>
      <c r="AD374" s="421" t="s">
        <v>154</v>
      </c>
      <c r="AE374" s="421" t="s">
        <v>154</v>
      </c>
      <c r="AF374" s="421" t="s">
        <v>154</v>
      </c>
      <c r="AG374" s="421" t="s">
        <v>154</v>
      </c>
      <c r="AH374" s="421" t="s">
        <v>154</v>
      </c>
      <c r="AI374" s="421" t="s">
        <v>154</v>
      </c>
      <c r="AJ374" s="421" t="s">
        <v>154</v>
      </c>
      <c r="AK374" s="421" t="s">
        <v>154</v>
      </c>
      <c r="AL374" s="417" t="s">
        <v>241</v>
      </c>
      <c r="AM374" s="417" t="s">
        <v>2631</v>
      </c>
      <c r="AN374" s="417" t="s">
        <v>154</v>
      </c>
      <c r="AO374" t="s">
        <v>2615</v>
      </c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 s="163" t="s">
        <v>88</v>
      </c>
      <c r="BK374" s="337">
        <v>45901</v>
      </c>
    </row>
    <row r="375" spans="1:63" ht="16.2" thickBot="1" x14ac:dyDescent="0.35">
      <c r="A375" t="s">
        <v>154</v>
      </c>
      <c r="B375" t="s">
        <v>2273</v>
      </c>
      <c r="C375" t="s">
        <v>155</v>
      </c>
      <c r="D375" t="s">
        <v>2554</v>
      </c>
      <c r="E375" t="s">
        <v>2559</v>
      </c>
      <c r="F375" t="s">
        <v>2580</v>
      </c>
      <c r="I375" t="s">
        <v>236</v>
      </c>
      <c r="J375" t="s">
        <v>2539</v>
      </c>
      <c r="K375" t="s">
        <v>2518</v>
      </c>
      <c r="L375"/>
      <c r="M375" t="s">
        <v>239</v>
      </c>
      <c r="N375" t="s">
        <v>240</v>
      </c>
      <c r="O375"/>
      <c r="P375"/>
      <c r="Q375"/>
      <c r="R375"/>
      <c r="S375"/>
      <c r="T375"/>
      <c r="U375" s="421">
        <v>1822.22</v>
      </c>
      <c r="V375" s="421" t="s">
        <v>154</v>
      </c>
      <c r="W375" s="421">
        <v>145.78</v>
      </c>
      <c r="X375" s="421" t="s">
        <v>154</v>
      </c>
      <c r="Y375" s="422">
        <v>1968</v>
      </c>
      <c r="Z375" s="417" t="s">
        <v>168</v>
      </c>
      <c r="AA375" s="421" t="s">
        <v>154</v>
      </c>
      <c r="AB375" s="421" t="s">
        <v>154</v>
      </c>
      <c r="AC375" s="421">
        <v>145.78</v>
      </c>
      <c r="AD375" s="421" t="s">
        <v>154</v>
      </c>
      <c r="AE375" s="421" t="s">
        <v>154</v>
      </c>
      <c r="AF375" s="421" t="s">
        <v>154</v>
      </c>
      <c r="AG375" s="421" t="s">
        <v>154</v>
      </c>
      <c r="AH375" s="421" t="s">
        <v>154</v>
      </c>
      <c r="AI375" s="421" t="s">
        <v>154</v>
      </c>
      <c r="AJ375" s="421" t="s">
        <v>154</v>
      </c>
      <c r="AK375" s="421" t="s">
        <v>154</v>
      </c>
      <c r="AL375" s="417" t="s">
        <v>169</v>
      </c>
      <c r="AM375" s="417" t="s">
        <v>2632</v>
      </c>
      <c r="AN375" s="417" t="s">
        <v>154</v>
      </c>
      <c r="AO375" t="s">
        <v>2616</v>
      </c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 s="163" t="s">
        <v>88</v>
      </c>
      <c r="BK375" s="337">
        <v>45901</v>
      </c>
    </row>
    <row r="376" spans="1:63" ht="16.2" thickBot="1" x14ac:dyDescent="0.35">
      <c r="A376" t="s">
        <v>154</v>
      </c>
      <c r="B376" t="s">
        <v>2273</v>
      </c>
      <c r="C376" t="s">
        <v>155</v>
      </c>
      <c r="D376" t="s">
        <v>2554</v>
      </c>
      <c r="E376" t="s">
        <v>2560</v>
      </c>
      <c r="F376" t="s">
        <v>2581</v>
      </c>
      <c r="I376" t="s">
        <v>305</v>
      </c>
      <c r="J376" t="s">
        <v>2540</v>
      </c>
      <c r="K376" t="s">
        <v>2519</v>
      </c>
      <c r="L376"/>
      <c r="M376" t="s">
        <v>308</v>
      </c>
      <c r="N376" t="s">
        <v>309</v>
      </c>
      <c r="O376"/>
      <c r="P376"/>
      <c r="Q376"/>
      <c r="R376"/>
      <c r="S376"/>
      <c r="T376"/>
      <c r="U376" s="421">
        <v>2319.25</v>
      </c>
      <c r="V376" s="421" t="s">
        <v>154</v>
      </c>
      <c r="W376" s="421">
        <v>180.75</v>
      </c>
      <c r="X376" s="421" t="s">
        <v>154</v>
      </c>
      <c r="Y376" s="422">
        <v>2500</v>
      </c>
      <c r="Z376" s="417" t="s">
        <v>168</v>
      </c>
      <c r="AA376" s="421" t="s">
        <v>154</v>
      </c>
      <c r="AB376" s="421" t="s">
        <v>154</v>
      </c>
      <c r="AC376" s="421">
        <v>180.75</v>
      </c>
      <c r="AD376" s="421" t="s">
        <v>154</v>
      </c>
      <c r="AE376" s="421" t="s">
        <v>154</v>
      </c>
      <c r="AF376" s="421" t="s">
        <v>154</v>
      </c>
      <c r="AG376" s="421" t="s">
        <v>154</v>
      </c>
      <c r="AH376" s="421" t="s">
        <v>154</v>
      </c>
      <c r="AI376" s="421" t="s">
        <v>154</v>
      </c>
      <c r="AJ376" s="421" t="s">
        <v>154</v>
      </c>
      <c r="AK376" s="421" t="s">
        <v>154</v>
      </c>
      <c r="AL376" s="417" t="s">
        <v>183</v>
      </c>
      <c r="AM376" s="417" t="s">
        <v>2631</v>
      </c>
      <c r="AN376" s="417" t="s">
        <v>154</v>
      </c>
      <c r="AO376" s="417" t="s">
        <v>2612</v>
      </c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 s="163" t="s">
        <v>36</v>
      </c>
      <c r="BK376" s="337">
        <v>45901</v>
      </c>
    </row>
    <row r="377" spans="1:63" ht="16.2" thickBot="1" x14ac:dyDescent="0.35">
      <c r="A377" t="s">
        <v>154</v>
      </c>
      <c r="B377" t="s">
        <v>2273</v>
      </c>
      <c r="C377" t="s">
        <v>155</v>
      </c>
      <c r="D377" t="s">
        <v>2554</v>
      </c>
      <c r="E377" t="s">
        <v>2561</v>
      </c>
      <c r="F377" t="s">
        <v>2582</v>
      </c>
      <c r="I377" t="s">
        <v>189</v>
      </c>
      <c r="J377" t="s">
        <v>2541</v>
      </c>
      <c r="K377" t="s">
        <v>2520</v>
      </c>
      <c r="L377"/>
      <c r="M377" t="s">
        <v>192</v>
      </c>
      <c r="N377" t="s">
        <v>193</v>
      </c>
      <c r="O377"/>
      <c r="P377"/>
      <c r="Q377"/>
      <c r="R377"/>
      <c r="S377"/>
      <c r="T377"/>
      <c r="U377" s="421">
        <v>7011</v>
      </c>
      <c r="V377" s="421" t="s">
        <v>154</v>
      </c>
      <c r="W377" s="421">
        <v>560.88</v>
      </c>
      <c r="X377" s="421" t="s">
        <v>154</v>
      </c>
      <c r="Y377" s="422">
        <v>7571.88</v>
      </c>
      <c r="Z377" s="417" t="s">
        <v>168</v>
      </c>
      <c r="AA377" s="421" t="s">
        <v>154</v>
      </c>
      <c r="AB377" s="421" t="s">
        <v>154</v>
      </c>
      <c r="AC377" s="421">
        <v>560.88</v>
      </c>
      <c r="AD377" s="421" t="s">
        <v>154</v>
      </c>
      <c r="AE377" s="421" t="s">
        <v>154</v>
      </c>
      <c r="AF377" s="421" t="s">
        <v>154</v>
      </c>
      <c r="AG377" s="421" t="s">
        <v>154</v>
      </c>
      <c r="AH377" s="421" t="s">
        <v>154</v>
      </c>
      <c r="AI377" s="421" t="s">
        <v>154</v>
      </c>
      <c r="AJ377" s="421" t="s">
        <v>154</v>
      </c>
      <c r="AK377" s="421" t="s">
        <v>154</v>
      </c>
      <c r="AL377" s="417" t="s">
        <v>183</v>
      </c>
      <c r="AM377" s="417" t="s">
        <v>2631</v>
      </c>
      <c r="AN377" s="417" t="s">
        <v>154</v>
      </c>
      <c r="AO377" t="s">
        <v>2617</v>
      </c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 s="163" t="s">
        <v>80</v>
      </c>
      <c r="BK377" s="337">
        <v>45901</v>
      </c>
    </row>
    <row r="378" spans="1:63" ht="16.2" thickBot="1" x14ac:dyDescent="0.35">
      <c r="A378" t="s">
        <v>154</v>
      </c>
      <c r="B378" t="s">
        <v>2273</v>
      </c>
      <c r="C378" t="s">
        <v>155</v>
      </c>
      <c r="D378" t="s">
        <v>2554</v>
      </c>
      <c r="E378" t="s">
        <v>2562</v>
      </c>
      <c r="F378" t="s">
        <v>2583</v>
      </c>
      <c r="I378" t="s">
        <v>268</v>
      </c>
      <c r="J378" t="s">
        <v>2542</v>
      </c>
      <c r="K378" t="s">
        <v>2521</v>
      </c>
      <c r="L378"/>
      <c r="M378" t="s">
        <v>271</v>
      </c>
      <c r="N378" t="s">
        <v>272</v>
      </c>
      <c r="O378"/>
      <c r="P378"/>
      <c r="Q378"/>
      <c r="R378"/>
      <c r="S378"/>
      <c r="T378"/>
      <c r="U378" s="421">
        <v>8200.02</v>
      </c>
      <c r="V378" s="421" t="s">
        <v>154</v>
      </c>
      <c r="W378" s="421">
        <v>656</v>
      </c>
      <c r="X378" s="421">
        <v>539.85</v>
      </c>
      <c r="Y378" s="422">
        <v>8316.17</v>
      </c>
      <c r="Z378" s="417" t="s">
        <v>168</v>
      </c>
      <c r="AA378" s="421" t="s">
        <v>154</v>
      </c>
      <c r="AB378" s="421" t="s">
        <v>154</v>
      </c>
      <c r="AC378" s="421">
        <v>656</v>
      </c>
      <c r="AD378" s="421" t="s">
        <v>154</v>
      </c>
      <c r="AE378" s="421">
        <v>102.5</v>
      </c>
      <c r="AF378" s="421">
        <v>437.35</v>
      </c>
      <c r="AG378" s="421" t="s">
        <v>154</v>
      </c>
      <c r="AH378" s="421">
        <v>102.5</v>
      </c>
      <c r="AI378" s="421" t="s">
        <v>154</v>
      </c>
      <c r="AJ378" s="421" t="s">
        <v>154</v>
      </c>
      <c r="AK378" s="421" t="s">
        <v>154</v>
      </c>
      <c r="AL378" s="417" t="s">
        <v>183</v>
      </c>
      <c r="AM378" s="417" t="s">
        <v>2631</v>
      </c>
      <c r="AN378" s="417" t="s">
        <v>154</v>
      </c>
      <c r="AO378" t="s">
        <v>2618</v>
      </c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 s="163" t="s">
        <v>77</v>
      </c>
      <c r="BK378" s="337">
        <v>45901</v>
      </c>
    </row>
    <row r="379" spans="1:63" ht="16.2" thickBot="1" x14ac:dyDescent="0.35">
      <c r="A379" t="s">
        <v>154</v>
      </c>
      <c r="B379" t="s">
        <v>2273</v>
      </c>
      <c r="C379" t="s">
        <v>155</v>
      </c>
      <c r="D379" t="s">
        <v>2554</v>
      </c>
      <c r="E379" t="s">
        <v>2563</v>
      </c>
      <c r="F379" t="s">
        <v>2584</v>
      </c>
      <c r="I379" t="s">
        <v>154</v>
      </c>
      <c r="J379" t="s">
        <v>1886</v>
      </c>
      <c r="K379" t="s">
        <v>2522</v>
      </c>
      <c r="L379"/>
      <c r="M379" t="s">
        <v>258</v>
      </c>
      <c r="N379" t="s">
        <v>259</v>
      </c>
      <c r="O379"/>
      <c r="P379"/>
      <c r="Q379"/>
      <c r="R379"/>
      <c r="S379"/>
      <c r="T379"/>
      <c r="U379" s="421">
        <v>13965.52</v>
      </c>
      <c r="V379" s="421" t="s">
        <v>154</v>
      </c>
      <c r="W379" s="421">
        <v>2234.48</v>
      </c>
      <c r="X379" s="421" t="s">
        <v>154</v>
      </c>
      <c r="Y379" s="422">
        <v>16200</v>
      </c>
      <c r="Z379" s="417" t="s">
        <v>168</v>
      </c>
      <c r="AA379" s="421" t="s">
        <v>154</v>
      </c>
      <c r="AB379" s="421" t="s">
        <v>154</v>
      </c>
      <c r="AC379" s="421" t="s">
        <v>154</v>
      </c>
      <c r="AD379" s="421">
        <v>2234.48</v>
      </c>
      <c r="AE379" s="421" t="s">
        <v>154</v>
      </c>
      <c r="AF379" s="421" t="s">
        <v>154</v>
      </c>
      <c r="AG379" s="421" t="s">
        <v>154</v>
      </c>
      <c r="AH379" s="421" t="s">
        <v>154</v>
      </c>
      <c r="AI379" s="421" t="s">
        <v>154</v>
      </c>
      <c r="AJ379" s="421" t="s">
        <v>154</v>
      </c>
      <c r="AK379" s="421" t="s">
        <v>154</v>
      </c>
      <c r="AL379" s="417" t="s">
        <v>183</v>
      </c>
      <c r="AM379" s="417" t="s">
        <v>2631</v>
      </c>
      <c r="AN379" s="417" t="s">
        <v>154</v>
      </c>
      <c r="AO379" t="s">
        <v>2619</v>
      </c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 s="163" t="s">
        <v>63</v>
      </c>
      <c r="BK379" s="337">
        <v>45901</v>
      </c>
    </row>
    <row r="380" spans="1:63" ht="16.2" thickBot="1" x14ac:dyDescent="0.35">
      <c r="A380" t="s">
        <v>154</v>
      </c>
      <c r="B380" t="s">
        <v>2273</v>
      </c>
      <c r="C380" t="s">
        <v>155</v>
      </c>
      <c r="D380" t="s">
        <v>2554</v>
      </c>
      <c r="E380" t="s">
        <v>2564</v>
      </c>
      <c r="F380" t="s">
        <v>2585</v>
      </c>
      <c r="I380" t="s">
        <v>154</v>
      </c>
      <c r="J380" t="s">
        <v>1912</v>
      </c>
      <c r="K380" t="s">
        <v>2523</v>
      </c>
      <c r="L380"/>
      <c r="M380" t="s">
        <v>258</v>
      </c>
      <c r="N380" t="s">
        <v>259</v>
      </c>
      <c r="O380"/>
      <c r="P380"/>
      <c r="Q380"/>
      <c r="R380"/>
      <c r="S380"/>
      <c r="T380"/>
      <c r="U380" s="421">
        <v>18620.689999999999</v>
      </c>
      <c r="V380" s="421" t="s">
        <v>154</v>
      </c>
      <c r="W380" s="421">
        <v>2979.31</v>
      </c>
      <c r="X380" s="421" t="s">
        <v>154</v>
      </c>
      <c r="Y380" s="422">
        <v>21600</v>
      </c>
      <c r="Z380" s="417" t="s">
        <v>168</v>
      </c>
      <c r="AA380" s="421" t="s">
        <v>154</v>
      </c>
      <c r="AB380" s="421" t="s">
        <v>154</v>
      </c>
      <c r="AC380" s="421" t="s">
        <v>154</v>
      </c>
      <c r="AD380" s="421">
        <v>2979.31</v>
      </c>
      <c r="AE380" s="421" t="s">
        <v>154</v>
      </c>
      <c r="AF380" s="421" t="s">
        <v>154</v>
      </c>
      <c r="AG380" s="421" t="s">
        <v>154</v>
      </c>
      <c r="AH380" s="421" t="s">
        <v>154</v>
      </c>
      <c r="AI380" s="421" t="s">
        <v>154</v>
      </c>
      <c r="AJ380" s="421" t="s">
        <v>154</v>
      </c>
      <c r="AK380" s="421" t="s">
        <v>154</v>
      </c>
      <c r="AL380" s="417" t="s">
        <v>183</v>
      </c>
      <c r="AM380" s="417" t="s">
        <v>2631</v>
      </c>
      <c r="AN380" s="417" t="s">
        <v>154</v>
      </c>
      <c r="AO380" t="s">
        <v>2620</v>
      </c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 s="163" t="s">
        <v>63</v>
      </c>
      <c r="BK380" s="337">
        <v>45901</v>
      </c>
    </row>
    <row r="381" spans="1:63" ht="16.2" thickBot="1" x14ac:dyDescent="0.35">
      <c r="A381" t="s">
        <v>154</v>
      </c>
      <c r="B381" t="s">
        <v>2273</v>
      </c>
      <c r="C381" t="s">
        <v>155</v>
      </c>
      <c r="D381" t="s">
        <v>2554</v>
      </c>
      <c r="E381" t="s">
        <v>2565</v>
      </c>
      <c r="F381" t="s">
        <v>2586</v>
      </c>
      <c r="I381" t="s">
        <v>631</v>
      </c>
      <c r="J381" t="s">
        <v>2543</v>
      </c>
      <c r="K381" t="s">
        <v>2524</v>
      </c>
      <c r="L381"/>
      <c r="M381" t="s">
        <v>634</v>
      </c>
      <c r="N381" t="s">
        <v>635</v>
      </c>
      <c r="O381"/>
      <c r="P381"/>
      <c r="Q381"/>
      <c r="R381"/>
      <c r="S381"/>
      <c r="T381"/>
      <c r="U381" s="421">
        <v>911</v>
      </c>
      <c r="V381" s="421">
        <v>0</v>
      </c>
      <c r="W381" s="421" t="s">
        <v>154</v>
      </c>
      <c r="X381" s="421" t="s">
        <v>154</v>
      </c>
      <c r="Y381" s="421">
        <v>911</v>
      </c>
      <c r="Z381" s="417" t="s">
        <v>168</v>
      </c>
      <c r="AA381" s="421" t="s">
        <v>154</v>
      </c>
      <c r="AB381" s="421" t="s">
        <v>154</v>
      </c>
      <c r="AC381" s="421" t="s">
        <v>154</v>
      </c>
      <c r="AD381" s="421" t="s">
        <v>154</v>
      </c>
      <c r="AE381" s="421" t="s">
        <v>154</v>
      </c>
      <c r="AF381" s="421" t="s">
        <v>154</v>
      </c>
      <c r="AG381" s="421" t="s">
        <v>154</v>
      </c>
      <c r="AH381" s="421" t="s">
        <v>154</v>
      </c>
      <c r="AI381" s="421" t="s">
        <v>154</v>
      </c>
      <c r="AJ381" s="421" t="s">
        <v>154</v>
      </c>
      <c r="AK381" s="421" t="s">
        <v>154</v>
      </c>
      <c r="AL381" s="417" t="s">
        <v>183</v>
      </c>
      <c r="AM381" s="417" t="s">
        <v>2631</v>
      </c>
      <c r="AN381" s="417" t="s">
        <v>154</v>
      </c>
      <c r="AO381" t="s">
        <v>2621</v>
      </c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 s="163" t="s">
        <v>75</v>
      </c>
      <c r="BK381" s="337">
        <v>45901</v>
      </c>
    </row>
    <row r="382" spans="1:63" ht="16.2" thickBot="1" x14ac:dyDescent="0.35">
      <c r="A382" t="s">
        <v>154</v>
      </c>
      <c r="B382" t="s">
        <v>2273</v>
      </c>
      <c r="C382" t="s">
        <v>155</v>
      </c>
      <c r="D382" t="s">
        <v>2554</v>
      </c>
      <c r="E382" t="s">
        <v>2566</v>
      </c>
      <c r="F382" t="s">
        <v>2587</v>
      </c>
      <c r="I382" t="s">
        <v>443</v>
      </c>
      <c r="J382" t="s">
        <v>2544</v>
      </c>
      <c r="K382" t="s">
        <v>2525</v>
      </c>
      <c r="L382"/>
      <c r="M382" t="s">
        <v>446</v>
      </c>
      <c r="N382" t="s">
        <v>447</v>
      </c>
      <c r="O382"/>
      <c r="P382"/>
      <c r="Q382"/>
      <c r="R382"/>
      <c r="S382"/>
      <c r="T382"/>
      <c r="U382" s="421">
        <v>366.67</v>
      </c>
      <c r="V382" s="421" t="s">
        <v>154</v>
      </c>
      <c r="W382" s="421">
        <v>29.33</v>
      </c>
      <c r="X382" s="421" t="s">
        <v>154</v>
      </c>
      <c r="Y382" s="421">
        <v>396</v>
      </c>
      <c r="Z382" s="417" t="s">
        <v>168</v>
      </c>
      <c r="AA382" s="421" t="s">
        <v>154</v>
      </c>
      <c r="AB382" s="421" t="s">
        <v>154</v>
      </c>
      <c r="AC382" s="421">
        <v>29.33</v>
      </c>
      <c r="AD382" s="421" t="s">
        <v>154</v>
      </c>
      <c r="AE382" s="421" t="s">
        <v>154</v>
      </c>
      <c r="AF382" s="421" t="s">
        <v>154</v>
      </c>
      <c r="AG382" s="421" t="s">
        <v>154</v>
      </c>
      <c r="AH382" s="421" t="s">
        <v>154</v>
      </c>
      <c r="AI382" s="421" t="s">
        <v>154</v>
      </c>
      <c r="AJ382" s="421" t="s">
        <v>154</v>
      </c>
      <c r="AK382" s="421" t="s">
        <v>154</v>
      </c>
      <c r="AL382" s="417" t="s">
        <v>251</v>
      </c>
      <c r="AM382" s="417" t="s">
        <v>2631</v>
      </c>
      <c r="AN382" s="417" t="s">
        <v>154</v>
      </c>
      <c r="AO382" t="s">
        <v>2622</v>
      </c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 s="163" t="s">
        <v>83</v>
      </c>
      <c r="BK382" s="337">
        <v>45901</v>
      </c>
    </row>
    <row r="383" spans="1:63" ht="16.2" thickBot="1" x14ac:dyDescent="0.35">
      <c r="A383" t="s">
        <v>154</v>
      </c>
      <c r="B383" t="s">
        <v>2273</v>
      </c>
      <c r="C383" t="s">
        <v>155</v>
      </c>
      <c r="D383" t="s">
        <v>2554</v>
      </c>
      <c r="E383" t="s">
        <v>2567</v>
      </c>
      <c r="F383" t="s">
        <v>2588</v>
      </c>
      <c r="I383" t="s">
        <v>217</v>
      </c>
      <c r="J383" t="s">
        <v>2545</v>
      </c>
      <c r="K383" t="s">
        <v>2526</v>
      </c>
      <c r="L383"/>
      <c r="M383" t="s">
        <v>220</v>
      </c>
      <c r="N383" t="s">
        <v>221</v>
      </c>
      <c r="O383"/>
      <c r="P383"/>
      <c r="Q383"/>
      <c r="R383"/>
      <c r="S383"/>
      <c r="T383"/>
      <c r="U383" s="421">
        <v>252.01</v>
      </c>
      <c r="V383" s="421">
        <v>11.49</v>
      </c>
      <c r="W383" s="421">
        <v>38.479999999999997</v>
      </c>
      <c r="X383" s="421" t="s">
        <v>154</v>
      </c>
      <c r="Y383" s="422">
        <v>279</v>
      </c>
      <c r="Z383" s="417" t="s">
        <v>168</v>
      </c>
      <c r="AA383" s="421" t="s">
        <v>154</v>
      </c>
      <c r="AB383" s="421" t="s">
        <v>154</v>
      </c>
      <c r="AC383" s="421" t="s">
        <v>154</v>
      </c>
      <c r="AD383" s="421">
        <v>38.479999999999997</v>
      </c>
      <c r="AE383" s="421" t="s">
        <v>154</v>
      </c>
      <c r="AF383" s="421" t="s">
        <v>154</v>
      </c>
      <c r="AG383" s="421" t="s">
        <v>154</v>
      </c>
      <c r="AH383" s="421" t="s">
        <v>154</v>
      </c>
      <c r="AI383" s="421" t="s">
        <v>154</v>
      </c>
      <c r="AJ383" s="421" t="s">
        <v>154</v>
      </c>
      <c r="AK383" s="421" t="s">
        <v>154</v>
      </c>
      <c r="AL383" s="417" t="s">
        <v>169</v>
      </c>
      <c r="AM383" s="417" t="s">
        <v>2632</v>
      </c>
      <c r="AN383" s="417" t="s">
        <v>154</v>
      </c>
      <c r="AO383" t="s">
        <v>2623</v>
      </c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 s="163" t="s">
        <v>67</v>
      </c>
      <c r="BK383" s="337">
        <v>45901</v>
      </c>
    </row>
    <row r="384" spans="1:63" ht="16.2" thickBot="1" x14ac:dyDescent="0.35">
      <c r="B384" t="s">
        <v>2273</v>
      </c>
      <c r="C384" t="s">
        <v>155</v>
      </c>
      <c r="D384" t="s">
        <v>2554</v>
      </c>
      <c r="E384" t="s">
        <v>2568</v>
      </c>
      <c r="F384" t="s">
        <v>2589</v>
      </c>
      <c r="I384" t="s">
        <v>2546</v>
      </c>
      <c r="J384" t="s">
        <v>2547</v>
      </c>
      <c r="K384" t="s">
        <v>2527</v>
      </c>
      <c r="L384"/>
      <c r="M384" t="s">
        <v>739</v>
      </c>
      <c r="N384" t="s">
        <v>740</v>
      </c>
      <c r="O384"/>
      <c r="P384"/>
      <c r="U384" s="421">
        <v>47317.43</v>
      </c>
      <c r="V384" s="421" t="s">
        <v>154</v>
      </c>
      <c r="W384" s="421">
        <v>3785.42</v>
      </c>
      <c r="X384" s="421" t="s">
        <v>154</v>
      </c>
      <c r="Y384" s="421">
        <v>51102.85</v>
      </c>
      <c r="Z384" s="417" t="s">
        <v>369</v>
      </c>
      <c r="AA384" s="421" t="s">
        <v>154</v>
      </c>
      <c r="AB384" s="421" t="s">
        <v>154</v>
      </c>
      <c r="AC384" s="421">
        <v>3785.42</v>
      </c>
      <c r="AD384" s="421" t="s">
        <v>154</v>
      </c>
      <c r="AE384" s="421" t="s">
        <v>154</v>
      </c>
      <c r="AF384" s="421" t="s">
        <v>154</v>
      </c>
      <c r="AG384" s="421" t="s">
        <v>154</v>
      </c>
      <c r="AH384" s="421" t="s">
        <v>154</v>
      </c>
      <c r="AI384" s="421" t="s">
        <v>154</v>
      </c>
      <c r="AJ384" s="421" t="s">
        <v>154</v>
      </c>
      <c r="AK384" s="421" t="s">
        <v>154</v>
      </c>
      <c r="AL384" s="417" t="s">
        <v>169</v>
      </c>
      <c r="AM384" s="417" t="s">
        <v>2632</v>
      </c>
      <c r="AN384" s="417" t="s">
        <v>154</v>
      </c>
      <c r="AO384" t="s">
        <v>2624</v>
      </c>
      <c r="AP384"/>
      <c r="AQ384"/>
      <c r="AR384"/>
      <c r="AV384"/>
      <c r="AW384"/>
      <c r="AX384"/>
      <c r="AY384"/>
      <c r="BJ384" s="163" t="s">
        <v>1675</v>
      </c>
      <c r="BK384" s="337">
        <v>45901</v>
      </c>
    </row>
    <row r="385" spans="1:63" ht="16.2" thickBot="1" x14ac:dyDescent="0.35">
      <c r="B385" t="s">
        <v>2273</v>
      </c>
      <c r="C385" t="s">
        <v>155</v>
      </c>
      <c r="D385" t="s">
        <v>2554</v>
      </c>
      <c r="E385" t="s">
        <v>2569</v>
      </c>
      <c r="F385" t="s">
        <v>2590</v>
      </c>
      <c r="I385" t="s">
        <v>159</v>
      </c>
      <c r="J385" t="s">
        <v>2548</v>
      </c>
      <c r="K385" t="s">
        <v>2528</v>
      </c>
      <c r="L385"/>
      <c r="M385" t="s">
        <v>229</v>
      </c>
      <c r="N385" t="s">
        <v>230</v>
      </c>
      <c r="O385"/>
      <c r="P385"/>
      <c r="U385" s="421">
        <v>23654.09</v>
      </c>
      <c r="V385" s="421" t="s">
        <v>154</v>
      </c>
      <c r="W385" s="421" t="s">
        <v>154</v>
      </c>
      <c r="X385" s="421" t="s">
        <v>154</v>
      </c>
      <c r="Y385" s="422">
        <v>23654.09</v>
      </c>
      <c r="Z385" s="417" t="s">
        <v>168</v>
      </c>
      <c r="AA385" s="421" t="s">
        <v>154</v>
      </c>
      <c r="AB385" s="421" t="s">
        <v>154</v>
      </c>
      <c r="AC385" s="421" t="s">
        <v>154</v>
      </c>
      <c r="AD385" s="421" t="s">
        <v>154</v>
      </c>
      <c r="AE385" s="421" t="s">
        <v>154</v>
      </c>
      <c r="AF385" s="421" t="s">
        <v>154</v>
      </c>
      <c r="AG385" s="421" t="s">
        <v>154</v>
      </c>
      <c r="AH385" s="421" t="s">
        <v>154</v>
      </c>
      <c r="AI385" s="421" t="s">
        <v>154</v>
      </c>
      <c r="AJ385" s="421" t="s">
        <v>154</v>
      </c>
      <c r="AK385" s="421" t="s">
        <v>154</v>
      </c>
      <c r="AL385" s="417" t="s">
        <v>183</v>
      </c>
      <c r="AM385" s="417" t="s">
        <v>2631</v>
      </c>
      <c r="AN385" s="417" t="s">
        <v>154</v>
      </c>
      <c r="AO385" s="417" t="s">
        <v>2625</v>
      </c>
      <c r="AP385"/>
      <c r="AQ385"/>
      <c r="AR385"/>
      <c r="AV385"/>
      <c r="AW385"/>
      <c r="AX385"/>
      <c r="AY385"/>
      <c r="BJ385" s="163" t="s">
        <v>30</v>
      </c>
      <c r="BK385" s="337">
        <v>45901</v>
      </c>
    </row>
    <row r="386" spans="1:63" ht="16.2" thickBot="1" x14ac:dyDescent="0.35">
      <c r="B386" t="s">
        <v>2273</v>
      </c>
      <c r="C386" t="s">
        <v>155</v>
      </c>
      <c r="D386" t="s">
        <v>2554</v>
      </c>
      <c r="E386" t="s">
        <v>2570</v>
      </c>
      <c r="F386" t="s">
        <v>2591</v>
      </c>
      <c r="I386" t="s">
        <v>159</v>
      </c>
      <c r="J386" t="s">
        <v>2549</v>
      </c>
      <c r="K386" t="s">
        <v>2529</v>
      </c>
      <c r="L386"/>
      <c r="M386" t="s">
        <v>2599</v>
      </c>
      <c r="N386" t="s">
        <v>2600</v>
      </c>
      <c r="O386"/>
      <c r="P386"/>
      <c r="U386" s="421">
        <v>8333.33</v>
      </c>
      <c r="V386" s="421" t="s">
        <v>154</v>
      </c>
      <c r="W386" s="421">
        <v>666.67</v>
      </c>
      <c r="X386" s="421" t="s">
        <v>154</v>
      </c>
      <c r="Y386" s="422">
        <v>9000</v>
      </c>
      <c r="Z386" s="417" t="s">
        <v>168</v>
      </c>
      <c r="AA386" s="421" t="s">
        <v>154</v>
      </c>
      <c r="AB386" s="421" t="s">
        <v>154</v>
      </c>
      <c r="AC386" s="421">
        <v>666.67</v>
      </c>
      <c r="AD386" s="421" t="s">
        <v>154</v>
      </c>
      <c r="AE386" s="421" t="s">
        <v>154</v>
      </c>
      <c r="AF386" s="421" t="s">
        <v>154</v>
      </c>
      <c r="AG386" s="421" t="s">
        <v>154</v>
      </c>
      <c r="AH386" s="421" t="s">
        <v>154</v>
      </c>
      <c r="AI386" s="421" t="s">
        <v>154</v>
      </c>
      <c r="AJ386" s="421" t="s">
        <v>154</v>
      </c>
      <c r="AK386" s="421" t="s">
        <v>154</v>
      </c>
      <c r="AL386" s="417" t="s">
        <v>183</v>
      </c>
      <c r="AM386" s="417" t="s">
        <v>2631</v>
      </c>
      <c r="AN386" s="417" t="s">
        <v>154</v>
      </c>
      <c r="AO386" t="s">
        <v>2626</v>
      </c>
      <c r="AP386"/>
      <c r="AQ386"/>
      <c r="AR386"/>
      <c r="AV386"/>
      <c r="AW386"/>
      <c r="AX386"/>
      <c r="AY386"/>
      <c r="BJ386" s="163" t="s">
        <v>88</v>
      </c>
      <c r="BK386" s="337">
        <v>45901</v>
      </c>
    </row>
    <row r="387" spans="1:63" ht="16.2" thickBot="1" x14ac:dyDescent="0.35">
      <c r="A387" s="157" t="s">
        <v>93</v>
      </c>
      <c r="B387" t="s">
        <v>2273</v>
      </c>
      <c r="C387" t="s">
        <v>155</v>
      </c>
      <c r="D387" t="s">
        <v>2554</v>
      </c>
      <c r="E387" t="s">
        <v>2571</v>
      </c>
      <c r="F387" t="s">
        <v>2592</v>
      </c>
      <c r="G387" s="157"/>
      <c r="H387" s="157"/>
      <c r="I387" t="s">
        <v>159</v>
      </c>
      <c r="J387" t="s">
        <v>2550</v>
      </c>
      <c r="K387" t="s">
        <v>2530</v>
      </c>
      <c r="L387" s="157"/>
      <c r="M387" t="s">
        <v>324</v>
      </c>
      <c r="N387" t="s">
        <v>325</v>
      </c>
      <c r="O387" s="157"/>
      <c r="P387" s="157"/>
      <c r="Q387" s="157"/>
      <c r="R387" s="157"/>
      <c r="S387" s="157"/>
      <c r="T387" s="157"/>
      <c r="U387" s="421">
        <v>7302.5</v>
      </c>
      <c r="V387" s="421" t="s">
        <v>154</v>
      </c>
      <c r="W387" s="421">
        <v>584.20000000000005</v>
      </c>
      <c r="X387" s="421" t="s">
        <v>154</v>
      </c>
      <c r="Y387" s="421">
        <v>7886.7</v>
      </c>
      <c r="Z387" s="417" t="s">
        <v>168</v>
      </c>
      <c r="AA387" s="421" t="s">
        <v>154</v>
      </c>
      <c r="AB387" s="421" t="s">
        <v>154</v>
      </c>
      <c r="AC387" s="421">
        <v>584.20000000000005</v>
      </c>
      <c r="AD387" s="421" t="s">
        <v>154</v>
      </c>
      <c r="AE387" s="421" t="s">
        <v>154</v>
      </c>
      <c r="AF387" s="421" t="s">
        <v>154</v>
      </c>
      <c r="AG387" s="421" t="s">
        <v>154</v>
      </c>
      <c r="AH387" s="421" t="s">
        <v>154</v>
      </c>
      <c r="AI387" s="421" t="s">
        <v>154</v>
      </c>
      <c r="AJ387" s="421" t="s">
        <v>154</v>
      </c>
      <c r="AK387" s="421" t="s">
        <v>154</v>
      </c>
      <c r="AL387" s="417" t="s">
        <v>183</v>
      </c>
      <c r="AM387" s="417" t="s">
        <v>2631</v>
      </c>
      <c r="AN387" s="417" t="s">
        <v>154</v>
      </c>
      <c r="AO387" s="417" t="s">
        <v>2627</v>
      </c>
      <c r="AP387" s="417"/>
      <c r="AQ387" s="417"/>
      <c r="AR387" s="417"/>
      <c r="AS387" s="80"/>
      <c r="AT387" s="80"/>
      <c r="AU387" s="80"/>
      <c r="AV387" s="417"/>
      <c r="AW387" s="417"/>
      <c r="AX387" s="417"/>
      <c r="AY387" s="417"/>
      <c r="AZ387" s="80"/>
      <c r="BA387" s="80"/>
      <c r="BB387" s="80"/>
      <c r="BC387" s="80"/>
      <c r="BD387" s="80"/>
      <c r="BE387" s="80"/>
      <c r="BF387" s="80"/>
      <c r="BG387" s="80"/>
      <c r="BH387" s="80"/>
      <c r="BI387" s="80"/>
      <c r="BJ387" s="163" t="s">
        <v>64</v>
      </c>
      <c r="BK387" s="337">
        <v>45901</v>
      </c>
    </row>
    <row r="388" spans="1:63" ht="16.2" thickBot="1" x14ac:dyDescent="0.35">
      <c r="B388" t="s">
        <v>2273</v>
      </c>
      <c r="C388" t="s">
        <v>155</v>
      </c>
      <c r="D388" t="s">
        <v>2554</v>
      </c>
      <c r="E388" t="s">
        <v>2572</v>
      </c>
      <c r="F388" t="s">
        <v>2593</v>
      </c>
      <c r="G388"/>
      <c r="H388"/>
      <c r="I388" t="s">
        <v>154</v>
      </c>
      <c r="J388" t="s">
        <v>2551</v>
      </c>
      <c r="K388" t="s">
        <v>2531</v>
      </c>
      <c r="L388"/>
      <c r="M388" t="s">
        <v>654</v>
      </c>
      <c r="N388" t="s">
        <v>655</v>
      </c>
      <c r="O388"/>
      <c r="P388"/>
      <c r="Q388"/>
      <c r="R388"/>
      <c r="U388" s="421">
        <v>1000</v>
      </c>
      <c r="V388" s="421" t="s">
        <v>154</v>
      </c>
      <c r="W388" s="421">
        <v>80</v>
      </c>
      <c r="X388" s="421">
        <v>12.5</v>
      </c>
      <c r="Y388" s="421">
        <v>1067.5</v>
      </c>
      <c r="Z388" s="417" t="s">
        <v>168</v>
      </c>
      <c r="AA388" s="421" t="s">
        <v>154</v>
      </c>
      <c r="AB388" s="421" t="s">
        <v>154</v>
      </c>
      <c r="AC388" s="421">
        <v>80</v>
      </c>
      <c r="AD388" s="421" t="s">
        <v>154</v>
      </c>
      <c r="AE388" s="421">
        <v>12.5</v>
      </c>
      <c r="AF388" s="421" t="s">
        <v>154</v>
      </c>
      <c r="AG388" s="421" t="s">
        <v>154</v>
      </c>
      <c r="AH388" s="421">
        <v>12.5</v>
      </c>
      <c r="AI388" s="421" t="s">
        <v>154</v>
      </c>
      <c r="AJ388" s="421" t="s">
        <v>154</v>
      </c>
      <c r="AK388" s="421" t="s">
        <v>154</v>
      </c>
      <c r="AL388" s="417" t="s">
        <v>183</v>
      </c>
      <c r="AM388" s="417" t="s">
        <v>2631</v>
      </c>
      <c r="AN388" s="417" t="s">
        <v>154</v>
      </c>
      <c r="AO388" t="s">
        <v>2628</v>
      </c>
      <c r="AP388"/>
      <c r="AQ388"/>
      <c r="AR388"/>
      <c r="AV388"/>
      <c r="AW388"/>
      <c r="AX388"/>
      <c r="AY388"/>
      <c r="BJ388" s="163" t="s">
        <v>88</v>
      </c>
      <c r="BK388" s="337">
        <v>45901</v>
      </c>
    </row>
    <row r="389" spans="1:63" ht="16.2" thickBot="1" x14ac:dyDescent="0.35">
      <c r="B389" t="s">
        <v>2273</v>
      </c>
      <c r="C389" t="s">
        <v>155</v>
      </c>
      <c r="D389" t="s">
        <v>2554</v>
      </c>
      <c r="E389" t="s">
        <v>2573</v>
      </c>
      <c r="F389" t="s">
        <v>2594</v>
      </c>
      <c r="I389" t="s">
        <v>154</v>
      </c>
      <c r="J389" t="s">
        <v>2552</v>
      </c>
      <c r="K389" t="s">
        <v>2532</v>
      </c>
      <c r="L389"/>
      <c r="M389" t="s">
        <v>654</v>
      </c>
      <c r="N389" t="s">
        <v>655</v>
      </c>
      <c r="O389"/>
      <c r="P389"/>
      <c r="U389" s="421">
        <v>400</v>
      </c>
      <c r="V389" s="421" t="s">
        <v>154</v>
      </c>
      <c r="W389" s="421">
        <v>32</v>
      </c>
      <c r="X389" s="421">
        <v>5</v>
      </c>
      <c r="Y389" s="421">
        <v>427</v>
      </c>
      <c r="Z389" s="417" t="s">
        <v>168</v>
      </c>
      <c r="AA389" s="421" t="s">
        <v>154</v>
      </c>
      <c r="AB389" s="421" t="s">
        <v>154</v>
      </c>
      <c r="AC389" s="421">
        <v>32</v>
      </c>
      <c r="AD389" s="421" t="s">
        <v>154</v>
      </c>
      <c r="AE389" s="421">
        <v>5</v>
      </c>
      <c r="AF389" s="421" t="s">
        <v>154</v>
      </c>
      <c r="AG389" s="421" t="s">
        <v>154</v>
      </c>
      <c r="AH389" s="421">
        <v>5</v>
      </c>
      <c r="AI389" s="421" t="s">
        <v>154</v>
      </c>
      <c r="AJ389" s="421" t="s">
        <v>154</v>
      </c>
      <c r="AK389" s="421" t="s">
        <v>154</v>
      </c>
      <c r="AL389" s="417" t="s">
        <v>183</v>
      </c>
      <c r="AM389" s="417" t="s">
        <v>2631</v>
      </c>
      <c r="AN389" s="417" t="s">
        <v>154</v>
      </c>
      <c r="AO389" t="s">
        <v>2629</v>
      </c>
      <c r="AP389"/>
      <c r="AQ389"/>
      <c r="AR389"/>
      <c r="AV389"/>
      <c r="AW389"/>
      <c r="AX389"/>
      <c r="AY389"/>
      <c r="BJ389" s="163" t="s">
        <v>88</v>
      </c>
      <c r="BK389" s="337">
        <v>45901</v>
      </c>
    </row>
    <row r="390" spans="1:63" ht="16.2" thickBot="1" x14ac:dyDescent="0.35">
      <c r="B390" t="s">
        <v>2273</v>
      </c>
      <c r="C390" t="s">
        <v>155</v>
      </c>
      <c r="D390" t="s">
        <v>2554</v>
      </c>
      <c r="E390" t="s">
        <v>2574</v>
      </c>
      <c r="F390" t="s">
        <v>2595</v>
      </c>
      <c r="I390" t="s">
        <v>189</v>
      </c>
      <c r="J390" t="s">
        <v>2553</v>
      </c>
      <c r="K390" t="s">
        <v>2533</v>
      </c>
      <c r="L390"/>
      <c r="M390" t="s">
        <v>446</v>
      </c>
      <c r="N390" t="s">
        <v>447</v>
      </c>
      <c r="O390"/>
      <c r="P390"/>
      <c r="U390" s="421">
        <v>432.41</v>
      </c>
      <c r="V390" s="421" t="s">
        <v>154</v>
      </c>
      <c r="W390" s="421">
        <v>34.590000000000003</v>
      </c>
      <c r="X390" s="421" t="s">
        <v>154</v>
      </c>
      <c r="Y390" s="421">
        <v>467</v>
      </c>
      <c r="Z390" s="417" t="s">
        <v>168</v>
      </c>
      <c r="AA390" s="421" t="s">
        <v>154</v>
      </c>
      <c r="AB390" s="421" t="s">
        <v>154</v>
      </c>
      <c r="AC390" s="421">
        <v>34.590000000000003</v>
      </c>
      <c r="AD390" s="421" t="s">
        <v>154</v>
      </c>
      <c r="AE390" s="421" t="s">
        <v>154</v>
      </c>
      <c r="AF390" s="421" t="s">
        <v>154</v>
      </c>
      <c r="AG390" s="421" t="s">
        <v>154</v>
      </c>
      <c r="AH390" s="421" t="s">
        <v>154</v>
      </c>
      <c r="AI390" s="421" t="s">
        <v>154</v>
      </c>
      <c r="AJ390" s="421" t="s">
        <v>154</v>
      </c>
      <c r="AK390" s="421" t="s">
        <v>154</v>
      </c>
      <c r="AL390" s="417" t="s">
        <v>241</v>
      </c>
      <c r="AM390" s="417" t="s">
        <v>2631</v>
      </c>
      <c r="AN390" s="417" t="s">
        <v>154</v>
      </c>
      <c r="AO390" t="s">
        <v>2630</v>
      </c>
      <c r="AP390"/>
      <c r="AQ390"/>
      <c r="AR390"/>
      <c r="AV390"/>
      <c r="AW390"/>
      <c r="AX390"/>
      <c r="AY390"/>
      <c r="BJ390" s="163" t="s">
        <v>88</v>
      </c>
      <c r="BK390" s="337">
        <v>45901</v>
      </c>
    </row>
    <row r="391" spans="1:63" ht="16.2" thickBot="1" x14ac:dyDescent="0.35">
      <c r="B391" t="s">
        <v>2273</v>
      </c>
      <c r="C391" t="s">
        <v>155</v>
      </c>
      <c r="D391" t="s">
        <v>2554</v>
      </c>
      <c r="E391" t="s">
        <v>2575</v>
      </c>
      <c r="F391" t="s">
        <v>2596</v>
      </c>
      <c r="I391" t="s">
        <v>305</v>
      </c>
      <c r="J391" t="s">
        <v>1870</v>
      </c>
      <c r="K391" t="s">
        <v>2534</v>
      </c>
      <c r="L391"/>
      <c r="M391" t="s">
        <v>308</v>
      </c>
      <c r="N391" t="s">
        <v>309</v>
      </c>
      <c r="O391"/>
      <c r="P391"/>
      <c r="U391" s="421">
        <v>816.78</v>
      </c>
      <c r="V391" s="421" t="s">
        <v>154</v>
      </c>
      <c r="W391" s="421">
        <v>63.66</v>
      </c>
      <c r="X391" s="421" t="s">
        <v>154</v>
      </c>
      <c r="Y391" s="421">
        <v>880.44</v>
      </c>
      <c r="Z391" s="417" t="s">
        <v>168</v>
      </c>
      <c r="AA391" s="421" t="s">
        <v>154</v>
      </c>
      <c r="AB391" s="421" t="s">
        <v>154</v>
      </c>
      <c r="AC391" s="421">
        <v>63.66</v>
      </c>
      <c r="AD391" s="421" t="s">
        <v>154</v>
      </c>
      <c r="AE391" s="421" t="s">
        <v>154</v>
      </c>
      <c r="AF391" s="421" t="s">
        <v>154</v>
      </c>
      <c r="AG391" s="421" t="s">
        <v>154</v>
      </c>
      <c r="AH391" s="421" t="s">
        <v>154</v>
      </c>
      <c r="AI391" s="421" t="s">
        <v>154</v>
      </c>
      <c r="AJ391" s="421" t="s">
        <v>154</v>
      </c>
      <c r="AK391" s="421" t="s">
        <v>154</v>
      </c>
      <c r="AL391" s="417" t="s">
        <v>251</v>
      </c>
      <c r="AM391" s="417" t="s">
        <v>2631</v>
      </c>
      <c r="AN391" s="417" t="s">
        <v>154</v>
      </c>
      <c r="AO391" s="417" t="s">
        <v>2612</v>
      </c>
      <c r="AP391"/>
      <c r="AQ391"/>
      <c r="AR391"/>
      <c r="AV391"/>
      <c r="AW391"/>
      <c r="AX391"/>
      <c r="AY391"/>
      <c r="BJ391" s="163" t="s">
        <v>36</v>
      </c>
      <c r="BK391" s="337">
        <v>45901</v>
      </c>
    </row>
    <row r="392" spans="1:63" ht="14.4" x14ac:dyDescent="0.3">
      <c r="L392"/>
      <c r="M392"/>
      <c r="N392"/>
      <c r="O392"/>
      <c r="P392"/>
      <c r="AD392" s="174"/>
      <c r="AE392" s="423">
        <f>SUM(AE371:AE391)</f>
        <v>120</v>
      </c>
      <c r="AF392" s="423">
        <f>SUM(AF371:AF391)</f>
        <v>437.35</v>
      </c>
    </row>
    <row r="393" spans="1:63" ht="14.4" x14ac:dyDescent="0.3">
      <c r="L393"/>
      <c r="M393"/>
      <c r="N393"/>
      <c r="O393"/>
      <c r="P393"/>
    </row>
    <row r="399" spans="1:63" x14ac:dyDescent="0.25">
      <c r="BJ399" s="16">
        <f>356+217</f>
        <v>573</v>
      </c>
    </row>
  </sheetData>
  <mergeCells count="35">
    <mergeCell ref="P368:U369"/>
    <mergeCell ref="O1:T2"/>
    <mergeCell ref="O38:T39"/>
    <mergeCell ref="O76:T77"/>
    <mergeCell ref="W68:W69"/>
    <mergeCell ref="V68:V69"/>
    <mergeCell ref="P311:U312"/>
    <mergeCell ref="P260:U261"/>
    <mergeCell ref="P213:U214"/>
    <mergeCell ref="P151:U152"/>
    <mergeCell ref="Y140:Y141"/>
    <mergeCell ref="V140:V141"/>
    <mergeCell ref="AB140:AB141"/>
    <mergeCell ref="P110:U111"/>
    <mergeCell ref="U140:U141"/>
    <mergeCell ref="Z140:Z141"/>
    <mergeCell ref="AA140:AA141"/>
    <mergeCell ref="W140:W141"/>
    <mergeCell ref="X140:X141"/>
    <mergeCell ref="AI64:AI66"/>
    <mergeCell ref="AC102:AC104"/>
    <mergeCell ref="U68:U69"/>
    <mergeCell ref="AB101:AB102"/>
    <mergeCell ref="AA101:AA102"/>
    <mergeCell ref="Z101:Z102"/>
    <mergeCell ref="Y101:Y102"/>
    <mergeCell ref="X101:X102"/>
    <mergeCell ref="W101:W102"/>
    <mergeCell ref="V101:V102"/>
    <mergeCell ref="U101:U102"/>
    <mergeCell ref="AB68:AB69"/>
    <mergeCell ref="AA68:AA69"/>
    <mergeCell ref="Z68:Z69"/>
    <mergeCell ref="Y68:Y69"/>
    <mergeCell ref="X68:X69"/>
  </mergeCells>
  <phoneticPr fontId="35" type="noConversion"/>
  <pageMargins left="0.7" right="0.7" top="0.75" bottom="0.75" header="0.3" footer="0.3"/>
  <pageSetup orientation="portrait" horizontalDpi="0" verticalDpi="0"/>
  <ignoredErrors>
    <ignoredError sqref="X114 X119" formula="1"/>
  </ignoredErrors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AEB233-5A3C-4BFE-9DE3-19233148009B}">
          <x14:formula1>
            <xm:f>CONCEPTS!$A:$A</xm:f>
          </x14:formula1>
          <xm:sqref>BJ314:BJ326 BJ154:BJ174 BJ4:BJ15 BJ371:BJ391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D99-9CCF-4675-99FC-A7B2C686DD16}">
  <dimension ref="B2:AC348"/>
  <sheetViews>
    <sheetView topLeftCell="A322" workbookViewId="0">
      <selection activeCell="G337" sqref="G337"/>
    </sheetView>
  </sheetViews>
  <sheetFormatPr baseColWidth="10" defaultColWidth="11.44140625" defaultRowHeight="13.8" x14ac:dyDescent="0.25"/>
  <cols>
    <col min="1" max="1" width="5.77734375" style="16" customWidth="1"/>
    <col min="2" max="2" width="11.44140625" style="16"/>
    <col min="3" max="3" width="12.6640625" style="16" customWidth="1"/>
    <col min="4" max="4" width="11.44140625" style="16"/>
    <col min="5" max="5" width="49" style="16" customWidth="1"/>
    <col min="6" max="7" width="11.44140625" style="16"/>
    <col min="8" max="8" width="13.88671875" style="16" customWidth="1"/>
    <col min="9" max="11" width="11.44140625" style="16"/>
    <col min="12" max="12" width="21.109375" style="16" customWidth="1"/>
    <col min="13" max="13" width="36.109375" style="16" customWidth="1"/>
    <col min="14" max="16" width="11.44140625" style="16"/>
    <col min="17" max="17" width="27.6640625" style="16" customWidth="1"/>
    <col min="18" max="16384" width="11.44140625" style="16"/>
  </cols>
  <sheetData>
    <row r="2" spans="2:15" x14ac:dyDescent="0.25">
      <c r="C2" s="439" t="s">
        <v>92</v>
      </c>
      <c r="D2" s="439"/>
      <c r="E2" s="439"/>
      <c r="F2" s="439"/>
      <c r="G2" s="439"/>
      <c r="H2" s="439"/>
    </row>
    <row r="3" spans="2:15" x14ac:dyDescent="0.25">
      <c r="C3" s="440"/>
      <c r="D3" s="440"/>
      <c r="E3" s="440"/>
      <c r="F3" s="440"/>
      <c r="G3" s="440"/>
      <c r="H3" s="440"/>
    </row>
    <row r="4" spans="2:15" ht="14.4" thickBot="1" x14ac:dyDescent="0.3">
      <c r="B4" s="16" t="s">
        <v>767</v>
      </c>
      <c r="C4" s="16" t="s">
        <v>768</v>
      </c>
      <c r="D4" s="16" t="s">
        <v>769</v>
      </c>
      <c r="E4" s="16" t="s">
        <v>770</v>
      </c>
      <c r="F4" s="16" t="s">
        <v>771</v>
      </c>
      <c r="G4" s="16" t="s">
        <v>772</v>
      </c>
      <c r="H4" s="16" t="s">
        <v>773</v>
      </c>
      <c r="I4" s="16" t="s">
        <v>774</v>
      </c>
    </row>
    <row r="5" spans="2:15" ht="14.4" thickBot="1" x14ac:dyDescent="0.3">
      <c r="B5" s="33">
        <v>45688</v>
      </c>
      <c r="C5" s="27" t="s">
        <v>775</v>
      </c>
      <c r="D5" s="27" t="s">
        <v>776</v>
      </c>
      <c r="E5" s="27" t="s">
        <v>777</v>
      </c>
      <c r="F5" s="27"/>
      <c r="G5" s="27"/>
      <c r="H5" s="34">
        <v>1170</v>
      </c>
    </row>
    <row r="6" spans="2:15" x14ac:dyDescent="0.25">
      <c r="B6" s="35">
        <v>45688</v>
      </c>
      <c r="C6" s="16" t="s">
        <v>778</v>
      </c>
      <c r="D6" s="16" t="s">
        <v>779</v>
      </c>
      <c r="E6" s="16" t="s">
        <v>780</v>
      </c>
      <c r="F6" s="16" t="s">
        <v>781</v>
      </c>
      <c r="G6" s="16">
        <v>468</v>
      </c>
      <c r="H6" s="28">
        <v>315.73</v>
      </c>
      <c r="I6" s="16" t="s">
        <v>369</v>
      </c>
      <c r="O6" s="28"/>
    </row>
    <row r="7" spans="2:15" x14ac:dyDescent="0.25">
      <c r="B7" s="35">
        <v>45688</v>
      </c>
      <c r="C7" s="16" t="s">
        <v>782</v>
      </c>
      <c r="D7" s="16" t="s">
        <v>779</v>
      </c>
      <c r="E7" s="16" t="s">
        <v>783</v>
      </c>
      <c r="F7" s="16" t="s">
        <v>781</v>
      </c>
      <c r="G7" s="16">
        <v>230191</v>
      </c>
      <c r="H7" s="28">
        <v>25</v>
      </c>
      <c r="I7" s="16" t="s">
        <v>369</v>
      </c>
      <c r="K7" s="27" t="s">
        <v>777</v>
      </c>
      <c r="L7" s="36">
        <f>H5+H12+H13+H25+H26+H27+H28+H33+H37+H38+H43+H54+H55+H58+H59+H67+H80+H82+H83+H84+H89+H90+H97+H105+H108+H117+H124</f>
        <v>17495</v>
      </c>
      <c r="O7" s="28">
        <v>89799.89</v>
      </c>
    </row>
    <row r="8" spans="2:15" x14ac:dyDescent="0.25">
      <c r="B8" s="35">
        <v>45688</v>
      </c>
      <c r="C8" s="16" t="s">
        <v>782</v>
      </c>
      <c r="D8" s="16" t="s">
        <v>779</v>
      </c>
      <c r="E8" s="16" t="s">
        <v>784</v>
      </c>
      <c r="F8" s="16" t="s">
        <v>781</v>
      </c>
      <c r="G8" s="16">
        <v>485</v>
      </c>
      <c r="H8" s="28">
        <v>292.5</v>
      </c>
      <c r="I8" s="16" t="s">
        <v>369</v>
      </c>
      <c r="K8" s="37" t="s">
        <v>785</v>
      </c>
      <c r="L8" s="38">
        <f>H79+H119+H121+H128</f>
        <v>1465.12</v>
      </c>
      <c r="O8" s="28"/>
    </row>
    <row r="9" spans="2:15" x14ac:dyDescent="0.25">
      <c r="B9" s="35">
        <v>45688</v>
      </c>
      <c r="C9" s="16" t="s">
        <v>786</v>
      </c>
      <c r="D9" s="16" t="s">
        <v>787</v>
      </c>
      <c r="E9" s="16" t="s">
        <v>788</v>
      </c>
      <c r="F9" s="16" t="s">
        <v>781</v>
      </c>
      <c r="G9" s="16">
        <v>486</v>
      </c>
      <c r="H9" s="28">
        <v>1170</v>
      </c>
      <c r="I9" s="16" t="s">
        <v>369</v>
      </c>
      <c r="L9" s="28"/>
      <c r="O9" s="28"/>
    </row>
    <row r="10" spans="2:15" x14ac:dyDescent="0.25">
      <c r="B10" s="35">
        <v>45688</v>
      </c>
      <c r="C10" s="16" t="s">
        <v>789</v>
      </c>
      <c r="D10" s="16" t="s">
        <v>787</v>
      </c>
      <c r="E10" s="16" t="s">
        <v>790</v>
      </c>
      <c r="F10" s="16" t="s">
        <v>781</v>
      </c>
      <c r="G10" s="16">
        <v>433</v>
      </c>
      <c r="H10" s="28">
        <v>3238</v>
      </c>
      <c r="I10" s="16" t="s">
        <v>369</v>
      </c>
      <c r="O10" s="28"/>
    </row>
    <row r="11" spans="2:15" ht="14.4" thickBot="1" x14ac:dyDescent="0.3">
      <c r="B11" s="35">
        <v>45688</v>
      </c>
      <c r="C11" s="16" t="s">
        <v>791</v>
      </c>
      <c r="D11" s="16" t="s">
        <v>792</v>
      </c>
      <c r="E11" s="16" t="s">
        <v>793</v>
      </c>
      <c r="F11" s="16" t="s">
        <v>781</v>
      </c>
      <c r="G11" s="16">
        <v>599</v>
      </c>
      <c r="H11" s="28">
        <v>231.3</v>
      </c>
      <c r="I11" s="16" t="s">
        <v>369</v>
      </c>
      <c r="O11" s="28"/>
    </row>
    <row r="12" spans="2:15" x14ac:dyDescent="0.25">
      <c r="B12" s="33">
        <v>45687</v>
      </c>
      <c r="C12" s="27" t="s">
        <v>778</v>
      </c>
      <c r="D12" s="27" t="s">
        <v>776</v>
      </c>
      <c r="E12" s="27" t="s">
        <v>777</v>
      </c>
      <c r="F12" s="27"/>
      <c r="G12" s="27"/>
      <c r="H12" s="39">
        <v>317.5</v>
      </c>
      <c r="O12" s="28"/>
    </row>
    <row r="13" spans="2:15" ht="14.4" thickBot="1" x14ac:dyDescent="0.3">
      <c r="B13" s="33">
        <v>45687</v>
      </c>
      <c r="C13" s="27" t="s">
        <v>794</v>
      </c>
      <c r="D13" s="27" t="s">
        <v>776</v>
      </c>
      <c r="E13" s="27" t="s">
        <v>795</v>
      </c>
      <c r="F13" s="27"/>
      <c r="G13" s="27"/>
      <c r="H13" s="40">
        <v>898</v>
      </c>
      <c r="O13" s="28"/>
    </row>
    <row r="14" spans="2:15" x14ac:dyDescent="0.25">
      <c r="B14" s="35">
        <v>45687</v>
      </c>
      <c r="C14" s="16" t="s">
        <v>796</v>
      </c>
      <c r="D14" s="16" t="s">
        <v>787</v>
      </c>
      <c r="E14" s="16" t="s">
        <v>797</v>
      </c>
      <c r="F14" s="16" t="s">
        <v>781</v>
      </c>
      <c r="G14" s="16">
        <v>435</v>
      </c>
      <c r="H14" s="28">
        <v>898</v>
      </c>
      <c r="I14" s="16" t="s">
        <v>369</v>
      </c>
      <c r="O14" s="29"/>
    </row>
    <row r="15" spans="2:15" x14ac:dyDescent="0.25">
      <c r="B15" s="35">
        <v>45687</v>
      </c>
      <c r="C15" s="16" t="s">
        <v>798</v>
      </c>
      <c r="D15" s="16" t="s">
        <v>787</v>
      </c>
      <c r="E15" s="16" t="s">
        <v>799</v>
      </c>
      <c r="F15" s="16" t="s">
        <v>781</v>
      </c>
      <c r="G15" s="16">
        <v>541</v>
      </c>
      <c r="H15" s="28">
        <v>1170</v>
      </c>
      <c r="I15" s="16" t="s">
        <v>369</v>
      </c>
    </row>
    <row r="16" spans="2:15" x14ac:dyDescent="0.25">
      <c r="B16" s="35">
        <v>45687</v>
      </c>
      <c r="C16" s="16" t="s">
        <v>800</v>
      </c>
      <c r="D16" s="16" t="s">
        <v>787</v>
      </c>
      <c r="E16" s="16" t="s">
        <v>801</v>
      </c>
      <c r="F16" s="16" t="s">
        <v>781</v>
      </c>
      <c r="G16" s="16">
        <v>452</v>
      </c>
      <c r="H16" s="28">
        <v>1170</v>
      </c>
      <c r="I16" s="16" t="s">
        <v>369</v>
      </c>
    </row>
    <row r="17" spans="2:9" x14ac:dyDescent="0.25">
      <c r="B17" s="35">
        <v>45687</v>
      </c>
      <c r="C17" s="16" t="s">
        <v>802</v>
      </c>
      <c r="D17" s="16" t="s">
        <v>787</v>
      </c>
      <c r="E17" s="16" t="s">
        <v>803</v>
      </c>
      <c r="F17" s="16" t="s">
        <v>781</v>
      </c>
      <c r="G17" s="16">
        <v>466</v>
      </c>
      <c r="H17" s="28">
        <v>1170</v>
      </c>
      <c r="I17" s="16" t="s">
        <v>369</v>
      </c>
    </row>
    <row r="18" spans="2:9" x14ac:dyDescent="0.25">
      <c r="B18" s="35">
        <v>45687</v>
      </c>
      <c r="C18" s="16" t="s">
        <v>804</v>
      </c>
      <c r="D18" s="16" t="s">
        <v>787</v>
      </c>
      <c r="E18" s="16" t="s">
        <v>805</v>
      </c>
      <c r="F18" s="16" t="s">
        <v>781</v>
      </c>
      <c r="G18" s="16">
        <v>463</v>
      </c>
      <c r="H18" s="28">
        <v>1170</v>
      </c>
      <c r="I18" s="16" t="s">
        <v>369</v>
      </c>
    </row>
    <row r="19" spans="2:9" x14ac:dyDescent="0.25">
      <c r="B19" s="35">
        <v>45687</v>
      </c>
      <c r="C19" s="16" t="s">
        <v>806</v>
      </c>
      <c r="D19" s="16" t="s">
        <v>787</v>
      </c>
      <c r="E19" s="16" t="s">
        <v>807</v>
      </c>
      <c r="F19" s="16" t="s">
        <v>781</v>
      </c>
      <c r="G19" s="16">
        <v>591</v>
      </c>
      <c r="H19" s="28">
        <v>1170</v>
      </c>
      <c r="I19" s="16" t="s">
        <v>369</v>
      </c>
    </row>
    <row r="20" spans="2:9" x14ac:dyDescent="0.25">
      <c r="B20" s="35">
        <v>45687</v>
      </c>
      <c r="C20" s="16" t="s">
        <v>808</v>
      </c>
      <c r="D20" s="16" t="s">
        <v>787</v>
      </c>
      <c r="E20" s="16" t="s">
        <v>809</v>
      </c>
      <c r="F20" s="16" t="s">
        <v>781</v>
      </c>
      <c r="G20" s="16">
        <v>426</v>
      </c>
      <c r="H20" s="28">
        <v>898</v>
      </c>
      <c r="I20" s="16" t="s">
        <v>369</v>
      </c>
    </row>
    <row r="21" spans="2:9" x14ac:dyDescent="0.25">
      <c r="B21" s="35">
        <v>45687</v>
      </c>
      <c r="C21" s="16" t="s">
        <v>810</v>
      </c>
      <c r="D21" s="16" t="s">
        <v>787</v>
      </c>
      <c r="E21" s="16" t="s">
        <v>811</v>
      </c>
      <c r="F21" s="16" t="s">
        <v>781</v>
      </c>
      <c r="G21" s="16">
        <v>478</v>
      </c>
      <c r="H21" s="28">
        <v>898</v>
      </c>
      <c r="I21" s="16" t="s">
        <v>369</v>
      </c>
    </row>
    <row r="22" spans="2:9" x14ac:dyDescent="0.25">
      <c r="B22" s="35">
        <v>45687</v>
      </c>
      <c r="C22" s="16" t="s">
        <v>812</v>
      </c>
      <c r="D22" s="16" t="s">
        <v>787</v>
      </c>
      <c r="E22" s="16" t="s">
        <v>813</v>
      </c>
      <c r="F22" s="16" t="s">
        <v>781</v>
      </c>
      <c r="G22" s="16">
        <v>602</v>
      </c>
      <c r="H22" s="28">
        <v>1170</v>
      </c>
      <c r="I22" s="16" t="s">
        <v>369</v>
      </c>
    </row>
    <row r="23" spans="2:9" x14ac:dyDescent="0.25">
      <c r="B23" s="35">
        <v>45687</v>
      </c>
      <c r="C23" s="16" t="s">
        <v>814</v>
      </c>
      <c r="D23" s="16" t="s">
        <v>787</v>
      </c>
      <c r="E23" s="16" t="s">
        <v>815</v>
      </c>
      <c r="F23" s="16" t="s">
        <v>781</v>
      </c>
      <c r="G23" s="16">
        <v>572</v>
      </c>
      <c r="H23" s="28">
        <v>1170</v>
      </c>
      <c r="I23" s="16" t="s">
        <v>369</v>
      </c>
    </row>
    <row r="24" spans="2:9" ht="14.4" thickBot="1" x14ac:dyDescent="0.3">
      <c r="B24" s="35">
        <v>45687</v>
      </c>
      <c r="C24" s="16" t="s">
        <v>816</v>
      </c>
      <c r="D24" s="16" t="s">
        <v>787</v>
      </c>
      <c r="E24" s="16" t="s">
        <v>817</v>
      </c>
      <c r="F24" s="16" t="s">
        <v>781</v>
      </c>
      <c r="G24" s="16">
        <v>550</v>
      </c>
      <c r="H24" s="28">
        <v>898</v>
      </c>
      <c r="I24" s="16" t="s">
        <v>369</v>
      </c>
    </row>
    <row r="25" spans="2:9" x14ac:dyDescent="0.25">
      <c r="B25" s="33">
        <v>45686</v>
      </c>
      <c r="C25" s="41" t="s">
        <v>818</v>
      </c>
      <c r="D25" s="41"/>
      <c r="E25" s="41" t="s">
        <v>819</v>
      </c>
      <c r="F25" s="41"/>
      <c r="G25" s="41"/>
      <c r="H25" s="42">
        <v>2068</v>
      </c>
    </row>
    <row r="26" spans="2:9" ht="14.4" thickBot="1" x14ac:dyDescent="0.3">
      <c r="B26" s="33">
        <v>45686</v>
      </c>
      <c r="C26" s="41" t="s">
        <v>818</v>
      </c>
      <c r="D26" s="41"/>
      <c r="E26" s="41" t="s">
        <v>820</v>
      </c>
      <c r="F26" s="41"/>
      <c r="G26" s="41"/>
      <c r="H26" s="43">
        <v>62</v>
      </c>
    </row>
    <row r="27" spans="2:9" ht="14.4" thickBot="1" x14ac:dyDescent="0.3">
      <c r="B27" s="33">
        <v>45686</v>
      </c>
      <c r="C27" s="41" t="s">
        <v>821</v>
      </c>
      <c r="D27" s="41"/>
      <c r="E27" s="41" t="s">
        <v>777</v>
      </c>
      <c r="F27" s="41"/>
      <c r="G27" s="41"/>
      <c r="H27" s="44">
        <v>1182</v>
      </c>
    </row>
    <row r="28" spans="2:9" ht="14.4" thickBot="1" x14ac:dyDescent="0.3">
      <c r="B28" s="33">
        <v>45685</v>
      </c>
      <c r="C28" s="41" t="s">
        <v>822</v>
      </c>
      <c r="D28" s="41"/>
      <c r="E28" s="41" t="s">
        <v>777</v>
      </c>
      <c r="F28" s="41"/>
      <c r="G28" s="41"/>
      <c r="H28" s="44">
        <v>298</v>
      </c>
    </row>
    <row r="29" spans="2:9" x14ac:dyDescent="0.25">
      <c r="B29" s="35">
        <v>45685</v>
      </c>
      <c r="C29" s="16" t="s">
        <v>823</v>
      </c>
      <c r="D29" s="16" t="s">
        <v>787</v>
      </c>
      <c r="E29" s="16" t="s">
        <v>824</v>
      </c>
      <c r="F29" s="16" t="s">
        <v>781</v>
      </c>
      <c r="G29" s="16">
        <v>553</v>
      </c>
      <c r="H29" s="28">
        <v>517</v>
      </c>
      <c r="I29" s="16" t="s">
        <v>369</v>
      </c>
    </row>
    <row r="30" spans="2:9" x14ac:dyDescent="0.25">
      <c r="B30" s="35">
        <v>45684</v>
      </c>
      <c r="C30" s="16" t="s">
        <v>825</v>
      </c>
      <c r="D30" s="16" t="s">
        <v>792</v>
      </c>
      <c r="E30" s="16" t="s">
        <v>826</v>
      </c>
      <c r="F30" s="16" t="s">
        <v>781</v>
      </c>
      <c r="G30" s="16">
        <v>530</v>
      </c>
      <c r="H30" s="28">
        <v>1170</v>
      </c>
      <c r="I30" s="16" t="s">
        <v>369</v>
      </c>
    </row>
    <row r="31" spans="2:9" x14ac:dyDescent="0.25">
      <c r="B31" s="35">
        <v>45684</v>
      </c>
      <c r="C31" s="16" t="s">
        <v>827</v>
      </c>
      <c r="D31" s="16" t="s">
        <v>792</v>
      </c>
      <c r="E31" s="16" t="s">
        <v>828</v>
      </c>
      <c r="F31" s="16" t="s">
        <v>781</v>
      </c>
      <c r="G31" s="16">
        <v>508</v>
      </c>
      <c r="H31" s="28">
        <v>20.5</v>
      </c>
      <c r="I31" s="16" t="s">
        <v>369</v>
      </c>
    </row>
    <row r="32" spans="2:9" ht="14.4" thickBot="1" x14ac:dyDescent="0.3">
      <c r="B32" s="35">
        <v>45684</v>
      </c>
      <c r="C32" s="16" t="s">
        <v>829</v>
      </c>
      <c r="D32" s="16" t="s">
        <v>787</v>
      </c>
      <c r="E32" s="16" t="s">
        <v>830</v>
      </c>
      <c r="F32" s="16" t="s">
        <v>781</v>
      </c>
      <c r="G32" s="16">
        <v>558</v>
      </c>
      <c r="H32" s="28">
        <v>1170</v>
      </c>
      <c r="I32" s="16" t="s">
        <v>369</v>
      </c>
    </row>
    <row r="33" spans="2:9" ht="14.4" thickBot="1" x14ac:dyDescent="0.3">
      <c r="B33" s="33">
        <v>45683</v>
      </c>
      <c r="C33" s="41" t="s">
        <v>831</v>
      </c>
      <c r="D33" s="41"/>
      <c r="E33" s="41" t="s">
        <v>777</v>
      </c>
      <c r="F33" s="41"/>
      <c r="G33" s="41"/>
      <c r="H33" s="44">
        <v>898</v>
      </c>
    </row>
    <row r="34" spans="2:9" x14ac:dyDescent="0.25">
      <c r="B34" s="35">
        <v>45683</v>
      </c>
      <c r="C34" s="16" t="s">
        <v>832</v>
      </c>
      <c r="D34" s="16" t="s">
        <v>833</v>
      </c>
      <c r="E34" s="16" t="s">
        <v>834</v>
      </c>
      <c r="F34" s="16" t="s">
        <v>781</v>
      </c>
      <c r="G34" s="16">
        <v>451</v>
      </c>
      <c r="H34" s="28">
        <v>224.5</v>
      </c>
      <c r="I34" s="16" t="s">
        <v>369</v>
      </c>
    </row>
    <row r="35" spans="2:9" x14ac:dyDescent="0.25">
      <c r="B35" s="35">
        <v>45683</v>
      </c>
      <c r="C35" s="16" t="s">
        <v>835</v>
      </c>
      <c r="D35" s="16" t="s">
        <v>792</v>
      </c>
      <c r="E35" s="16" t="s">
        <v>836</v>
      </c>
      <c r="F35" s="16" t="s">
        <v>781</v>
      </c>
      <c r="G35" s="16">
        <v>575</v>
      </c>
      <c r="H35" s="28">
        <v>898</v>
      </c>
      <c r="I35" s="16" t="s">
        <v>369</v>
      </c>
    </row>
    <row r="36" spans="2:9" ht="14.4" thickBot="1" x14ac:dyDescent="0.3">
      <c r="B36" s="35">
        <v>45683</v>
      </c>
      <c r="C36" s="16" t="s">
        <v>837</v>
      </c>
      <c r="D36" s="16" t="s">
        <v>838</v>
      </c>
      <c r="E36" s="16" t="s">
        <v>839</v>
      </c>
      <c r="F36" s="16" t="s">
        <v>781</v>
      </c>
      <c r="G36" s="16">
        <v>421</v>
      </c>
      <c r="H36" s="28">
        <v>898</v>
      </c>
      <c r="I36" s="16" t="s">
        <v>369</v>
      </c>
    </row>
    <row r="37" spans="2:9" x14ac:dyDescent="0.25">
      <c r="B37" s="33">
        <v>45682</v>
      </c>
      <c r="C37" s="41" t="s">
        <v>840</v>
      </c>
      <c r="D37" s="41"/>
      <c r="E37" s="41" t="s">
        <v>777</v>
      </c>
      <c r="F37" s="41"/>
      <c r="G37" s="41"/>
      <c r="H37" s="42">
        <v>150</v>
      </c>
    </row>
    <row r="38" spans="2:9" ht="14.4" thickBot="1" x14ac:dyDescent="0.3">
      <c r="B38" s="33">
        <v>45682</v>
      </c>
      <c r="C38" s="41" t="s">
        <v>840</v>
      </c>
      <c r="D38" s="41"/>
      <c r="E38" s="41" t="s">
        <v>777</v>
      </c>
      <c r="F38" s="41"/>
      <c r="G38" s="41"/>
      <c r="H38" s="43">
        <v>150</v>
      </c>
    </row>
    <row r="39" spans="2:9" x14ac:dyDescent="0.25">
      <c r="B39" s="35">
        <v>45682</v>
      </c>
      <c r="C39" s="16" t="s">
        <v>841</v>
      </c>
      <c r="D39" s="16" t="s">
        <v>787</v>
      </c>
      <c r="E39" s="16" t="s">
        <v>842</v>
      </c>
      <c r="F39" s="16" t="s">
        <v>781</v>
      </c>
      <c r="G39" s="16">
        <v>568</v>
      </c>
      <c r="H39" s="28">
        <v>1170</v>
      </c>
      <c r="I39" s="16" t="s">
        <v>369</v>
      </c>
    </row>
    <row r="40" spans="2:9" x14ac:dyDescent="0.25">
      <c r="B40" s="35">
        <v>45682</v>
      </c>
      <c r="C40" s="16" t="s">
        <v>843</v>
      </c>
      <c r="D40" s="16" t="s">
        <v>787</v>
      </c>
      <c r="E40" s="16" t="s">
        <v>844</v>
      </c>
      <c r="F40" s="16" t="s">
        <v>781</v>
      </c>
      <c r="G40" s="16">
        <v>459</v>
      </c>
      <c r="H40" s="28">
        <v>1170</v>
      </c>
      <c r="I40" s="16" t="s">
        <v>369</v>
      </c>
    </row>
    <row r="41" spans="2:9" x14ac:dyDescent="0.25">
      <c r="B41" s="35">
        <v>45682</v>
      </c>
      <c r="C41" s="16" t="s">
        <v>845</v>
      </c>
      <c r="D41" s="16" t="s">
        <v>787</v>
      </c>
      <c r="E41" s="16" t="s">
        <v>846</v>
      </c>
      <c r="F41" s="16" t="s">
        <v>781</v>
      </c>
      <c r="G41" s="16">
        <v>565</v>
      </c>
      <c r="H41" s="28">
        <v>1170</v>
      </c>
      <c r="I41" s="16" t="s">
        <v>369</v>
      </c>
    </row>
    <row r="42" spans="2:9" ht="14.4" thickBot="1" x14ac:dyDescent="0.3">
      <c r="B42" s="35">
        <v>45682</v>
      </c>
      <c r="C42" s="16" t="s">
        <v>847</v>
      </c>
      <c r="D42" s="16" t="s">
        <v>787</v>
      </c>
      <c r="E42" s="16" t="s">
        <v>848</v>
      </c>
      <c r="F42" s="16" t="s">
        <v>781</v>
      </c>
      <c r="G42" s="16">
        <v>610</v>
      </c>
      <c r="H42" s="28">
        <v>1170</v>
      </c>
      <c r="I42" s="16" t="s">
        <v>369</v>
      </c>
    </row>
    <row r="43" spans="2:9" ht="14.4" thickBot="1" x14ac:dyDescent="0.3">
      <c r="B43" s="33">
        <v>45681</v>
      </c>
      <c r="C43" s="41" t="s">
        <v>849</v>
      </c>
      <c r="D43" s="41"/>
      <c r="E43" s="41" t="s">
        <v>850</v>
      </c>
      <c r="F43" s="41"/>
      <c r="G43" s="41"/>
      <c r="H43" s="44">
        <v>898</v>
      </c>
    </row>
    <row r="44" spans="2:9" x14ac:dyDescent="0.25">
      <c r="B44" s="35">
        <v>45681</v>
      </c>
      <c r="C44" s="16" t="s">
        <v>851</v>
      </c>
      <c r="D44" s="16" t="s">
        <v>787</v>
      </c>
      <c r="E44" s="16" t="s">
        <v>852</v>
      </c>
      <c r="F44" s="16" t="s">
        <v>781</v>
      </c>
      <c r="G44" s="16">
        <v>470</v>
      </c>
      <c r="H44" s="28">
        <v>292.5</v>
      </c>
      <c r="I44" s="16" t="s">
        <v>369</v>
      </c>
    </row>
    <row r="45" spans="2:9" x14ac:dyDescent="0.25">
      <c r="B45" s="35">
        <v>45681</v>
      </c>
      <c r="C45" s="16" t="s">
        <v>853</v>
      </c>
      <c r="D45" s="16" t="s">
        <v>787</v>
      </c>
      <c r="E45" s="16" t="s">
        <v>854</v>
      </c>
      <c r="F45" s="16" t="s">
        <v>781</v>
      </c>
      <c r="G45" s="16">
        <v>467</v>
      </c>
      <c r="H45" s="28">
        <v>898</v>
      </c>
      <c r="I45" s="16" t="s">
        <v>369</v>
      </c>
    </row>
    <row r="46" spans="2:9" x14ac:dyDescent="0.25">
      <c r="B46" s="35">
        <v>45681</v>
      </c>
      <c r="C46" s="16" t="s">
        <v>855</v>
      </c>
      <c r="D46" s="16" t="s">
        <v>787</v>
      </c>
      <c r="E46" s="16" t="s">
        <v>856</v>
      </c>
      <c r="F46" s="16" t="s">
        <v>781</v>
      </c>
      <c r="G46" s="16">
        <v>531</v>
      </c>
      <c r="H46" s="28">
        <v>898</v>
      </c>
      <c r="I46" s="16" t="s">
        <v>369</v>
      </c>
    </row>
    <row r="47" spans="2:9" x14ac:dyDescent="0.25">
      <c r="B47" s="35">
        <v>45681</v>
      </c>
      <c r="C47" s="16" t="s">
        <v>857</v>
      </c>
      <c r="D47" s="16" t="s">
        <v>787</v>
      </c>
      <c r="E47" s="16" t="s">
        <v>858</v>
      </c>
      <c r="F47" s="16" t="s">
        <v>781</v>
      </c>
      <c r="G47" s="16">
        <v>474</v>
      </c>
      <c r="H47" s="28">
        <v>1796</v>
      </c>
      <c r="I47" s="16" t="s">
        <v>369</v>
      </c>
    </row>
    <row r="48" spans="2:9" x14ac:dyDescent="0.25">
      <c r="B48" s="35">
        <v>45681</v>
      </c>
      <c r="C48" s="16" t="s">
        <v>859</v>
      </c>
      <c r="D48" s="16" t="s">
        <v>787</v>
      </c>
      <c r="E48" s="16" t="s">
        <v>860</v>
      </c>
      <c r="F48" s="16" t="s">
        <v>781</v>
      </c>
      <c r="G48" s="16">
        <v>551</v>
      </c>
      <c r="H48" s="28">
        <v>1170</v>
      </c>
      <c r="I48" s="16" t="s">
        <v>369</v>
      </c>
    </row>
    <row r="49" spans="2:9" x14ac:dyDescent="0.25">
      <c r="B49" s="35">
        <v>45681</v>
      </c>
      <c r="C49" s="16" t="s">
        <v>861</v>
      </c>
      <c r="D49" s="16" t="s">
        <v>787</v>
      </c>
      <c r="E49" s="16" t="s">
        <v>862</v>
      </c>
      <c r="F49" s="16" t="s">
        <v>781</v>
      </c>
      <c r="G49" s="16">
        <v>491</v>
      </c>
      <c r="H49" s="28">
        <v>1170</v>
      </c>
      <c r="I49" s="16" t="s">
        <v>369</v>
      </c>
    </row>
    <row r="50" spans="2:9" x14ac:dyDescent="0.25">
      <c r="B50" s="35">
        <v>45681</v>
      </c>
      <c r="C50" s="16" t="s">
        <v>863</v>
      </c>
      <c r="D50" s="16" t="s">
        <v>787</v>
      </c>
      <c r="E50" s="16" t="s">
        <v>864</v>
      </c>
      <c r="F50" s="16" t="s">
        <v>781</v>
      </c>
      <c r="G50" s="16">
        <v>482</v>
      </c>
      <c r="H50" s="28">
        <v>1170</v>
      </c>
      <c r="I50" s="16" t="s">
        <v>369</v>
      </c>
    </row>
    <row r="51" spans="2:9" x14ac:dyDescent="0.25">
      <c r="B51" s="35">
        <v>45681</v>
      </c>
      <c r="C51" s="16" t="s">
        <v>865</v>
      </c>
      <c r="D51" s="16" t="s">
        <v>787</v>
      </c>
      <c r="E51" s="16" t="s">
        <v>866</v>
      </c>
      <c r="F51" s="16" t="s">
        <v>781</v>
      </c>
      <c r="G51" s="16">
        <v>546</v>
      </c>
      <c r="H51" s="28">
        <v>1170</v>
      </c>
      <c r="I51" s="16" t="s">
        <v>369</v>
      </c>
    </row>
    <row r="52" spans="2:9" x14ac:dyDescent="0.25">
      <c r="B52" s="35">
        <v>45681</v>
      </c>
      <c r="C52" s="16" t="s">
        <v>867</v>
      </c>
      <c r="D52" s="16" t="s">
        <v>787</v>
      </c>
      <c r="E52" s="16" t="s">
        <v>868</v>
      </c>
      <c r="F52" s="16" t="s">
        <v>781</v>
      </c>
      <c r="G52" s="16">
        <v>598</v>
      </c>
      <c r="H52" s="28">
        <v>1170</v>
      </c>
      <c r="I52" s="16" t="s">
        <v>369</v>
      </c>
    </row>
    <row r="53" spans="2:9" ht="14.4" thickBot="1" x14ac:dyDescent="0.3">
      <c r="B53" s="35">
        <v>45681</v>
      </c>
      <c r="C53" s="16" t="s">
        <v>869</v>
      </c>
      <c r="D53" s="16" t="s">
        <v>787</v>
      </c>
      <c r="E53" s="16" t="s">
        <v>870</v>
      </c>
      <c r="F53" s="16" t="s">
        <v>781</v>
      </c>
      <c r="G53" s="16">
        <v>549</v>
      </c>
      <c r="H53" s="28">
        <v>1170</v>
      </c>
      <c r="I53" s="16" t="s">
        <v>369</v>
      </c>
    </row>
    <row r="54" spans="2:9" x14ac:dyDescent="0.25">
      <c r="B54" s="33">
        <v>45679</v>
      </c>
      <c r="C54" s="41" t="s">
        <v>871</v>
      </c>
      <c r="D54" s="41"/>
      <c r="E54" s="41" t="s">
        <v>777</v>
      </c>
      <c r="F54" s="41"/>
      <c r="G54" s="41"/>
      <c r="H54" s="42">
        <v>898</v>
      </c>
    </row>
    <row r="55" spans="2:9" ht="14.4" thickBot="1" x14ac:dyDescent="0.3">
      <c r="B55" s="33">
        <v>45679</v>
      </c>
      <c r="C55" s="41" t="s">
        <v>872</v>
      </c>
      <c r="D55" s="41"/>
      <c r="E55" s="41" t="s">
        <v>777</v>
      </c>
      <c r="F55" s="41"/>
      <c r="G55" s="41"/>
      <c r="H55" s="43">
        <v>1170</v>
      </c>
    </row>
    <row r="56" spans="2:9" x14ac:dyDescent="0.25">
      <c r="B56" s="35">
        <v>45679</v>
      </c>
      <c r="C56" s="16" t="s">
        <v>873</v>
      </c>
      <c r="D56" s="16" t="s">
        <v>787</v>
      </c>
      <c r="E56" s="16" t="s">
        <v>874</v>
      </c>
      <c r="F56" s="16" t="s">
        <v>781</v>
      </c>
      <c r="G56" s="16">
        <v>529</v>
      </c>
      <c r="H56" s="28">
        <v>1170</v>
      </c>
      <c r="I56" s="16" t="s">
        <v>369</v>
      </c>
    </row>
    <row r="57" spans="2:9" ht="14.4" thickBot="1" x14ac:dyDescent="0.3">
      <c r="B57" s="35">
        <v>45679</v>
      </c>
      <c r="C57" s="16" t="s">
        <v>875</v>
      </c>
      <c r="D57" s="16" t="s">
        <v>787</v>
      </c>
      <c r="E57" s="16" t="s">
        <v>876</v>
      </c>
      <c r="F57" s="16" t="s">
        <v>781</v>
      </c>
      <c r="G57" s="16">
        <v>496</v>
      </c>
      <c r="H57" s="28">
        <v>1170</v>
      </c>
      <c r="I57" s="16" t="s">
        <v>369</v>
      </c>
    </row>
    <row r="58" spans="2:9" x14ac:dyDescent="0.25">
      <c r="B58" s="33">
        <v>45678</v>
      </c>
      <c r="C58" s="41" t="s">
        <v>877</v>
      </c>
      <c r="D58" s="41"/>
      <c r="E58" s="41" t="s">
        <v>777</v>
      </c>
      <c r="F58" s="41"/>
      <c r="G58" s="41"/>
      <c r="H58" s="42">
        <v>400</v>
      </c>
    </row>
    <row r="59" spans="2:9" ht="14.4" thickBot="1" x14ac:dyDescent="0.3">
      <c r="B59" s="33">
        <v>45678</v>
      </c>
      <c r="C59" s="41" t="s">
        <v>878</v>
      </c>
      <c r="D59" s="41"/>
      <c r="E59" s="41" t="s">
        <v>777</v>
      </c>
      <c r="F59" s="41"/>
      <c r="G59" s="41"/>
      <c r="H59" s="43">
        <v>1170</v>
      </c>
    </row>
    <row r="60" spans="2:9" x14ac:dyDescent="0.25">
      <c r="B60" s="35">
        <v>45678</v>
      </c>
      <c r="C60" s="16" t="s">
        <v>879</v>
      </c>
      <c r="D60" s="16" t="s">
        <v>787</v>
      </c>
      <c r="E60" s="16" t="s">
        <v>880</v>
      </c>
      <c r="F60" s="16" t="s">
        <v>781</v>
      </c>
      <c r="G60" s="16">
        <v>563</v>
      </c>
      <c r="H60" s="28">
        <v>1796</v>
      </c>
      <c r="I60" s="16" t="s">
        <v>369</v>
      </c>
    </row>
    <row r="61" spans="2:9" x14ac:dyDescent="0.25">
      <c r="B61" s="35">
        <v>45678</v>
      </c>
      <c r="C61" s="16" t="s">
        <v>879</v>
      </c>
      <c r="D61" s="16" t="s">
        <v>787</v>
      </c>
      <c r="E61" s="16" t="s">
        <v>881</v>
      </c>
      <c r="F61" s="16" t="s">
        <v>781</v>
      </c>
      <c r="G61" s="16">
        <v>563</v>
      </c>
      <c r="H61" s="28">
        <v>292.5</v>
      </c>
      <c r="I61" s="16" t="s">
        <v>369</v>
      </c>
    </row>
    <row r="62" spans="2:9" x14ac:dyDescent="0.25">
      <c r="B62" s="35">
        <v>45678</v>
      </c>
      <c r="C62" s="16" t="s">
        <v>882</v>
      </c>
      <c r="D62" s="16" t="s">
        <v>787</v>
      </c>
      <c r="E62" s="16" t="s">
        <v>883</v>
      </c>
      <c r="F62" s="16" t="s">
        <v>781</v>
      </c>
      <c r="G62" s="16">
        <v>448</v>
      </c>
      <c r="H62" s="28">
        <v>585</v>
      </c>
      <c r="I62" s="16" t="s">
        <v>369</v>
      </c>
    </row>
    <row r="63" spans="2:9" x14ac:dyDescent="0.25">
      <c r="B63" s="35">
        <v>45678</v>
      </c>
      <c r="C63" s="16" t="s">
        <v>884</v>
      </c>
      <c r="D63" s="16" t="s">
        <v>787</v>
      </c>
      <c r="E63" s="16" t="s">
        <v>885</v>
      </c>
      <c r="F63" s="16" t="s">
        <v>781</v>
      </c>
      <c r="G63" s="16">
        <v>489</v>
      </c>
      <c r="H63" s="28">
        <v>1170</v>
      </c>
      <c r="I63" s="16" t="s">
        <v>369</v>
      </c>
    </row>
    <row r="64" spans="2:9" x14ac:dyDescent="0.25">
      <c r="B64" s="35">
        <v>45677</v>
      </c>
      <c r="C64" s="16" t="s">
        <v>886</v>
      </c>
      <c r="D64" s="16" t="s">
        <v>779</v>
      </c>
      <c r="E64" s="16" t="s">
        <v>887</v>
      </c>
      <c r="F64" s="16" t="s">
        <v>781</v>
      </c>
      <c r="G64" s="16">
        <v>447</v>
      </c>
      <c r="H64" s="28">
        <v>487</v>
      </c>
      <c r="I64" s="16" t="s">
        <v>369</v>
      </c>
    </row>
    <row r="65" spans="2:9" x14ac:dyDescent="0.25">
      <c r="B65" s="35">
        <v>45677</v>
      </c>
      <c r="C65" s="16" t="s">
        <v>888</v>
      </c>
      <c r="D65" s="16" t="s">
        <v>787</v>
      </c>
      <c r="E65" s="16" t="s">
        <v>889</v>
      </c>
      <c r="F65" s="16" t="s">
        <v>781</v>
      </c>
      <c r="G65" s="16">
        <v>523</v>
      </c>
      <c r="H65" s="28">
        <v>292.5</v>
      </c>
      <c r="I65" s="16" t="s">
        <v>369</v>
      </c>
    </row>
    <row r="66" spans="2:9" ht="14.4" thickBot="1" x14ac:dyDescent="0.3">
      <c r="B66" s="35">
        <v>45675</v>
      </c>
      <c r="C66" s="16" t="s">
        <v>890</v>
      </c>
      <c r="D66" s="16" t="s">
        <v>779</v>
      </c>
      <c r="E66" s="16" t="s">
        <v>891</v>
      </c>
      <c r="F66" s="16" t="s">
        <v>781</v>
      </c>
      <c r="G66" s="16">
        <v>569</v>
      </c>
      <c r="H66" s="28">
        <v>1170</v>
      </c>
      <c r="I66" s="16" t="s">
        <v>369</v>
      </c>
    </row>
    <row r="67" spans="2:9" ht="14.4" thickBot="1" x14ac:dyDescent="0.3">
      <c r="B67" s="33">
        <v>45674</v>
      </c>
      <c r="C67" s="41" t="s">
        <v>892</v>
      </c>
      <c r="D67" s="41"/>
      <c r="E67" s="41" t="s">
        <v>850</v>
      </c>
      <c r="F67" s="41"/>
      <c r="G67" s="41"/>
      <c r="H67" s="44">
        <v>1170</v>
      </c>
    </row>
    <row r="68" spans="2:9" x14ac:dyDescent="0.25">
      <c r="B68" s="35">
        <v>45674</v>
      </c>
      <c r="C68" s="16" t="s">
        <v>893</v>
      </c>
      <c r="D68" s="16" t="s">
        <v>787</v>
      </c>
      <c r="E68" s="16" t="s">
        <v>894</v>
      </c>
      <c r="F68" s="16" t="s">
        <v>781</v>
      </c>
      <c r="G68" s="16">
        <v>513</v>
      </c>
      <c r="H68" s="28">
        <v>898</v>
      </c>
      <c r="I68" s="16" t="s">
        <v>369</v>
      </c>
    </row>
    <row r="69" spans="2:9" x14ac:dyDescent="0.25">
      <c r="B69" s="35">
        <v>45674</v>
      </c>
      <c r="C69" s="16" t="s">
        <v>895</v>
      </c>
      <c r="D69" s="16" t="s">
        <v>787</v>
      </c>
      <c r="E69" s="16" t="s">
        <v>896</v>
      </c>
      <c r="F69" s="16" t="s">
        <v>781</v>
      </c>
      <c r="G69" s="16">
        <v>504</v>
      </c>
      <c r="H69" s="28">
        <v>898</v>
      </c>
      <c r="I69" s="16" t="s">
        <v>369</v>
      </c>
    </row>
    <row r="70" spans="2:9" x14ac:dyDescent="0.25">
      <c r="B70" s="35">
        <v>45674</v>
      </c>
      <c r="C70" s="16" t="s">
        <v>897</v>
      </c>
      <c r="D70" s="16" t="s">
        <v>787</v>
      </c>
      <c r="E70" s="16" t="s">
        <v>898</v>
      </c>
      <c r="F70" s="16" t="s">
        <v>781</v>
      </c>
      <c r="G70" s="16">
        <v>548</v>
      </c>
      <c r="H70" s="28">
        <v>898</v>
      </c>
      <c r="I70" s="16" t="s">
        <v>369</v>
      </c>
    </row>
    <row r="71" spans="2:9" x14ac:dyDescent="0.25">
      <c r="B71" s="35">
        <v>45674</v>
      </c>
      <c r="C71" s="16" t="s">
        <v>899</v>
      </c>
      <c r="D71" s="16" t="s">
        <v>787</v>
      </c>
      <c r="E71" s="16" t="s">
        <v>900</v>
      </c>
      <c r="F71" s="16" t="s">
        <v>781</v>
      </c>
      <c r="G71" s="16">
        <v>506</v>
      </c>
      <c r="H71" s="28">
        <v>225</v>
      </c>
      <c r="I71" s="16" t="s">
        <v>369</v>
      </c>
    </row>
    <row r="72" spans="2:9" x14ac:dyDescent="0.25">
      <c r="B72" s="35">
        <v>45674</v>
      </c>
      <c r="C72" s="16" t="s">
        <v>893</v>
      </c>
      <c r="D72" s="16" t="s">
        <v>787</v>
      </c>
      <c r="E72" s="16" t="s">
        <v>901</v>
      </c>
      <c r="F72" s="16" t="s">
        <v>902</v>
      </c>
      <c r="G72" s="16">
        <v>105</v>
      </c>
      <c r="H72" s="28">
        <v>898</v>
      </c>
      <c r="I72" s="16" t="s">
        <v>369</v>
      </c>
    </row>
    <row r="73" spans="2:9" x14ac:dyDescent="0.25">
      <c r="B73" s="35">
        <v>45674</v>
      </c>
      <c r="C73" s="16" t="s">
        <v>903</v>
      </c>
      <c r="D73" s="16" t="s">
        <v>902</v>
      </c>
      <c r="F73" s="16" t="s">
        <v>781</v>
      </c>
      <c r="G73" s="16">
        <v>240013</v>
      </c>
      <c r="H73" s="28">
        <v>650</v>
      </c>
      <c r="I73" s="16" t="s">
        <v>369</v>
      </c>
    </row>
    <row r="74" spans="2:9" x14ac:dyDescent="0.25">
      <c r="B74" s="35">
        <v>45674</v>
      </c>
      <c r="C74" s="16" t="s">
        <v>903</v>
      </c>
      <c r="D74" s="16" t="s">
        <v>902</v>
      </c>
      <c r="F74" s="16" t="s">
        <v>781</v>
      </c>
      <c r="G74" s="16">
        <v>178</v>
      </c>
      <c r="H74" s="28">
        <v>860</v>
      </c>
      <c r="I74" s="16" t="s">
        <v>369</v>
      </c>
    </row>
    <row r="75" spans="2:9" x14ac:dyDescent="0.25">
      <c r="B75" s="35">
        <v>45674</v>
      </c>
      <c r="C75" s="16" t="s">
        <v>904</v>
      </c>
      <c r="D75" s="16" t="s">
        <v>779</v>
      </c>
      <c r="E75" s="16" t="s">
        <v>905</v>
      </c>
      <c r="F75" s="16" t="s">
        <v>781</v>
      </c>
      <c r="G75" s="16">
        <v>622</v>
      </c>
      <c r="H75" s="28">
        <v>1000</v>
      </c>
      <c r="I75" s="16" t="s">
        <v>369</v>
      </c>
    </row>
    <row r="76" spans="2:9" x14ac:dyDescent="0.25">
      <c r="B76" s="35">
        <v>45674</v>
      </c>
      <c r="C76" s="16" t="s">
        <v>906</v>
      </c>
      <c r="D76" s="16" t="s">
        <v>779</v>
      </c>
      <c r="E76" s="16" t="s">
        <v>907</v>
      </c>
      <c r="F76" s="16" t="s">
        <v>781</v>
      </c>
      <c r="G76" s="16">
        <v>606</v>
      </c>
      <c r="H76" s="28">
        <v>898</v>
      </c>
      <c r="I76" s="16" t="s">
        <v>369</v>
      </c>
    </row>
    <row r="77" spans="2:9" x14ac:dyDescent="0.25">
      <c r="B77" s="35">
        <v>45674</v>
      </c>
      <c r="C77" s="16" t="s">
        <v>906</v>
      </c>
      <c r="D77" s="16" t="s">
        <v>779</v>
      </c>
      <c r="E77" s="16" t="s">
        <v>908</v>
      </c>
      <c r="F77" s="16" t="s">
        <v>902</v>
      </c>
      <c r="G77" s="16">
        <v>104</v>
      </c>
      <c r="H77" s="28">
        <v>2</v>
      </c>
      <c r="I77" s="16" t="s">
        <v>369</v>
      </c>
    </row>
    <row r="78" spans="2:9" x14ac:dyDescent="0.25">
      <c r="B78" s="35">
        <v>45674</v>
      </c>
      <c r="C78" s="16" t="s">
        <v>909</v>
      </c>
      <c r="D78" s="16" t="s">
        <v>910</v>
      </c>
      <c r="E78" s="16" t="s">
        <v>911</v>
      </c>
      <c r="F78" s="16" t="s">
        <v>781</v>
      </c>
      <c r="G78" s="16">
        <v>620</v>
      </c>
      <c r="H78" s="28">
        <v>750</v>
      </c>
      <c r="I78" s="16" t="s">
        <v>369</v>
      </c>
    </row>
    <row r="79" spans="2:9" ht="14.4" thickBot="1" x14ac:dyDescent="0.3">
      <c r="B79" s="45">
        <v>45674</v>
      </c>
      <c r="C79" s="46" t="s">
        <v>912</v>
      </c>
      <c r="D79" s="46" t="s">
        <v>913</v>
      </c>
      <c r="E79" s="46"/>
      <c r="F79" s="46" t="s">
        <v>781</v>
      </c>
      <c r="G79" s="46">
        <v>621</v>
      </c>
      <c r="H79" s="47">
        <v>100</v>
      </c>
      <c r="I79" s="16" t="s">
        <v>369</v>
      </c>
    </row>
    <row r="80" spans="2:9" ht="14.4" thickBot="1" x14ac:dyDescent="0.3">
      <c r="B80" s="33">
        <v>45673</v>
      </c>
      <c r="C80" s="41" t="s">
        <v>914</v>
      </c>
      <c r="D80" s="41"/>
      <c r="E80" s="41" t="s">
        <v>915</v>
      </c>
      <c r="F80" s="41"/>
      <c r="G80" s="41"/>
      <c r="H80" s="44">
        <v>224.5</v>
      </c>
    </row>
    <row r="81" spans="2:9" x14ac:dyDescent="0.25">
      <c r="B81" s="35">
        <v>45673</v>
      </c>
      <c r="C81" s="16" t="s">
        <v>827</v>
      </c>
      <c r="D81" s="16" t="s">
        <v>787</v>
      </c>
      <c r="E81" s="16" t="s">
        <v>905</v>
      </c>
      <c r="F81" s="16" t="s">
        <v>781</v>
      </c>
      <c r="G81" s="16">
        <v>508</v>
      </c>
      <c r="H81" s="28">
        <v>1170</v>
      </c>
      <c r="I81" s="16" t="s">
        <v>369</v>
      </c>
    </row>
    <row r="82" spans="2:9" ht="14.4" thickBot="1" x14ac:dyDescent="0.3">
      <c r="B82" s="33">
        <v>45672</v>
      </c>
      <c r="C82" s="41" t="s">
        <v>806</v>
      </c>
      <c r="D82" s="41"/>
      <c r="E82" s="41" t="s">
        <v>777</v>
      </c>
      <c r="F82" s="41"/>
      <c r="G82" s="41"/>
      <c r="H82" s="48">
        <v>0</v>
      </c>
    </row>
    <row r="83" spans="2:9" ht="14.4" thickBot="1" x14ac:dyDescent="0.3">
      <c r="B83" s="33">
        <v>45672</v>
      </c>
      <c r="C83" s="41" t="s">
        <v>806</v>
      </c>
      <c r="D83" s="41"/>
      <c r="E83" s="41" t="s">
        <v>916</v>
      </c>
      <c r="F83" s="41"/>
      <c r="G83" s="41"/>
      <c r="H83" s="44">
        <v>300</v>
      </c>
    </row>
    <row r="84" spans="2:9" ht="14.4" thickBot="1" x14ac:dyDescent="0.3">
      <c r="B84" s="33">
        <v>45671</v>
      </c>
      <c r="C84" s="41" t="s">
        <v>917</v>
      </c>
      <c r="D84" s="41"/>
      <c r="E84" s="41" t="s">
        <v>777</v>
      </c>
      <c r="F84" s="41"/>
      <c r="G84" s="41"/>
      <c r="H84" s="44">
        <v>295.5</v>
      </c>
    </row>
    <row r="85" spans="2:9" x14ac:dyDescent="0.25">
      <c r="B85" s="35">
        <v>45670</v>
      </c>
      <c r="C85" s="16" t="s">
        <v>918</v>
      </c>
      <c r="D85" s="16" t="s">
        <v>787</v>
      </c>
      <c r="E85" s="16" t="s">
        <v>905</v>
      </c>
      <c r="F85" s="16" t="s">
        <v>781</v>
      </c>
      <c r="G85" s="16">
        <v>588</v>
      </c>
      <c r="H85" s="28">
        <v>292.5</v>
      </c>
      <c r="I85" s="16" t="s">
        <v>369</v>
      </c>
    </row>
    <row r="86" spans="2:9" x14ac:dyDescent="0.25">
      <c r="B86" s="35">
        <v>45670</v>
      </c>
      <c r="C86" s="16" t="s">
        <v>919</v>
      </c>
      <c r="D86" s="16" t="s">
        <v>787</v>
      </c>
      <c r="E86" s="16" t="s">
        <v>905</v>
      </c>
      <c r="F86" s="16" t="s">
        <v>781</v>
      </c>
      <c r="G86" s="16">
        <v>422</v>
      </c>
      <c r="H86" s="28">
        <v>224.5</v>
      </c>
      <c r="I86" s="16" t="s">
        <v>369</v>
      </c>
    </row>
    <row r="87" spans="2:9" x14ac:dyDescent="0.25">
      <c r="B87" s="35">
        <v>45670</v>
      </c>
      <c r="C87" s="16" t="s">
        <v>920</v>
      </c>
      <c r="D87" s="16" t="s">
        <v>787</v>
      </c>
      <c r="E87" s="16" t="s">
        <v>921</v>
      </c>
      <c r="F87" s="16" t="s">
        <v>781</v>
      </c>
      <c r="G87" s="16">
        <v>439</v>
      </c>
      <c r="H87" s="28">
        <v>224.5</v>
      </c>
      <c r="I87" s="16" t="s">
        <v>369</v>
      </c>
    </row>
    <row r="88" spans="2:9" ht="14.4" thickBot="1" x14ac:dyDescent="0.3">
      <c r="B88" s="35">
        <v>45670</v>
      </c>
      <c r="C88" s="16" t="s">
        <v>922</v>
      </c>
      <c r="D88" s="16" t="s">
        <v>787</v>
      </c>
      <c r="F88" s="16" t="s">
        <v>781</v>
      </c>
      <c r="G88" s="16">
        <v>438</v>
      </c>
      <c r="H88" s="28">
        <v>1170</v>
      </c>
      <c r="I88" s="16" t="s">
        <v>369</v>
      </c>
    </row>
    <row r="89" spans="2:9" x14ac:dyDescent="0.25">
      <c r="B89" s="33">
        <v>45669</v>
      </c>
      <c r="C89" s="41" t="s">
        <v>923</v>
      </c>
      <c r="D89" s="41"/>
      <c r="E89" s="41" t="s">
        <v>777</v>
      </c>
      <c r="F89" s="41"/>
      <c r="G89" s="41"/>
      <c r="H89" s="42">
        <v>717</v>
      </c>
    </row>
    <row r="90" spans="2:9" ht="14.4" thickBot="1" x14ac:dyDescent="0.3">
      <c r="B90" s="33">
        <v>45669</v>
      </c>
      <c r="C90" s="41" t="s">
        <v>923</v>
      </c>
      <c r="D90" s="41"/>
      <c r="E90" s="41" t="s">
        <v>777</v>
      </c>
      <c r="F90" s="41"/>
      <c r="G90" s="41"/>
      <c r="H90" s="43">
        <v>453</v>
      </c>
    </row>
    <row r="91" spans="2:9" x14ac:dyDescent="0.25">
      <c r="B91" s="35">
        <v>45669</v>
      </c>
      <c r="C91" s="16" t="s">
        <v>924</v>
      </c>
      <c r="D91" s="16" t="s">
        <v>787</v>
      </c>
      <c r="F91" s="16" t="s">
        <v>781</v>
      </c>
      <c r="G91" s="16">
        <v>430</v>
      </c>
      <c r="H91" s="28">
        <v>898</v>
      </c>
      <c r="I91" s="16" t="s">
        <v>369</v>
      </c>
    </row>
    <row r="92" spans="2:9" x14ac:dyDescent="0.25">
      <c r="B92" s="35">
        <v>45669</v>
      </c>
      <c r="C92" s="16" t="s">
        <v>925</v>
      </c>
      <c r="D92" s="16" t="s">
        <v>787</v>
      </c>
      <c r="F92" s="16" t="s">
        <v>781</v>
      </c>
      <c r="G92" s="16">
        <v>593</v>
      </c>
      <c r="H92" s="28">
        <v>1170</v>
      </c>
      <c r="I92" s="16" t="s">
        <v>369</v>
      </c>
    </row>
    <row r="93" spans="2:9" x14ac:dyDescent="0.25">
      <c r="B93" s="35">
        <v>45669</v>
      </c>
      <c r="C93" s="16" t="s">
        <v>926</v>
      </c>
      <c r="D93" s="16" t="s">
        <v>787</v>
      </c>
      <c r="F93" s="16" t="s">
        <v>781</v>
      </c>
      <c r="G93" s="16">
        <v>564</v>
      </c>
      <c r="H93" s="28">
        <v>1170</v>
      </c>
      <c r="I93" s="16" t="s">
        <v>369</v>
      </c>
    </row>
    <row r="94" spans="2:9" x14ac:dyDescent="0.25">
      <c r="B94" s="35">
        <v>45668</v>
      </c>
      <c r="C94" s="16" t="s">
        <v>927</v>
      </c>
      <c r="D94" s="16" t="s">
        <v>787</v>
      </c>
      <c r="F94" s="16" t="s">
        <v>781</v>
      </c>
      <c r="G94" s="16">
        <v>436</v>
      </c>
      <c r="H94" s="28">
        <v>898</v>
      </c>
      <c r="I94" s="16" t="s">
        <v>369</v>
      </c>
    </row>
    <row r="95" spans="2:9" x14ac:dyDescent="0.25">
      <c r="B95" s="35">
        <v>45668</v>
      </c>
      <c r="C95" s="16" t="s">
        <v>928</v>
      </c>
      <c r="D95" s="16" t="s">
        <v>787</v>
      </c>
      <c r="F95" s="16" t="s">
        <v>781</v>
      </c>
      <c r="G95" s="16">
        <v>562</v>
      </c>
      <c r="H95" s="28">
        <v>1170</v>
      </c>
      <c r="I95" s="16" t="s">
        <v>369</v>
      </c>
    </row>
    <row r="96" spans="2:9" ht="14.4" thickBot="1" x14ac:dyDescent="0.3">
      <c r="B96" s="35">
        <v>45668</v>
      </c>
      <c r="C96" s="16" t="s">
        <v>929</v>
      </c>
      <c r="D96" s="16" t="s">
        <v>787</v>
      </c>
      <c r="F96" s="16" t="s">
        <v>781</v>
      </c>
      <c r="G96" s="16">
        <v>559</v>
      </c>
      <c r="H96" s="28">
        <v>1170</v>
      </c>
      <c r="I96" s="16" t="s">
        <v>369</v>
      </c>
    </row>
    <row r="97" spans="2:9" ht="14.4" thickBot="1" x14ac:dyDescent="0.3">
      <c r="B97" s="33">
        <v>45667</v>
      </c>
      <c r="C97" s="41" t="s">
        <v>930</v>
      </c>
      <c r="D97" s="41"/>
      <c r="E97" s="41" t="s">
        <v>850</v>
      </c>
      <c r="F97" s="41"/>
      <c r="G97" s="41"/>
      <c r="H97" s="44">
        <v>898</v>
      </c>
    </row>
    <row r="98" spans="2:9" x14ac:dyDescent="0.25">
      <c r="B98" s="35">
        <v>45667</v>
      </c>
      <c r="C98" s="16" t="s">
        <v>931</v>
      </c>
      <c r="D98" s="16" t="s">
        <v>787</v>
      </c>
      <c r="E98" s="16" t="s">
        <v>905</v>
      </c>
      <c r="F98" s="16" t="s">
        <v>781</v>
      </c>
      <c r="G98" s="16">
        <v>537</v>
      </c>
      <c r="H98" s="28">
        <v>292.5</v>
      </c>
      <c r="I98" s="16" t="s">
        <v>369</v>
      </c>
    </row>
    <row r="99" spans="2:9" x14ac:dyDescent="0.25">
      <c r="B99" s="35">
        <v>45667</v>
      </c>
      <c r="C99" s="16" t="s">
        <v>932</v>
      </c>
      <c r="D99" s="16" t="s">
        <v>787</v>
      </c>
      <c r="E99" s="16" t="s">
        <v>905</v>
      </c>
      <c r="F99" s="16" t="s">
        <v>781</v>
      </c>
      <c r="G99" s="16">
        <v>476</v>
      </c>
      <c r="H99" s="28">
        <v>292.5</v>
      </c>
      <c r="I99" s="16" t="s">
        <v>369</v>
      </c>
    </row>
    <row r="100" spans="2:9" x14ac:dyDescent="0.25">
      <c r="B100" s="35">
        <v>45667</v>
      </c>
      <c r="C100" s="16" t="s">
        <v>933</v>
      </c>
      <c r="D100" s="16" t="s">
        <v>787</v>
      </c>
      <c r="E100" s="16" t="s">
        <v>905</v>
      </c>
      <c r="F100" s="16" t="s">
        <v>781</v>
      </c>
      <c r="G100" s="16">
        <v>415</v>
      </c>
      <c r="H100" s="28">
        <v>292.5</v>
      </c>
      <c r="I100" s="16" t="s">
        <v>369</v>
      </c>
    </row>
    <row r="101" spans="2:9" x14ac:dyDescent="0.25">
      <c r="B101" s="35">
        <v>45667</v>
      </c>
      <c r="C101" s="16" t="s">
        <v>934</v>
      </c>
      <c r="D101" s="16" t="s">
        <v>787</v>
      </c>
      <c r="F101" s="16" t="s">
        <v>781</v>
      </c>
      <c r="G101" s="16">
        <v>567</v>
      </c>
      <c r="H101" s="28">
        <v>1170</v>
      </c>
      <c r="I101" s="16" t="s">
        <v>369</v>
      </c>
    </row>
    <row r="102" spans="2:9" x14ac:dyDescent="0.25">
      <c r="B102" s="35">
        <v>45667</v>
      </c>
      <c r="C102" s="16" t="s">
        <v>935</v>
      </c>
      <c r="D102" s="16" t="s">
        <v>787</v>
      </c>
      <c r="F102" s="16" t="s">
        <v>781</v>
      </c>
      <c r="G102" s="16">
        <v>450</v>
      </c>
      <c r="H102" s="28">
        <v>1170</v>
      </c>
      <c r="I102" s="16" t="s">
        <v>369</v>
      </c>
    </row>
    <row r="103" spans="2:9" ht="14.4" thickBot="1" x14ac:dyDescent="0.3">
      <c r="B103" s="35">
        <v>45667</v>
      </c>
      <c r="C103" s="16" t="s">
        <v>904</v>
      </c>
      <c r="D103" s="16" t="s">
        <v>779</v>
      </c>
      <c r="E103" s="16" t="s">
        <v>936</v>
      </c>
      <c r="F103" s="16" t="s">
        <v>781</v>
      </c>
      <c r="G103" s="16">
        <v>240223</v>
      </c>
      <c r="H103" s="28">
        <v>350</v>
      </c>
      <c r="I103" s="16" t="s">
        <v>369</v>
      </c>
    </row>
    <row r="104" spans="2:9" ht="14.4" thickBot="1" x14ac:dyDescent="0.3">
      <c r="B104" s="49">
        <v>45666</v>
      </c>
      <c r="C104" s="50" t="s">
        <v>937</v>
      </c>
      <c r="D104" s="50" t="s">
        <v>910</v>
      </c>
      <c r="E104" s="50" t="s">
        <v>938</v>
      </c>
      <c r="F104" s="50" t="s">
        <v>781</v>
      </c>
      <c r="G104" s="50">
        <v>601</v>
      </c>
      <c r="H104" s="51">
        <v>898</v>
      </c>
      <c r="I104" s="16" t="s">
        <v>369</v>
      </c>
    </row>
    <row r="105" spans="2:9" x14ac:dyDescent="0.25">
      <c r="B105" s="33">
        <v>45665</v>
      </c>
      <c r="C105" s="41" t="s">
        <v>939</v>
      </c>
      <c r="D105" s="41"/>
      <c r="E105" s="41" t="s">
        <v>777</v>
      </c>
      <c r="F105" s="41"/>
      <c r="G105" s="41"/>
      <c r="H105" s="48">
        <v>898</v>
      </c>
    </row>
    <row r="106" spans="2:9" x14ac:dyDescent="0.25">
      <c r="B106" s="35">
        <v>45665</v>
      </c>
      <c r="C106" s="16" t="s">
        <v>893</v>
      </c>
      <c r="D106" s="16" t="s">
        <v>787</v>
      </c>
      <c r="F106" s="16" t="s">
        <v>781</v>
      </c>
      <c r="G106" s="16">
        <v>513</v>
      </c>
      <c r="H106" s="28">
        <v>0</v>
      </c>
      <c r="I106" s="16" t="s">
        <v>369</v>
      </c>
    </row>
    <row r="107" spans="2:9" x14ac:dyDescent="0.25">
      <c r="B107" s="35">
        <v>45665</v>
      </c>
      <c r="C107" s="16" t="s">
        <v>940</v>
      </c>
      <c r="D107" s="16" t="s">
        <v>910</v>
      </c>
      <c r="E107" s="16" t="s">
        <v>941</v>
      </c>
      <c r="F107" s="16" t="s">
        <v>781</v>
      </c>
      <c r="G107" s="16">
        <v>600</v>
      </c>
      <c r="H107" s="28">
        <v>292.5</v>
      </c>
      <c r="I107" s="16" t="s">
        <v>369</v>
      </c>
    </row>
    <row r="108" spans="2:9" x14ac:dyDescent="0.25">
      <c r="B108" s="52">
        <v>45665</v>
      </c>
      <c r="C108" s="53" t="s">
        <v>903</v>
      </c>
      <c r="D108" s="53" t="s">
        <v>910</v>
      </c>
      <c r="E108" s="53" t="s">
        <v>938</v>
      </c>
      <c r="F108" s="53" t="s">
        <v>781</v>
      </c>
      <c r="G108" s="53">
        <v>543</v>
      </c>
      <c r="H108" s="54">
        <v>292.5</v>
      </c>
      <c r="I108" s="16" t="s">
        <v>369</v>
      </c>
    </row>
    <row r="109" spans="2:9" x14ac:dyDescent="0.25">
      <c r="B109" s="35">
        <v>45665</v>
      </c>
      <c r="C109" s="16" t="s">
        <v>942</v>
      </c>
      <c r="D109" s="16" t="s">
        <v>787</v>
      </c>
      <c r="F109" s="16" t="s">
        <v>781</v>
      </c>
      <c r="G109" s="16">
        <v>540</v>
      </c>
      <c r="H109" s="28">
        <v>898</v>
      </c>
      <c r="I109" s="16" t="s">
        <v>369</v>
      </c>
    </row>
    <row r="110" spans="2:9" x14ac:dyDescent="0.25">
      <c r="B110" s="35">
        <v>45665</v>
      </c>
      <c r="C110" s="16" t="s">
        <v>943</v>
      </c>
      <c r="D110" s="16" t="s">
        <v>787</v>
      </c>
      <c r="F110" s="16" t="s">
        <v>781</v>
      </c>
      <c r="G110" s="16">
        <v>586</v>
      </c>
      <c r="H110" s="28">
        <v>1170</v>
      </c>
      <c r="I110" s="16" t="s">
        <v>369</v>
      </c>
    </row>
    <row r="111" spans="2:9" x14ac:dyDescent="0.25">
      <c r="B111" s="35">
        <v>45665</v>
      </c>
      <c r="C111" s="16" t="s">
        <v>944</v>
      </c>
      <c r="D111" s="16" t="s">
        <v>787</v>
      </c>
      <c r="F111" s="16" t="s">
        <v>781</v>
      </c>
      <c r="G111" s="16">
        <v>613</v>
      </c>
      <c r="H111" s="28">
        <v>898</v>
      </c>
      <c r="I111" s="16" t="s">
        <v>369</v>
      </c>
    </row>
    <row r="112" spans="2:9" x14ac:dyDescent="0.25">
      <c r="B112" s="35">
        <v>45665</v>
      </c>
      <c r="C112" s="16" t="s">
        <v>945</v>
      </c>
      <c r="D112" s="16" t="s">
        <v>787</v>
      </c>
      <c r="F112" s="16" t="s">
        <v>781</v>
      </c>
      <c r="G112" s="16">
        <v>514</v>
      </c>
      <c r="H112" s="28">
        <v>898</v>
      </c>
      <c r="I112" s="16" t="s">
        <v>369</v>
      </c>
    </row>
    <row r="113" spans="2:9" x14ac:dyDescent="0.25">
      <c r="B113" s="35">
        <v>45665</v>
      </c>
      <c r="C113" s="16" t="s">
        <v>946</v>
      </c>
      <c r="D113" s="16" t="s">
        <v>787</v>
      </c>
      <c r="F113" s="16" t="s">
        <v>781</v>
      </c>
      <c r="G113" s="16">
        <v>585</v>
      </c>
      <c r="H113" s="28">
        <v>1170</v>
      </c>
      <c r="I113" s="16" t="s">
        <v>369</v>
      </c>
    </row>
    <row r="114" spans="2:9" x14ac:dyDescent="0.25">
      <c r="B114" s="35">
        <v>45665</v>
      </c>
      <c r="C114" s="16" t="s">
        <v>947</v>
      </c>
      <c r="D114" s="16" t="s">
        <v>787</v>
      </c>
      <c r="F114" s="16" t="s">
        <v>781</v>
      </c>
      <c r="G114" s="16">
        <v>419</v>
      </c>
      <c r="H114" s="28">
        <v>1170</v>
      </c>
      <c r="I114" s="16" t="s">
        <v>369</v>
      </c>
    </row>
    <row r="115" spans="2:9" x14ac:dyDescent="0.25">
      <c r="B115" s="35">
        <v>45664</v>
      </c>
      <c r="C115" s="16" t="s">
        <v>948</v>
      </c>
      <c r="D115" s="16" t="s">
        <v>787</v>
      </c>
      <c r="F115" s="16" t="s">
        <v>781</v>
      </c>
      <c r="G115" s="16">
        <v>560</v>
      </c>
      <c r="H115" s="28">
        <v>1170</v>
      </c>
      <c r="I115" s="16" t="s">
        <v>369</v>
      </c>
    </row>
    <row r="116" spans="2:9" x14ac:dyDescent="0.25">
      <c r="B116" s="35">
        <v>45664</v>
      </c>
      <c r="C116" s="16" t="s">
        <v>949</v>
      </c>
      <c r="D116" s="16" t="s">
        <v>787</v>
      </c>
      <c r="F116" s="16" t="s">
        <v>781</v>
      </c>
      <c r="G116" s="16">
        <v>545</v>
      </c>
      <c r="H116" s="28">
        <v>898</v>
      </c>
      <c r="I116" s="16" t="s">
        <v>369</v>
      </c>
    </row>
    <row r="117" spans="2:9" x14ac:dyDescent="0.25">
      <c r="B117" s="52">
        <v>45662</v>
      </c>
      <c r="C117" s="53" t="s">
        <v>950</v>
      </c>
      <c r="D117" s="53" t="s">
        <v>910</v>
      </c>
      <c r="E117" s="53" t="s">
        <v>938</v>
      </c>
      <c r="F117" s="53" t="s">
        <v>781</v>
      </c>
      <c r="G117" s="53">
        <v>483</v>
      </c>
      <c r="H117" s="54">
        <v>224.5</v>
      </c>
      <c r="I117" s="16" t="s">
        <v>369</v>
      </c>
    </row>
    <row r="118" spans="2:9" x14ac:dyDescent="0.25">
      <c r="B118" s="35">
        <v>45662</v>
      </c>
      <c r="C118" s="16" t="s">
        <v>951</v>
      </c>
      <c r="D118" s="16" t="s">
        <v>787</v>
      </c>
      <c r="F118" s="16" t="s">
        <v>781</v>
      </c>
      <c r="G118" s="16">
        <v>425</v>
      </c>
      <c r="H118" s="28">
        <v>1170</v>
      </c>
      <c r="I118" s="16" t="s">
        <v>369</v>
      </c>
    </row>
    <row r="119" spans="2:9" x14ac:dyDescent="0.25">
      <c r="B119" s="45">
        <v>45661</v>
      </c>
      <c r="C119" s="46" t="s">
        <v>952</v>
      </c>
      <c r="D119" s="46" t="s">
        <v>913</v>
      </c>
      <c r="E119" s="46"/>
      <c r="F119" s="46" t="s">
        <v>781</v>
      </c>
      <c r="G119" s="46">
        <v>240064</v>
      </c>
      <c r="H119" s="47">
        <v>250</v>
      </c>
      <c r="I119" s="16" t="s">
        <v>369</v>
      </c>
    </row>
    <row r="120" spans="2:9" x14ac:dyDescent="0.25">
      <c r="B120" s="35">
        <v>45661</v>
      </c>
      <c r="C120" s="16" t="s">
        <v>912</v>
      </c>
      <c r="D120" s="16" t="s">
        <v>787</v>
      </c>
      <c r="F120" s="16" t="s">
        <v>781</v>
      </c>
      <c r="G120" s="16">
        <v>607</v>
      </c>
      <c r="H120" s="28">
        <v>1170</v>
      </c>
      <c r="I120" s="16" t="s">
        <v>369</v>
      </c>
    </row>
    <row r="121" spans="2:9" x14ac:dyDescent="0.25">
      <c r="B121" s="45">
        <v>45661</v>
      </c>
      <c r="C121" s="46" t="s">
        <v>952</v>
      </c>
      <c r="D121" s="46" t="s">
        <v>913</v>
      </c>
      <c r="E121" s="46" t="s">
        <v>953</v>
      </c>
      <c r="F121" s="46" t="s">
        <v>781</v>
      </c>
      <c r="G121" s="46">
        <v>240064</v>
      </c>
      <c r="H121" s="47">
        <v>237.62</v>
      </c>
      <c r="I121" s="16" t="s">
        <v>369</v>
      </c>
    </row>
    <row r="122" spans="2:9" x14ac:dyDescent="0.25">
      <c r="B122" s="35">
        <v>45660</v>
      </c>
      <c r="C122" s="16" t="s">
        <v>954</v>
      </c>
      <c r="D122" s="16" t="s">
        <v>787</v>
      </c>
      <c r="E122" s="16" t="s">
        <v>955</v>
      </c>
      <c r="F122" s="16" t="s">
        <v>781</v>
      </c>
      <c r="G122" s="16">
        <v>1900165</v>
      </c>
      <c r="H122" s="28">
        <v>117</v>
      </c>
      <c r="I122" s="16" t="s">
        <v>369</v>
      </c>
    </row>
    <row r="123" spans="2:9" x14ac:dyDescent="0.25">
      <c r="B123" s="35">
        <v>45660</v>
      </c>
      <c r="C123" s="16" t="s">
        <v>954</v>
      </c>
      <c r="D123" s="16" t="s">
        <v>787</v>
      </c>
      <c r="E123" s="16" t="s">
        <v>905</v>
      </c>
      <c r="F123" s="16" t="s">
        <v>781</v>
      </c>
      <c r="G123" s="16">
        <v>166</v>
      </c>
      <c r="H123" s="28">
        <v>83</v>
      </c>
      <c r="I123" s="16" t="s">
        <v>369</v>
      </c>
    </row>
    <row r="124" spans="2:9" x14ac:dyDescent="0.25">
      <c r="B124" s="52">
        <v>45660</v>
      </c>
      <c r="C124" s="53" t="s">
        <v>956</v>
      </c>
      <c r="D124" s="53" t="s">
        <v>910</v>
      </c>
      <c r="E124" s="53" t="s">
        <v>957</v>
      </c>
      <c r="F124" s="53" t="s">
        <v>781</v>
      </c>
      <c r="G124" s="53">
        <v>444</v>
      </c>
      <c r="H124" s="54">
        <v>292.5</v>
      </c>
      <c r="I124" s="16" t="s">
        <v>369</v>
      </c>
    </row>
    <row r="125" spans="2:9" x14ac:dyDescent="0.25">
      <c r="B125" s="35">
        <v>45660</v>
      </c>
      <c r="C125" s="16" t="s">
        <v>958</v>
      </c>
      <c r="D125" s="16" t="s">
        <v>959</v>
      </c>
      <c r="E125" s="16" t="s">
        <v>960</v>
      </c>
      <c r="F125" s="16" t="s">
        <v>781</v>
      </c>
      <c r="G125" s="16">
        <v>240195</v>
      </c>
      <c r="H125" s="28">
        <v>617</v>
      </c>
      <c r="I125" s="16" t="s">
        <v>369</v>
      </c>
    </row>
    <row r="126" spans="2:9" x14ac:dyDescent="0.25">
      <c r="B126" s="35">
        <v>45659</v>
      </c>
      <c r="C126" s="16" t="s">
        <v>961</v>
      </c>
      <c r="D126" s="16" t="s">
        <v>787</v>
      </c>
      <c r="F126" s="16" t="s">
        <v>781</v>
      </c>
      <c r="G126" s="16">
        <v>611</v>
      </c>
      <c r="H126" s="28">
        <v>1170</v>
      </c>
      <c r="I126" s="16" t="s">
        <v>369</v>
      </c>
    </row>
    <row r="127" spans="2:9" x14ac:dyDescent="0.25">
      <c r="B127" s="35">
        <v>45658</v>
      </c>
      <c r="C127" s="16" t="s">
        <v>962</v>
      </c>
      <c r="D127" s="16" t="s">
        <v>787</v>
      </c>
      <c r="E127" s="16" t="s">
        <v>963</v>
      </c>
      <c r="F127" s="16" t="s">
        <v>781</v>
      </c>
      <c r="G127" s="16">
        <v>477</v>
      </c>
      <c r="H127" s="28">
        <v>741.5</v>
      </c>
      <c r="I127" s="16" t="s">
        <v>369</v>
      </c>
    </row>
    <row r="128" spans="2:9" x14ac:dyDescent="0.25">
      <c r="B128" s="45">
        <v>45658</v>
      </c>
      <c r="C128" s="46" t="s">
        <v>827</v>
      </c>
      <c r="D128" s="46" t="s">
        <v>913</v>
      </c>
      <c r="E128" s="46" t="s">
        <v>964</v>
      </c>
      <c r="F128" s="46" t="s">
        <v>781</v>
      </c>
      <c r="G128" s="46">
        <v>508</v>
      </c>
      <c r="H128" s="47">
        <v>877.5</v>
      </c>
      <c r="I128" s="16" t="s">
        <v>369</v>
      </c>
    </row>
    <row r="129" spans="2:22" x14ac:dyDescent="0.25">
      <c r="B129" s="35">
        <v>45658</v>
      </c>
      <c r="C129" s="16" t="s">
        <v>965</v>
      </c>
      <c r="D129" s="16" t="s">
        <v>787</v>
      </c>
      <c r="F129" s="16" t="s">
        <v>781</v>
      </c>
      <c r="G129" s="16">
        <v>612</v>
      </c>
      <c r="H129" s="28">
        <v>1170</v>
      </c>
      <c r="I129" s="16" t="s">
        <v>369</v>
      </c>
    </row>
    <row r="130" spans="2:22" x14ac:dyDescent="0.25">
      <c r="H130" s="17">
        <f>SUM(H5:H129)</f>
        <v>101433.15</v>
      </c>
    </row>
    <row r="132" spans="2:22" s="63" customFormat="1" x14ac:dyDescent="0.25">
      <c r="E132" s="81"/>
      <c r="H132" s="82"/>
      <c r="J132" s="81"/>
    </row>
    <row r="133" spans="2:22" s="63" customFormat="1" x14ac:dyDescent="0.25">
      <c r="E133" s="82"/>
      <c r="H133" s="82"/>
    </row>
    <row r="134" spans="2:22" x14ac:dyDescent="0.25">
      <c r="H134" s="29"/>
    </row>
    <row r="135" spans="2:22" x14ac:dyDescent="0.25">
      <c r="C135" s="439" t="s">
        <v>287</v>
      </c>
      <c r="D135" s="439"/>
      <c r="E135" s="439"/>
      <c r="F135" s="439"/>
      <c r="G135" s="439"/>
      <c r="H135" s="439"/>
    </row>
    <row r="136" spans="2:22" x14ac:dyDescent="0.25">
      <c r="C136" s="439"/>
      <c r="D136" s="439"/>
      <c r="E136" s="439"/>
      <c r="F136" s="439"/>
      <c r="G136" s="439"/>
      <c r="H136" s="439"/>
    </row>
    <row r="137" spans="2:22" s="12" customFormat="1" x14ac:dyDescent="0.25"/>
    <row r="138" spans="2:22" x14ac:dyDescent="0.25">
      <c r="B138" s="52"/>
      <c r="C138" s="53"/>
      <c r="D138" s="53"/>
      <c r="E138" s="53"/>
      <c r="F138" s="53"/>
      <c r="G138" s="53"/>
      <c r="H138" s="54"/>
      <c r="I138" s="53"/>
    </row>
    <row r="139" spans="2:22" ht="14.4" x14ac:dyDescent="0.3">
      <c r="B139" s="35"/>
      <c r="C139" s="13" t="s">
        <v>966</v>
      </c>
      <c r="M139" s="90"/>
      <c r="T139"/>
      <c r="U139"/>
      <c r="V139"/>
    </row>
    <row r="140" spans="2:22" ht="14.4" x14ac:dyDescent="0.3">
      <c r="B140" s="35"/>
      <c r="C140" s="91" t="s">
        <v>967</v>
      </c>
      <c r="D140" s="91" t="s">
        <v>968</v>
      </c>
      <c r="E140" s="91" t="s">
        <v>969</v>
      </c>
      <c r="F140" s="91" t="s">
        <v>970</v>
      </c>
      <c r="G140" s="91" t="s">
        <v>971</v>
      </c>
      <c r="H140" s="91" t="s">
        <v>972</v>
      </c>
      <c r="M140" s="90"/>
      <c r="T140"/>
      <c r="U140"/>
      <c r="V140"/>
    </row>
    <row r="141" spans="2:22" ht="14.4" x14ac:dyDescent="0.3">
      <c r="B141" s="35"/>
      <c r="C141" s="84">
        <v>45660.819444444445</v>
      </c>
      <c r="D141" s="85">
        <v>449</v>
      </c>
      <c r="E141"/>
      <c r="F141">
        <v>3.59</v>
      </c>
      <c r="G141" s="85">
        <v>445.41</v>
      </c>
      <c r="H141" t="s">
        <v>973</v>
      </c>
      <c r="T141"/>
      <c r="U141"/>
      <c r="V141"/>
    </row>
    <row r="142" spans="2:22" ht="14.4" x14ac:dyDescent="0.3">
      <c r="B142" s="35"/>
      <c r="C142" s="86" t="s">
        <v>974</v>
      </c>
      <c r="D142" s="85">
        <v>474</v>
      </c>
      <c r="E142"/>
      <c r="F142">
        <v>14.05</v>
      </c>
      <c r="G142" s="85">
        <v>459.95</v>
      </c>
      <c r="H142" t="s">
        <v>973</v>
      </c>
      <c r="R142" s="91" t="s">
        <v>975</v>
      </c>
      <c r="S142" s="91" t="s">
        <v>976</v>
      </c>
      <c r="T142"/>
      <c r="U142"/>
      <c r="V142"/>
    </row>
    <row r="143" spans="2:22" ht="14.4" x14ac:dyDescent="0.3">
      <c r="B143" s="35"/>
      <c r="C143" s="87" t="s">
        <v>977</v>
      </c>
      <c r="D143" s="88">
        <v>474</v>
      </c>
      <c r="E143" s="89" t="s">
        <v>978</v>
      </c>
      <c r="F143" s="89">
        <v>0</v>
      </c>
      <c r="G143" s="88">
        <v>474</v>
      </c>
      <c r="H143" s="89" t="s">
        <v>979</v>
      </c>
      <c r="R143" t="s">
        <v>980</v>
      </c>
      <c r="S143" t="s">
        <v>981</v>
      </c>
      <c r="T143"/>
      <c r="U143"/>
      <c r="V143"/>
    </row>
    <row r="144" spans="2:22" ht="14.4" x14ac:dyDescent="0.3">
      <c r="B144" s="35"/>
      <c r="C144" s="86" t="s">
        <v>982</v>
      </c>
      <c r="D144" s="85">
        <v>649</v>
      </c>
      <c r="E144"/>
      <c r="F144">
        <v>19.12</v>
      </c>
      <c r="G144" s="85">
        <v>629.88</v>
      </c>
      <c r="H144" t="s">
        <v>973</v>
      </c>
      <c r="R144" t="s">
        <v>983</v>
      </c>
      <c r="S144" t="s">
        <v>981</v>
      </c>
      <c r="T144"/>
      <c r="U144"/>
      <c r="V144"/>
    </row>
    <row r="145" spans="2:22" ht="14.4" x14ac:dyDescent="0.3">
      <c r="B145" s="35"/>
      <c r="C145" s="86" t="s">
        <v>984</v>
      </c>
      <c r="D145" s="85">
        <v>859.42</v>
      </c>
      <c r="E145"/>
      <c r="F145">
        <v>25.22</v>
      </c>
      <c r="G145" s="85">
        <v>834.2</v>
      </c>
      <c r="H145" t="s">
        <v>973</v>
      </c>
      <c r="R145" s="89" t="s">
        <v>983</v>
      </c>
      <c r="S145" s="89" t="s">
        <v>985</v>
      </c>
      <c r="T145"/>
      <c r="U145"/>
      <c r="V145"/>
    </row>
    <row r="146" spans="2:22" ht="14.4" x14ac:dyDescent="0.3">
      <c r="B146" s="35"/>
      <c r="C146" s="84">
        <v>45718.790277777778</v>
      </c>
      <c r="D146" s="85">
        <v>1170</v>
      </c>
      <c r="E146"/>
      <c r="F146">
        <v>34.229999999999997</v>
      </c>
      <c r="G146" s="85">
        <v>1135.77</v>
      </c>
      <c r="H146" t="s">
        <v>973</v>
      </c>
      <c r="R146" t="s">
        <v>983</v>
      </c>
      <c r="S146" t="s">
        <v>981</v>
      </c>
    </row>
    <row r="147" spans="2:22" ht="14.4" x14ac:dyDescent="0.3">
      <c r="B147" s="35"/>
      <c r="R147" t="s">
        <v>986</v>
      </c>
      <c r="S147" t="s">
        <v>981</v>
      </c>
    </row>
    <row r="148" spans="2:22" ht="14.4" x14ac:dyDescent="0.3">
      <c r="B148" s="35"/>
      <c r="R148" t="s">
        <v>987</v>
      </c>
      <c r="S148" t="s">
        <v>981</v>
      </c>
    </row>
    <row r="149" spans="2:22" x14ac:dyDescent="0.25">
      <c r="B149" s="35"/>
      <c r="F149" s="27" t="s">
        <v>777</v>
      </c>
      <c r="G149" s="153">
        <f>SUM(G141:G146)</f>
        <v>3979.2100000000005</v>
      </c>
    </row>
    <row r="150" spans="2:22" x14ac:dyDescent="0.25">
      <c r="B150" s="35"/>
    </row>
    <row r="153" spans="2:22" s="63" customFormat="1" x14ac:dyDescent="0.25"/>
    <row r="155" spans="2:22" x14ac:dyDescent="0.25">
      <c r="C155" s="439" t="s">
        <v>416</v>
      </c>
      <c r="D155" s="439"/>
      <c r="E155" s="439"/>
      <c r="F155" s="439"/>
      <c r="G155" s="439"/>
      <c r="H155" s="439"/>
    </row>
    <row r="156" spans="2:22" x14ac:dyDescent="0.25">
      <c r="C156" s="439"/>
      <c r="D156" s="439"/>
      <c r="E156" s="439"/>
      <c r="F156" s="439"/>
      <c r="G156" s="439"/>
      <c r="H156" s="439"/>
    </row>
    <row r="157" spans="2:22" x14ac:dyDescent="0.25">
      <c r="B157" s="12" t="s">
        <v>767</v>
      </c>
      <c r="C157" s="12" t="s">
        <v>768</v>
      </c>
      <c r="D157" s="12" t="s">
        <v>769</v>
      </c>
      <c r="E157" s="12" t="s">
        <v>770</v>
      </c>
      <c r="F157" s="12" t="s">
        <v>771</v>
      </c>
      <c r="G157" s="12" t="s">
        <v>772</v>
      </c>
      <c r="H157" s="12" t="s">
        <v>773</v>
      </c>
      <c r="I157" s="12" t="s">
        <v>774</v>
      </c>
    </row>
    <row r="158" spans="2:22" ht="14.4" x14ac:dyDescent="0.3">
      <c r="B158" s="93">
        <v>45746</v>
      </c>
      <c r="C158" s="94" t="s">
        <v>903</v>
      </c>
      <c r="D158" s="94" t="s">
        <v>910</v>
      </c>
      <c r="E158" s="94" t="s">
        <v>957</v>
      </c>
      <c r="F158" s="94" t="s">
        <v>781</v>
      </c>
      <c r="G158" s="94">
        <v>543</v>
      </c>
      <c r="H158" s="97">
        <v>301.23</v>
      </c>
      <c r="I158" s="94" t="s">
        <v>369</v>
      </c>
      <c r="L158" s="91" t="s">
        <v>967</v>
      </c>
      <c r="M158" s="91" t="s">
        <v>773</v>
      </c>
      <c r="N158" s="91" t="s">
        <v>988</v>
      </c>
      <c r="O158" s="91" t="s">
        <v>970</v>
      </c>
      <c r="P158" s="91" t="s">
        <v>972</v>
      </c>
      <c r="Q158" s="91" t="s">
        <v>975</v>
      </c>
      <c r="R158" s="86"/>
    </row>
    <row r="159" spans="2:22" ht="14.4" x14ac:dyDescent="0.3">
      <c r="B159" s="83">
        <v>45744</v>
      </c>
      <c r="C159" t="s">
        <v>989</v>
      </c>
      <c r="D159" t="s">
        <v>787</v>
      </c>
      <c r="E159" t="s">
        <v>990</v>
      </c>
      <c r="F159" t="s">
        <v>781</v>
      </c>
      <c r="G159">
        <v>505</v>
      </c>
      <c r="H159" s="98">
        <v>1195</v>
      </c>
      <c r="I159" t="s">
        <v>369</v>
      </c>
      <c r="L159" s="87" t="s">
        <v>991</v>
      </c>
      <c r="M159" s="116">
        <v>224.5</v>
      </c>
      <c r="N159" s="116"/>
      <c r="O159" s="116"/>
      <c r="P159" s="117" t="s">
        <v>992</v>
      </c>
      <c r="Q159" s="87"/>
      <c r="R159" s="86"/>
    </row>
    <row r="160" spans="2:22" ht="14.4" x14ac:dyDescent="0.3">
      <c r="B160" s="83">
        <v>45744</v>
      </c>
      <c r="C160" t="s">
        <v>989</v>
      </c>
      <c r="D160" t="s">
        <v>787</v>
      </c>
      <c r="E160" t="s">
        <v>990</v>
      </c>
      <c r="F160" t="s">
        <v>781</v>
      </c>
      <c r="G160">
        <v>240030</v>
      </c>
      <c r="H160" s="98">
        <v>1248</v>
      </c>
      <c r="I160" t="s">
        <v>369</v>
      </c>
      <c r="L160" s="86" t="s">
        <v>993</v>
      </c>
      <c r="M160" s="96">
        <v>301.23</v>
      </c>
      <c r="N160" s="96">
        <v>301.23</v>
      </c>
      <c r="O160" s="96">
        <v>9.0399999999999991</v>
      </c>
      <c r="P160" s="86" t="s">
        <v>973</v>
      </c>
      <c r="Q160" s="95" t="s">
        <v>994</v>
      </c>
      <c r="R160" s="86"/>
    </row>
    <row r="161" spans="2:18" ht="14.4" x14ac:dyDescent="0.3">
      <c r="B161" s="83">
        <v>45744</v>
      </c>
      <c r="C161" t="s">
        <v>989</v>
      </c>
      <c r="D161" t="s">
        <v>787</v>
      </c>
      <c r="E161" t="s">
        <v>990</v>
      </c>
      <c r="F161" t="s">
        <v>781</v>
      </c>
      <c r="G161">
        <v>230021</v>
      </c>
      <c r="H161" s="98">
        <v>948</v>
      </c>
      <c r="I161" t="s">
        <v>369</v>
      </c>
      <c r="L161" s="86" t="s">
        <v>995</v>
      </c>
      <c r="M161" s="96">
        <v>224.5</v>
      </c>
      <c r="N161" s="96">
        <v>224.5</v>
      </c>
      <c r="O161" s="96">
        <v>6.81</v>
      </c>
      <c r="P161" s="86" t="s">
        <v>973</v>
      </c>
      <c r="Q161" s="95" t="s">
        <v>996</v>
      </c>
      <c r="R161" s="86"/>
    </row>
    <row r="162" spans="2:18" ht="14.4" x14ac:dyDescent="0.3">
      <c r="B162" s="83">
        <v>45744</v>
      </c>
      <c r="C162" t="s">
        <v>989</v>
      </c>
      <c r="D162" t="s">
        <v>787</v>
      </c>
      <c r="E162" t="s">
        <v>990</v>
      </c>
      <c r="F162" t="s">
        <v>781</v>
      </c>
      <c r="G162">
        <v>220237</v>
      </c>
      <c r="H162" s="98">
        <v>748</v>
      </c>
      <c r="I162" t="s">
        <v>369</v>
      </c>
      <c r="L162" s="86" t="s">
        <v>997</v>
      </c>
      <c r="M162" s="96">
        <v>1170</v>
      </c>
      <c r="N162" s="96">
        <v>1170</v>
      </c>
      <c r="O162" s="96">
        <v>34.229999999999997</v>
      </c>
      <c r="P162" s="86" t="s">
        <v>973</v>
      </c>
      <c r="Q162" s="95" t="s">
        <v>998</v>
      </c>
      <c r="R162" s="86"/>
    </row>
    <row r="163" spans="2:18" ht="14.4" x14ac:dyDescent="0.3">
      <c r="B163" s="83">
        <v>45744</v>
      </c>
      <c r="C163" t="s">
        <v>989</v>
      </c>
      <c r="D163" t="s">
        <v>787</v>
      </c>
      <c r="E163" t="s">
        <v>990</v>
      </c>
      <c r="F163" t="s">
        <v>781</v>
      </c>
      <c r="G163">
        <v>210144</v>
      </c>
      <c r="H163" s="98">
        <v>773</v>
      </c>
      <c r="I163" t="s">
        <v>369</v>
      </c>
      <c r="L163" s="86" t="s">
        <v>999</v>
      </c>
      <c r="M163" s="96">
        <v>301</v>
      </c>
      <c r="N163" s="96">
        <v>301</v>
      </c>
      <c r="O163" s="96">
        <v>9.0299999999999994</v>
      </c>
      <c r="P163" s="86" t="s">
        <v>973</v>
      </c>
      <c r="Q163" s="95" t="s">
        <v>1000</v>
      </c>
      <c r="R163" s="86"/>
    </row>
    <row r="164" spans="2:18" ht="14.4" x14ac:dyDescent="0.3">
      <c r="B164" s="83">
        <v>45744</v>
      </c>
      <c r="C164" t="s">
        <v>989</v>
      </c>
      <c r="D164" t="s">
        <v>787</v>
      </c>
      <c r="E164" t="s">
        <v>990</v>
      </c>
      <c r="F164" t="s">
        <v>781</v>
      </c>
      <c r="G164">
        <v>200144</v>
      </c>
      <c r="H164" s="98">
        <v>848</v>
      </c>
      <c r="I164" t="s">
        <v>369</v>
      </c>
      <c r="L164" s="84">
        <v>45660.819444444445</v>
      </c>
      <c r="M164" s="96">
        <v>449</v>
      </c>
      <c r="N164" s="96">
        <v>449</v>
      </c>
      <c r="O164" s="96">
        <v>3.59</v>
      </c>
      <c r="P164" s="86" t="s">
        <v>973</v>
      </c>
      <c r="Q164" s="95" t="s">
        <v>980</v>
      </c>
      <c r="R164" s="86"/>
    </row>
    <row r="165" spans="2:18" ht="14.4" x14ac:dyDescent="0.3">
      <c r="B165" s="83">
        <v>45744</v>
      </c>
      <c r="C165" t="s">
        <v>989</v>
      </c>
      <c r="D165" t="s">
        <v>787</v>
      </c>
      <c r="E165" t="s">
        <v>990</v>
      </c>
      <c r="F165" t="s">
        <v>781</v>
      </c>
      <c r="G165">
        <v>1900144</v>
      </c>
      <c r="H165" s="98">
        <v>848</v>
      </c>
      <c r="I165" t="s">
        <v>369</v>
      </c>
      <c r="L165" s="24"/>
      <c r="M165" s="24"/>
      <c r="N165" s="24"/>
      <c r="O165" s="24"/>
      <c r="P165" s="24"/>
      <c r="Q165" s="23"/>
      <c r="R165" s="24"/>
    </row>
    <row r="166" spans="2:18" ht="14.4" x14ac:dyDescent="0.3">
      <c r="B166" s="83">
        <v>45744</v>
      </c>
      <c r="C166" t="s">
        <v>989</v>
      </c>
      <c r="D166" t="s">
        <v>787</v>
      </c>
      <c r="E166" t="s">
        <v>990</v>
      </c>
      <c r="F166" t="s">
        <v>781</v>
      </c>
      <c r="G166">
        <v>145</v>
      </c>
      <c r="H166" s="98">
        <v>2686</v>
      </c>
      <c r="I166" t="s">
        <v>369</v>
      </c>
      <c r="Q166" s="23"/>
    </row>
    <row r="167" spans="2:18" ht="14.4" x14ac:dyDescent="0.3">
      <c r="B167" s="93">
        <v>45742</v>
      </c>
      <c r="C167" s="94" t="s">
        <v>950</v>
      </c>
      <c r="D167" s="94" t="s">
        <v>910</v>
      </c>
      <c r="E167" s="94" t="s">
        <v>957</v>
      </c>
      <c r="F167" s="94" t="s">
        <v>781</v>
      </c>
      <c r="G167" s="94">
        <v>483</v>
      </c>
      <c r="H167" s="97">
        <v>224.5</v>
      </c>
      <c r="I167" s="94" t="s">
        <v>369</v>
      </c>
      <c r="Q167" s="23"/>
    </row>
    <row r="168" spans="2:18" ht="14.4" x14ac:dyDescent="0.3">
      <c r="B168" s="83">
        <v>45742</v>
      </c>
      <c r="C168" t="s">
        <v>782</v>
      </c>
      <c r="D168" t="s">
        <v>779</v>
      </c>
      <c r="E168" t="s">
        <v>1001</v>
      </c>
      <c r="F168" t="s">
        <v>781</v>
      </c>
      <c r="G168">
        <v>485</v>
      </c>
      <c r="H168" s="98">
        <v>877.5</v>
      </c>
      <c r="I168" t="s">
        <v>369</v>
      </c>
    </row>
    <row r="169" spans="2:18" ht="14.4" x14ac:dyDescent="0.3">
      <c r="B169" s="83">
        <v>45742</v>
      </c>
      <c r="C169" t="s">
        <v>886</v>
      </c>
      <c r="D169" t="s">
        <v>779</v>
      </c>
      <c r="E169" t="s">
        <v>1002</v>
      </c>
      <c r="F169" t="s">
        <v>781</v>
      </c>
      <c r="G169">
        <v>447</v>
      </c>
      <c r="H169" s="98">
        <v>683</v>
      </c>
      <c r="I169" t="s">
        <v>369</v>
      </c>
    </row>
    <row r="170" spans="2:18" ht="14.4" x14ac:dyDescent="0.3">
      <c r="B170" s="83">
        <v>45742</v>
      </c>
      <c r="C170" t="s">
        <v>1003</v>
      </c>
      <c r="D170" t="s">
        <v>792</v>
      </c>
      <c r="E170" t="s">
        <v>1004</v>
      </c>
      <c r="F170" t="s">
        <v>781</v>
      </c>
      <c r="G170">
        <v>507</v>
      </c>
      <c r="H170" s="98">
        <v>923</v>
      </c>
      <c r="I170" t="s">
        <v>369</v>
      </c>
      <c r="L170" s="27" t="s">
        <v>777</v>
      </c>
      <c r="M170" s="102">
        <f>H158+H167+H171+H172+H178+H179</f>
        <v>2445.73</v>
      </c>
    </row>
    <row r="171" spans="2:18" ht="14.4" x14ac:dyDescent="0.3">
      <c r="B171" s="93">
        <v>45741</v>
      </c>
      <c r="C171" s="94" t="s">
        <v>1005</v>
      </c>
      <c r="D171" s="94" t="s">
        <v>910</v>
      </c>
      <c r="E171" s="94" t="s">
        <v>957</v>
      </c>
      <c r="F171" s="94" t="s">
        <v>781</v>
      </c>
      <c r="G171" s="94">
        <v>566</v>
      </c>
      <c r="H171" s="97">
        <v>1170</v>
      </c>
      <c r="I171" s="94" t="s">
        <v>369</v>
      </c>
    </row>
    <row r="172" spans="2:18" ht="14.4" x14ac:dyDescent="0.3">
      <c r="B172" s="93">
        <v>45741</v>
      </c>
      <c r="C172" s="94" t="s">
        <v>940</v>
      </c>
      <c r="D172" s="94" t="s">
        <v>910</v>
      </c>
      <c r="E172" s="94" t="s">
        <v>957</v>
      </c>
      <c r="F172" s="94" t="s">
        <v>781</v>
      </c>
      <c r="G172" s="94">
        <v>600</v>
      </c>
      <c r="H172" s="97">
        <v>301</v>
      </c>
      <c r="I172" s="94" t="s">
        <v>369</v>
      </c>
    </row>
    <row r="173" spans="2:18" ht="14.4" x14ac:dyDescent="0.3">
      <c r="B173" s="83">
        <v>45737</v>
      </c>
      <c r="C173" t="s">
        <v>1006</v>
      </c>
      <c r="D173" t="s">
        <v>787</v>
      </c>
      <c r="E173" t="s">
        <v>1007</v>
      </c>
      <c r="F173" t="s">
        <v>781</v>
      </c>
      <c r="G173">
        <v>501</v>
      </c>
      <c r="H173" s="98">
        <v>1195</v>
      </c>
      <c r="I173" t="s">
        <v>369</v>
      </c>
    </row>
    <row r="174" spans="2:18" ht="14.4" x14ac:dyDescent="0.3">
      <c r="B174" s="83">
        <v>45737</v>
      </c>
      <c r="C174" t="s">
        <v>1008</v>
      </c>
      <c r="D174" t="s">
        <v>787</v>
      </c>
      <c r="E174" t="s">
        <v>1009</v>
      </c>
      <c r="F174" t="s">
        <v>781</v>
      </c>
      <c r="G174">
        <v>564</v>
      </c>
      <c r="H174" s="98">
        <v>100</v>
      </c>
      <c r="I174" t="s">
        <v>369</v>
      </c>
    </row>
    <row r="175" spans="2:18" ht="14.4" x14ac:dyDescent="0.3">
      <c r="B175" s="83">
        <v>45734</v>
      </c>
      <c r="C175" t="s">
        <v>1010</v>
      </c>
      <c r="D175" t="s">
        <v>913</v>
      </c>
      <c r="E175" s="83">
        <v>45636</v>
      </c>
      <c r="F175" t="s">
        <v>781</v>
      </c>
      <c r="G175">
        <v>604</v>
      </c>
      <c r="H175" s="98">
        <v>295.43</v>
      </c>
      <c r="I175" t="s">
        <v>369</v>
      </c>
    </row>
    <row r="176" spans="2:18" ht="14.4" x14ac:dyDescent="0.3">
      <c r="B176" s="83">
        <v>45731</v>
      </c>
      <c r="C176" t="s">
        <v>1011</v>
      </c>
      <c r="D176" t="s">
        <v>838</v>
      </c>
      <c r="E176" t="s">
        <v>1012</v>
      </c>
      <c r="F176" t="s">
        <v>781</v>
      </c>
      <c r="G176">
        <v>576</v>
      </c>
      <c r="H176" s="98">
        <v>517</v>
      </c>
      <c r="I176" t="s">
        <v>369</v>
      </c>
    </row>
    <row r="177" spans="2:18" ht="14.4" x14ac:dyDescent="0.3">
      <c r="B177" s="83">
        <v>45729</v>
      </c>
      <c r="C177" t="s">
        <v>1013</v>
      </c>
      <c r="D177" t="s">
        <v>787</v>
      </c>
      <c r="E177" t="s">
        <v>1014</v>
      </c>
      <c r="F177" t="s">
        <v>781</v>
      </c>
      <c r="G177">
        <v>534</v>
      </c>
      <c r="H177" s="98">
        <v>1195</v>
      </c>
      <c r="I177" t="s">
        <v>369</v>
      </c>
    </row>
    <row r="178" spans="2:18" ht="14.4" x14ac:dyDescent="0.3">
      <c r="B178" s="93">
        <v>45717</v>
      </c>
      <c r="C178" s="94" t="s">
        <v>909</v>
      </c>
      <c r="D178" s="94" t="s">
        <v>910</v>
      </c>
      <c r="E178" s="94" t="s">
        <v>1015</v>
      </c>
      <c r="F178" s="94" t="s">
        <v>902</v>
      </c>
      <c r="G178" s="94">
        <v>111</v>
      </c>
      <c r="H178" s="97">
        <v>449</v>
      </c>
      <c r="I178" s="94" t="s">
        <v>369</v>
      </c>
    </row>
    <row r="179" spans="2:18" ht="14.4" x14ac:dyDescent="0.3">
      <c r="B179" s="93">
        <v>45717</v>
      </c>
      <c r="C179" s="94" t="s">
        <v>909</v>
      </c>
      <c r="D179" s="94" t="s">
        <v>910</v>
      </c>
      <c r="E179" s="94" t="s">
        <v>957</v>
      </c>
      <c r="F179" s="94" t="s">
        <v>781</v>
      </c>
      <c r="G179" s="94">
        <v>620</v>
      </c>
      <c r="H179" s="97">
        <v>0</v>
      </c>
      <c r="I179" s="94" t="s">
        <v>369</v>
      </c>
    </row>
    <row r="180" spans="2:18" x14ac:dyDescent="0.25">
      <c r="H180" s="92">
        <f>SUM(H158:H179)</f>
        <v>17525.66</v>
      </c>
    </row>
    <row r="182" spans="2:18" s="63" customFormat="1" x14ac:dyDescent="0.25"/>
    <row r="185" spans="2:18" x14ac:dyDescent="0.25">
      <c r="C185" s="439" t="s">
        <v>506</v>
      </c>
      <c r="D185" s="439"/>
      <c r="E185" s="439"/>
      <c r="F185" s="439"/>
      <c r="G185" s="439"/>
      <c r="H185" s="439"/>
    </row>
    <row r="186" spans="2:18" x14ac:dyDescent="0.25">
      <c r="C186" s="439"/>
      <c r="D186" s="439"/>
      <c r="E186" s="439"/>
      <c r="F186" s="439"/>
      <c r="G186" s="439"/>
      <c r="H186" s="439"/>
    </row>
    <row r="187" spans="2:18" ht="14.4" x14ac:dyDescent="0.3">
      <c r="B187" s="159" t="s">
        <v>767</v>
      </c>
      <c r="C187" s="159" t="s">
        <v>768</v>
      </c>
      <c r="D187" s="159" t="s">
        <v>769</v>
      </c>
      <c r="E187" s="159" t="s">
        <v>770</v>
      </c>
      <c r="F187" s="159" t="s">
        <v>771</v>
      </c>
      <c r="G187" s="159" t="s">
        <v>772</v>
      </c>
      <c r="H187" s="159" t="s">
        <v>773</v>
      </c>
      <c r="I187" s="159" t="s">
        <v>774</v>
      </c>
    </row>
    <row r="188" spans="2:18" ht="14.4" x14ac:dyDescent="0.3">
      <c r="B188" s="93">
        <v>45777</v>
      </c>
      <c r="C188" s="94" t="s">
        <v>1016</v>
      </c>
      <c r="D188" s="94" t="s">
        <v>910</v>
      </c>
      <c r="E188" s="94" t="s">
        <v>957</v>
      </c>
      <c r="F188" s="94" t="s">
        <v>781</v>
      </c>
      <c r="G188" s="94">
        <v>424</v>
      </c>
      <c r="H188" s="97">
        <v>400</v>
      </c>
      <c r="I188" s="94" t="s">
        <v>369</v>
      </c>
      <c r="L188" t="s">
        <v>967</v>
      </c>
      <c r="M188" t="s">
        <v>1017</v>
      </c>
      <c r="N188" t="s">
        <v>968</v>
      </c>
      <c r="O188" t="s">
        <v>1018</v>
      </c>
      <c r="P188" t="s">
        <v>972</v>
      </c>
      <c r="Q188" t="s">
        <v>975</v>
      </c>
      <c r="R188"/>
    </row>
    <row r="189" spans="2:18" ht="14.4" x14ac:dyDescent="0.3">
      <c r="B189" s="83">
        <v>45776</v>
      </c>
      <c r="C189" t="s">
        <v>1019</v>
      </c>
      <c r="D189" t="s">
        <v>779</v>
      </c>
      <c r="E189" t="s">
        <v>1020</v>
      </c>
      <c r="F189" t="s">
        <v>781</v>
      </c>
      <c r="G189">
        <v>481</v>
      </c>
      <c r="H189" s="98">
        <v>720</v>
      </c>
      <c r="I189" t="s">
        <v>369</v>
      </c>
      <c r="L189" t="s">
        <v>1021</v>
      </c>
      <c r="M189" s="96">
        <v>400</v>
      </c>
      <c r="N189" s="96">
        <v>400</v>
      </c>
      <c r="O189" s="96">
        <v>11.9</v>
      </c>
      <c r="P189" t="s">
        <v>973</v>
      </c>
      <c r="Q189" t="s">
        <v>1022</v>
      </c>
      <c r="R189"/>
    </row>
    <row r="190" spans="2:18" ht="14.4" x14ac:dyDescent="0.3">
      <c r="B190" s="83">
        <v>45771</v>
      </c>
      <c r="C190" t="s">
        <v>954</v>
      </c>
      <c r="D190" t="s">
        <v>787</v>
      </c>
      <c r="E190" t="s">
        <v>1023</v>
      </c>
      <c r="F190" t="s">
        <v>781</v>
      </c>
      <c r="G190">
        <v>1900165</v>
      </c>
      <c r="H190" s="98">
        <v>200</v>
      </c>
      <c r="I190" t="s">
        <v>369</v>
      </c>
      <c r="L190" t="s">
        <v>1024</v>
      </c>
      <c r="M190" s="96">
        <v>585</v>
      </c>
      <c r="N190" s="96">
        <v>585</v>
      </c>
      <c r="O190" s="96">
        <v>17.27</v>
      </c>
      <c r="P190" t="s">
        <v>973</v>
      </c>
      <c r="Q190" t="s">
        <v>1025</v>
      </c>
      <c r="R190"/>
    </row>
    <row r="191" spans="2:18" ht="14.4" x14ac:dyDescent="0.3">
      <c r="B191" s="83">
        <v>45771</v>
      </c>
      <c r="C191" t="s">
        <v>918</v>
      </c>
      <c r="D191" t="s">
        <v>787</v>
      </c>
      <c r="E191" t="s">
        <v>1026</v>
      </c>
      <c r="F191" t="s">
        <v>781</v>
      </c>
      <c r="G191">
        <v>588</v>
      </c>
      <c r="H191" s="98">
        <v>292.5</v>
      </c>
      <c r="I191" t="s">
        <v>369</v>
      </c>
      <c r="L191" t="s">
        <v>1027</v>
      </c>
      <c r="M191" s="96">
        <v>292.5</v>
      </c>
      <c r="N191" s="96">
        <v>292.5</v>
      </c>
      <c r="O191" s="96">
        <v>8.7799999999999994</v>
      </c>
      <c r="P191" t="s">
        <v>973</v>
      </c>
      <c r="Q191" t="s">
        <v>1028</v>
      </c>
      <c r="R191"/>
    </row>
    <row r="192" spans="2:18" ht="14.4" x14ac:dyDescent="0.3">
      <c r="B192" s="83">
        <v>45766</v>
      </c>
      <c r="C192" t="s">
        <v>1029</v>
      </c>
      <c r="D192" t="s">
        <v>787</v>
      </c>
      <c r="E192" t="s">
        <v>1030</v>
      </c>
      <c r="F192" t="s">
        <v>781</v>
      </c>
      <c r="G192">
        <v>574</v>
      </c>
      <c r="H192" s="98">
        <v>1770</v>
      </c>
      <c r="I192" t="s">
        <v>369</v>
      </c>
      <c r="L192" s="160">
        <v>45873.665277777778</v>
      </c>
      <c r="M192" s="96">
        <v>1397</v>
      </c>
      <c r="N192" s="96">
        <v>1397</v>
      </c>
      <c r="O192" s="96">
        <v>40.81</v>
      </c>
      <c r="P192" t="s">
        <v>973</v>
      </c>
      <c r="Q192" t="s">
        <v>1031</v>
      </c>
      <c r="R192"/>
    </row>
    <row r="193" spans="2:18" ht="14.4" x14ac:dyDescent="0.3">
      <c r="B193" s="83">
        <v>45766</v>
      </c>
      <c r="C193" t="s">
        <v>1029</v>
      </c>
      <c r="D193" t="s">
        <v>787</v>
      </c>
      <c r="E193" t="s">
        <v>1032</v>
      </c>
      <c r="F193" t="s">
        <v>781</v>
      </c>
      <c r="G193">
        <v>574</v>
      </c>
      <c r="H193" s="98">
        <v>292.5</v>
      </c>
      <c r="I193" t="s">
        <v>369</v>
      </c>
      <c r="L193" s="160">
        <v>45812.708333333336</v>
      </c>
      <c r="M193" s="96">
        <v>10000</v>
      </c>
      <c r="N193" s="96">
        <v>10000</v>
      </c>
      <c r="O193" s="96">
        <v>290.3</v>
      </c>
      <c r="P193" t="s">
        <v>973</v>
      </c>
      <c r="Q193" t="s">
        <v>1031</v>
      </c>
      <c r="R193"/>
    </row>
    <row r="194" spans="2:18" ht="14.4" x14ac:dyDescent="0.3">
      <c r="B194" s="83">
        <v>45766</v>
      </c>
      <c r="C194" t="s">
        <v>888</v>
      </c>
      <c r="D194" t="s">
        <v>787</v>
      </c>
      <c r="E194" t="s">
        <v>1033</v>
      </c>
      <c r="F194" t="s">
        <v>781</v>
      </c>
      <c r="G194">
        <v>523</v>
      </c>
      <c r="H194" s="98">
        <v>292.5</v>
      </c>
      <c r="I194" t="s">
        <v>369</v>
      </c>
      <c r="L194" s="160">
        <v>45751.088888888888</v>
      </c>
      <c r="M194" s="96">
        <v>300</v>
      </c>
      <c r="N194" s="96">
        <v>300</v>
      </c>
      <c r="O194" s="96">
        <v>9</v>
      </c>
      <c r="P194" t="s">
        <v>973</v>
      </c>
      <c r="Q194" t="s">
        <v>1034</v>
      </c>
      <c r="R194"/>
    </row>
    <row r="195" spans="2:18" ht="14.4" x14ac:dyDescent="0.3">
      <c r="B195" s="93">
        <v>45764</v>
      </c>
      <c r="C195" s="94" t="s">
        <v>956</v>
      </c>
      <c r="D195" s="94" t="s">
        <v>910</v>
      </c>
      <c r="E195" s="94" t="s">
        <v>1035</v>
      </c>
      <c r="F195" s="94" t="s">
        <v>781</v>
      </c>
      <c r="G195" s="94">
        <v>444</v>
      </c>
      <c r="H195" s="97">
        <v>292.5</v>
      </c>
      <c r="I195" s="94" t="s">
        <v>369</v>
      </c>
      <c r="L195" s="160">
        <v>45692.213888888888</v>
      </c>
      <c r="M195" s="96">
        <v>224.5</v>
      </c>
      <c r="N195" s="96">
        <v>224.5</v>
      </c>
      <c r="O195" s="96">
        <v>6.81</v>
      </c>
      <c r="P195" t="s">
        <v>973</v>
      </c>
      <c r="Q195" t="s">
        <v>1036</v>
      </c>
      <c r="R195"/>
    </row>
    <row r="196" spans="2:18" ht="14.4" x14ac:dyDescent="0.3">
      <c r="B196" s="83">
        <v>45764</v>
      </c>
      <c r="C196" t="s">
        <v>778</v>
      </c>
      <c r="D196" t="s">
        <v>779</v>
      </c>
      <c r="E196" t="s">
        <v>1037</v>
      </c>
      <c r="F196" t="s">
        <v>781</v>
      </c>
      <c r="G196">
        <v>468</v>
      </c>
      <c r="H196" s="98">
        <v>536.77</v>
      </c>
      <c r="I196" t="s">
        <v>369</v>
      </c>
    </row>
    <row r="197" spans="2:18" ht="14.4" x14ac:dyDescent="0.3">
      <c r="B197" s="83">
        <v>45764</v>
      </c>
      <c r="C197" t="s">
        <v>1038</v>
      </c>
      <c r="D197" t="s">
        <v>792</v>
      </c>
      <c r="E197" t="s">
        <v>1039</v>
      </c>
      <c r="F197" t="s">
        <v>781</v>
      </c>
      <c r="G197">
        <v>608</v>
      </c>
      <c r="H197" s="98">
        <v>450</v>
      </c>
      <c r="I197" t="s">
        <v>369</v>
      </c>
    </row>
    <row r="198" spans="2:18" ht="14.4" x14ac:dyDescent="0.3">
      <c r="B198" s="83">
        <v>45761</v>
      </c>
      <c r="C198" t="s">
        <v>1040</v>
      </c>
      <c r="D198" t="s">
        <v>787</v>
      </c>
      <c r="E198" t="s">
        <v>1041</v>
      </c>
      <c r="F198" t="s">
        <v>781</v>
      </c>
      <c r="G198">
        <v>581</v>
      </c>
      <c r="H198" s="98">
        <v>317.5</v>
      </c>
      <c r="I198" t="s">
        <v>369</v>
      </c>
    </row>
    <row r="199" spans="2:18" ht="14.4" x14ac:dyDescent="0.3">
      <c r="B199" s="83">
        <v>45758</v>
      </c>
      <c r="C199" t="s">
        <v>899</v>
      </c>
      <c r="D199" t="s">
        <v>787</v>
      </c>
      <c r="E199" t="s">
        <v>1042</v>
      </c>
      <c r="F199" t="s">
        <v>781</v>
      </c>
      <c r="G199">
        <v>506</v>
      </c>
      <c r="H199" s="98">
        <v>225</v>
      </c>
      <c r="I199" t="s">
        <v>369</v>
      </c>
    </row>
    <row r="200" spans="2:18" ht="14.4" x14ac:dyDescent="0.3">
      <c r="B200" s="83">
        <v>45758</v>
      </c>
      <c r="C200" t="s">
        <v>932</v>
      </c>
      <c r="D200" t="s">
        <v>787</v>
      </c>
      <c r="E200" t="s">
        <v>1043</v>
      </c>
      <c r="F200" t="s">
        <v>781</v>
      </c>
      <c r="G200">
        <v>476</v>
      </c>
      <c r="H200" s="98">
        <v>285</v>
      </c>
      <c r="I200" t="s">
        <v>369</v>
      </c>
    </row>
    <row r="201" spans="2:18" ht="14.4" x14ac:dyDescent="0.3">
      <c r="B201" s="93">
        <v>45755</v>
      </c>
      <c r="C201" s="94" t="s">
        <v>1044</v>
      </c>
      <c r="D201" s="94" t="s">
        <v>910</v>
      </c>
      <c r="E201" s="94" t="s">
        <v>1045</v>
      </c>
      <c r="F201" s="94" t="s">
        <v>781</v>
      </c>
      <c r="G201" s="94">
        <v>413</v>
      </c>
      <c r="H201" s="97">
        <v>898</v>
      </c>
      <c r="I201" s="94" t="s">
        <v>369</v>
      </c>
    </row>
    <row r="202" spans="2:18" ht="14.4" x14ac:dyDescent="0.3">
      <c r="B202" s="93">
        <v>45755</v>
      </c>
      <c r="C202" s="94" t="s">
        <v>1044</v>
      </c>
      <c r="D202" s="94" t="s">
        <v>910</v>
      </c>
      <c r="E202" s="94" t="s">
        <v>1045</v>
      </c>
      <c r="F202" s="94" t="s">
        <v>781</v>
      </c>
      <c r="G202" s="94">
        <v>240212</v>
      </c>
      <c r="H202" s="97">
        <v>499</v>
      </c>
      <c r="I202" s="94" t="s">
        <v>369</v>
      </c>
    </row>
    <row r="203" spans="2:18" ht="14.4" x14ac:dyDescent="0.3">
      <c r="B203" s="83">
        <v>45755</v>
      </c>
      <c r="C203" t="s">
        <v>933</v>
      </c>
      <c r="D203" t="s">
        <v>787</v>
      </c>
      <c r="E203" t="s">
        <v>1046</v>
      </c>
      <c r="F203" t="s">
        <v>781</v>
      </c>
      <c r="G203">
        <v>415</v>
      </c>
      <c r="H203" s="98">
        <v>292.5</v>
      </c>
      <c r="I203" t="s">
        <v>369</v>
      </c>
    </row>
    <row r="204" spans="2:18" ht="14.4" x14ac:dyDescent="0.3">
      <c r="B204" s="83">
        <v>45755</v>
      </c>
      <c r="C204" t="s">
        <v>1047</v>
      </c>
      <c r="D204" t="s">
        <v>787</v>
      </c>
      <c r="E204" t="s">
        <v>1048</v>
      </c>
      <c r="F204" t="s">
        <v>781</v>
      </c>
      <c r="G204">
        <v>495</v>
      </c>
      <c r="H204" s="98">
        <v>292.5</v>
      </c>
      <c r="I204" t="s">
        <v>369</v>
      </c>
    </row>
    <row r="205" spans="2:18" ht="14.4" x14ac:dyDescent="0.3">
      <c r="B205" s="83">
        <v>45755</v>
      </c>
      <c r="C205" t="s">
        <v>823</v>
      </c>
      <c r="D205" t="s">
        <v>787</v>
      </c>
      <c r="E205" t="s">
        <v>1049</v>
      </c>
      <c r="F205" t="s">
        <v>781</v>
      </c>
      <c r="G205">
        <v>553</v>
      </c>
      <c r="H205" s="98">
        <v>517</v>
      </c>
      <c r="I205" t="s">
        <v>369</v>
      </c>
    </row>
    <row r="206" spans="2:18" ht="14.4" x14ac:dyDescent="0.3">
      <c r="B206" s="83">
        <v>45755</v>
      </c>
      <c r="C206" t="s">
        <v>919</v>
      </c>
      <c r="D206" t="s">
        <v>787</v>
      </c>
      <c r="E206" t="s">
        <v>1050</v>
      </c>
      <c r="F206" t="s">
        <v>781</v>
      </c>
      <c r="G206">
        <v>422</v>
      </c>
      <c r="H206" s="98">
        <v>224.5</v>
      </c>
      <c r="I206" t="s">
        <v>369</v>
      </c>
    </row>
    <row r="207" spans="2:18" ht="14.4" x14ac:dyDescent="0.3">
      <c r="B207" s="83">
        <v>45755</v>
      </c>
      <c r="C207" t="s">
        <v>920</v>
      </c>
      <c r="D207" t="s">
        <v>787</v>
      </c>
      <c r="E207" t="s">
        <v>1051</v>
      </c>
      <c r="F207" t="s">
        <v>781</v>
      </c>
      <c r="G207">
        <v>439</v>
      </c>
      <c r="H207" s="98">
        <v>224.5</v>
      </c>
      <c r="I207" t="s">
        <v>369</v>
      </c>
    </row>
    <row r="208" spans="2:18" ht="14.4" x14ac:dyDescent="0.3">
      <c r="B208" s="83">
        <v>45755</v>
      </c>
      <c r="C208" t="s">
        <v>851</v>
      </c>
      <c r="D208" t="s">
        <v>787</v>
      </c>
      <c r="E208" t="s">
        <v>1052</v>
      </c>
      <c r="F208" t="s">
        <v>781</v>
      </c>
      <c r="G208">
        <v>470</v>
      </c>
      <c r="H208" s="98">
        <v>292.5</v>
      </c>
      <c r="I208" t="s">
        <v>369</v>
      </c>
    </row>
    <row r="209" spans="2:9" ht="14.4" x14ac:dyDescent="0.3">
      <c r="B209" s="93">
        <v>45753</v>
      </c>
      <c r="C209" s="94" t="s">
        <v>1044</v>
      </c>
      <c r="D209" s="94" t="s">
        <v>910</v>
      </c>
      <c r="E209" s="94" t="s">
        <v>957</v>
      </c>
      <c r="F209" s="94" t="s">
        <v>781</v>
      </c>
      <c r="G209" s="94">
        <v>240212</v>
      </c>
      <c r="H209" s="97">
        <v>599</v>
      </c>
      <c r="I209" s="94" t="s">
        <v>369</v>
      </c>
    </row>
    <row r="210" spans="2:9" ht="14.4" x14ac:dyDescent="0.3">
      <c r="B210" s="93">
        <v>45753</v>
      </c>
      <c r="C210" s="94" t="s">
        <v>1044</v>
      </c>
      <c r="D210" s="94" t="s">
        <v>910</v>
      </c>
      <c r="E210" s="94" t="s">
        <v>1053</v>
      </c>
      <c r="F210" s="94" t="s">
        <v>781</v>
      </c>
      <c r="G210" s="94">
        <v>230090</v>
      </c>
      <c r="H210" s="97">
        <v>948</v>
      </c>
      <c r="I210" s="94" t="s">
        <v>369</v>
      </c>
    </row>
    <row r="211" spans="2:9" ht="14.4" x14ac:dyDescent="0.3">
      <c r="B211" s="93">
        <v>45753</v>
      </c>
      <c r="C211" s="94" t="s">
        <v>1044</v>
      </c>
      <c r="D211" s="94" t="s">
        <v>910</v>
      </c>
      <c r="E211" s="94" t="s">
        <v>1054</v>
      </c>
      <c r="F211" s="94" t="s">
        <v>781</v>
      </c>
      <c r="G211" s="94">
        <v>220410</v>
      </c>
      <c r="H211" s="97">
        <v>748</v>
      </c>
      <c r="I211" s="94" t="s">
        <v>369</v>
      </c>
    </row>
    <row r="212" spans="2:9" ht="14.4" x14ac:dyDescent="0.3">
      <c r="B212" s="93">
        <v>45753</v>
      </c>
      <c r="C212" s="94" t="s">
        <v>1044</v>
      </c>
      <c r="D212" s="94" t="s">
        <v>910</v>
      </c>
      <c r="E212" s="94" t="s">
        <v>1053</v>
      </c>
      <c r="F212" s="94" t="s">
        <v>781</v>
      </c>
      <c r="G212" s="94">
        <v>210082</v>
      </c>
      <c r="H212" s="97">
        <v>773</v>
      </c>
      <c r="I212" s="94" t="s">
        <v>369</v>
      </c>
    </row>
    <row r="213" spans="2:9" ht="14.4" x14ac:dyDescent="0.3">
      <c r="B213" s="93">
        <v>45753</v>
      </c>
      <c r="C213" s="94" t="s">
        <v>1044</v>
      </c>
      <c r="D213" s="94" t="s">
        <v>910</v>
      </c>
      <c r="E213" s="94" t="s">
        <v>1053</v>
      </c>
      <c r="F213" s="94" t="s">
        <v>781</v>
      </c>
      <c r="G213" s="94">
        <v>200082</v>
      </c>
      <c r="H213" s="97">
        <v>848</v>
      </c>
      <c r="I213" s="94" t="s">
        <v>369</v>
      </c>
    </row>
    <row r="214" spans="2:9" ht="14.4" x14ac:dyDescent="0.3">
      <c r="B214" s="93">
        <v>45753</v>
      </c>
      <c r="C214" s="94" t="s">
        <v>1044</v>
      </c>
      <c r="D214" s="94" t="s">
        <v>910</v>
      </c>
      <c r="E214" s="94" t="s">
        <v>1053</v>
      </c>
      <c r="F214" s="94" t="s">
        <v>781</v>
      </c>
      <c r="G214" s="94">
        <v>1900082</v>
      </c>
      <c r="H214" s="97">
        <v>848</v>
      </c>
      <c r="I214" s="94" t="s">
        <v>369</v>
      </c>
    </row>
    <row r="215" spans="2:9" ht="14.4" x14ac:dyDescent="0.3">
      <c r="B215" s="93">
        <v>45753</v>
      </c>
      <c r="C215" s="94" t="s">
        <v>1044</v>
      </c>
      <c r="D215" s="94" t="s">
        <v>910</v>
      </c>
      <c r="E215" s="94" t="s">
        <v>1053</v>
      </c>
      <c r="F215" s="94" t="s">
        <v>781</v>
      </c>
      <c r="G215" s="94">
        <v>80</v>
      </c>
      <c r="H215" s="97">
        <v>5236</v>
      </c>
      <c r="I215" s="94" t="s">
        <v>369</v>
      </c>
    </row>
    <row r="216" spans="2:9" ht="14.4" x14ac:dyDescent="0.3">
      <c r="B216" s="93">
        <v>45751</v>
      </c>
      <c r="C216" s="94" t="s">
        <v>1055</v>
      </c>
      <c r="D216" s="94" t="s">
        <v>910</v>
      </c>
      <c r="E216" s="94" t="s">
        <v>957</v>
      </c>
      <c r="F216" s="94" t="s">
        <v>781</v>
      </c>
      <c r="G216" s="94">
        <v>524</v>
      </c>
      <c r="H216" s="97">
        <v>300</v>
      </c>
      <c r="I216" s="94" t="s">
        <v>369</v>
      </c>
    </row>
    <row r="217" spans="2:9" ht="14.4" x14ac:dyDescent="0.3">
      <c r="B217" s="93">
        <v>45749</v>
      </c>
      <c r="C217" s="94" t="s">
        <v>1056</v>
      </c>
      <c r="D217" s="94" t="s">
        <v>910</v>
      </c>
      <c r="E217" s="94" t="s">
        <v>938</v>
      </c>
      <c r="F217" s="94" t="s">
        <v>781</v>
      </c>
      <c r="G217" s="94">
        <v>445</v>
      </c>
      <c r="H217" s="97">
        <v>224.5</v>
      </c>
      <c r="I217" s="94" t="s">
        <v>369</v>
      </c>
    </row>
    <row r="218" spans="2:9" ht="14.4" x14ac:dyDescent="0.3">
      <c r="B218" s="83">
        <v>45749</v>
      </c>
      <c r="C218" t="s">
        <v>962</v>
      </c>
      <c r="D218" t="s">
        <v>787</v>
      </c>
      <c r="E218" t="s">
        <v>1057</v>
      </c>
      <c r="F218" t="s">
        <v>781</v>
      </c>
      <c r="G218">
        <v>477</v>
      </c>
      <c r="H218" s="98">
        <v>741.5</v>
      </c>
      <c r="I218" t="s">
        <v>369</v>
      </c>
    </row>
    <row r="219" spans="2:9" ht="14.4" x14ac:dyDescent="0.3">
      <c r="B219" s="93">
        <v>45748</v>
      </c>
      <c r="C219" s="94" t="s">
        <v>1058</v>
      </c>
      <c r="D219" s="94" t="s">
        <v>910</v>
      </c>
      <c r="E219" s="94" t="s">
        <v>957</v>
      </c>
      <c r="F219" s="94" t="s">
        <v>781</v>
      </c>
      <c r="G219" s="94">
        <v>443</v>
      </c>
      <c r="H219" s="97">
        <v>833.67</v>
      </c>
      <c r="I219" s="94" t="s">
        <v>369</v>
      </c>
    </row>
    <row r="220" spans="2:9" x14ac:dyDescent="0.25">
      <c r="H220" s="92">
        <f>SUM(H188:H219)</f>
        <v>21414.44</v>
      </c>
    </row>
    <row r="221" spans="2:9" s="63" customFormat="1" x14ac:dyDescent="0.25"/>
    <row r="223" spans="2:9" x14ac:dyDescent="0.25">
      <c r="C223" s="438">
        <v>45778</v>
      </c>
      <c r="D223" s="439"/>
      <c r="E223" s="439"/>
      <c r="F223" s="439"/>
      <c r="G223" s="439"/>
      <c r="H223" s="439"/>
    </row>
    <row r="224" spans="2:9" x14ac:dyDescent="0.25">
      <c r="C224" s="439"/>
      <c r="D224" s="439"/>
      <c r="E224" s="439"/>
      <c r="F224" s="439"/>
      <c r="G224" s="439"/>
      <c r="H224" s="439"/>
    </row>
    <row r="226" spans="2:29" ht="14.4" x14ac:dyDescent="0.3">
      <c r="L226" t="s">
        <v>1708</v>
      </c>
      <c r="M226" t="s">
        <v>967</v>
      </c>
      <c r="N226" t="s">
        <v>773</v>
      </c>
      <c r="O226" t="s">
        <v>774</v>
      </c>
      <c r="P226" t="s">
        <v>988</v>
      </c>
      <c r="Q226" t="s">
        <v>970</v>
      </c>
      <c r="R226" t="s">
        <v>1709</v>
      </c>
      <c r="S226" t="s">
        <v>972</v>
      </c>
      <c r="T226" t="s">
        <v>976</v>
      </c>
      <c r="U226" t="s">
        <v>1710</v>
      </c>
      <c r="V226" t="s">
        <v>1711</v>
      </c>
      <c r="W226" t="s">
        <v>1712</v>
      </c>
      <c r="X226" t="s">
        <v>1713</v>
      </c>
      <c r="Y226" t="s">
        <v>975</v>
      </c>
      <c r="Z226" t="s">
        <v>1714</v>
      </c>
      <c r="AA226" t="s">
        <v>1715</v>
      </c>
      <c r="AB226"/>
      <c r="AC226"/>
    </row>
    <row r="227" spans="2:29" ht="14.4" x14ac:dyDescent="0.3">
      <c r="B227" s="159" t="s">
        <v>767</v>
      </c>
      <c r="C227" s="159" t="s">
        <v>768</v>
      </c>
      <c r="D227" s="159" t="s">
        <v>769</v>
      </c>
      <c r="E227" s="159" t="s">
        <v>770</v>
      </c>
      <c r="F227" s="159" t="s">
        <v>771</v>
      </c>
      <c r="G227" s="159" t="s">
        <v>772</v>
      </c>
      <c r="H227" s="159" t="s">
        <v>773</v>
      </c>
      <c r="I227" s="159" t="s">
        <v>774</v>
      </c>
      <c r="L227" t="s">
        <v>1716</v>
      </c>
      <c r="M227" t="s">
        <v>1717</v>
      </c>
      <c r="N227" s="98">
        <v>877.5</v>
      </c>
      <c r="O227" t="s">
        <v>1718</v>
      </c>
      <c r="P227" s="98">
        <v>877.5</v>
      </c>
      <c r="R227" t="s">
        <v>1719</v>
      </c>
      <c r="S227" t="s">
        <v>973</v>
      </c>
      <c r="T227" t="s">
        <v>981</v>
      </c>
      <c r="U227">
        <v>0</v>
      </c>
      <c r="V227" t="s">
        <v>1720</v>
      </c>
      <c r="W227"/>
      <c r="X227"/>
      <c r="Y227" t="s">
        <v>1721</v>
      </c>
      <c r="Z227"/>
      <c r="AA227" t="s">
        <v>1722</v>
      </c>
      <c r="AB227"/>
      <c r="AC227"/>
    </row>
    <row r="228" spans="2:29" ht="14.4" x14ac:dyDescent="0.3">
      <c r="B228" t="s">
        <v>1678</v>
      </c>
      <c r="C228" t="s">
        <v>1679</v>
      </c>
      <c r="D228" t="s">
        <v>779</v>
      </c>
      <c r="E228" t="s">
        <v>1680</v>
      </c>
      <c r="F228" t="s">
        <v>781</v>
      </c>
      <c r="G228">
        <v>442</v>
      </c>
      <c r="H228" s="277">
        <v>517</v>
      </c>
      <c r="I228" t="s">
        <v>369</v>
      </c>
      <c r="J228" s="276" t="s">
        <v>1762</v>
      </c>
      <c r="P228" s="98">
        <v>38.909999999999997</v>
      </c>
      <c r="Q228" s="29">
        <f>P227-P228</f>
        <v>838.59</v>
      </c>
    </row>
    <row r="229" spans="2:29" ht="14.4" x14ac:dyDescent="0.3">
      <c r="B229" t="s">
        <v>1678</v>
      </c>
      <c r="C229" t="s">
        <v>1681</v>
      </c>
      <c r="D229" t="s">
        <v>779</v>
      </c>
      <c r="E229" t="s">
        <v>1680</v>
      </c>
      <c r="F229" t="s">
        <v>781</v>
      </c>
      <c r="G229">
        <v>528</v>
      </c>
      <c r="H229" s="277">
        <v>809.5</v>
      </c>
      <c r="I229" t="s">
        <v>369</v>
      </c>
      <c r="J229" s="276" t="s">
        <v>1762</v>
      </c>
      <c r="L229" t="s">
        <v>1723</v>
      </c>
      <c r="M229" s="160">
        <v>45843.76666666667</v>
      </c>
      <c r="N229" s="98">
        <v>1821</v>
      </c>
      <c r="O229" t="s">
        <v>1718</v>
      </c>
      <c r="P229" s="98">
        <v>1821</v>
      </c>
      <c r="R229" t="s">
        <v>1719</v>
      </c>
      <c r="S229" t="s">
        <v>973</v>
      </c>
      <c r="T229" t="s">
        <v>981</v>
      </c>
      <c r="U229">
        <v>0</v>
      </c>
      <c r="V229" t="s">
        <v>1724</v>
      </c>
      <c r="W229"/>
      <c r="X229"/>
      <c r="Y229" t="s">
        <v>1725</v>
      </c>
      <c r="Z229"/>
      <c r="AA229" t="s">
        <v>1726</v>
      </c>
      <c r="AB229"/>
      <c r="AC229"/>
    </row>
    <row r="230" spans="2:29" ht="14.4" x14ac:dyDescent="0.3">
      <c r="B230" t="s">
        <v>1678</v>
      </c>
      <c r="C230" t="s">
        <v>1682</v>
      </c>
      <c r="D230" t="s">
        <v>779</v>
      </c>
      <c r="E230" t="s">
        <v>1683</v>
      </c>
      <c r="F230" t="s">
        <v>902</v>
      </c>
      <c r="G230">
        <v>112</v>
      </c>
      <c r="H230" s="277">
        <v>3012</v>
      </c>
      <c r="I230" t="s">
        <v>369</v>
      </c>
      <c r="J230" s="276" t="s">
        <v>1762</v>
      </c>
      <c r="P230" s="98">
        <v>53.11</v>
      </c>
      <c r="Q230" s="29">
        <f>P229-P230</f>
        <v>1767.89</v>
      </c>
    </row>
    <row r="231" spans="2:29" ht="14.4" x14ac:dyDescent="0.3">
      <c r="B231" t="s">
        <v>1684</v>
      </c>
      <c r="C231" t="s">
        <v>1681</v>
      </c>
      <c r="D231" t="s">
        <v>779</v>
      </c>
      <c r="E231" t="s">
        <v>1685</v>
      </c>
      <c r="F231" t="s">
        <v>781</v>
      </c>
      <c r="G231">
        <v>528</v>
      </c>
      <c r="H231" s="98">
        <v>0</v>
      </c>
      <c r="I231" t="s">
        <v>369</v>
      </c>
    </row>
    <row r="232" spans="2:29" ht="14.4" x14ac:dyDescent="0.3">
      <c r="B232" t="s">
        <v>1684</v>
      </c>
      <c r="C232" t="s">
        <v>1679</v>
      </c>
      <c r="D232" t="s">
        <v>779</v>
      </c>
      <c r="E232" t="s">
        <v>1686</v>
      </c>
      <c r="F232" t="s">
        <v>781</v>
      </c>
      <c r="G232">
        <v>442</v>
      </c>
      <c r="H232" s="98">
        <v>0</v>
      </c>
      <c r="I232" t="s">
        <v>369</v>
      </c>
    </row>
    <row r="233" spans="2:29" ht="14.4" x14ac:dyDescent="0.3">
      <c r="B233" t="s">
        <v>1684</v>
      </c>
      <c r="C233" t="s">
        <v>1682</v>
      </c>
      <c r="D233" t="s">
        <v>779</v>
      </c>
      <c r="E233" t="s">
        <v>1686</v>
      </c>
      <c r="F233" t="s">
        <v>781</v>
      </c>
      <c r="G233">
        <v>547</v>
      </c>
      <c r="H233" s="98">
        <v>948</v>
      </c>
      <c r="I233" t="s">
        <v>369</v>
      </c>
    </row>
    <row r="234" spans="2:29" ht="14.4" x14ac:dyDescent="0.3">
      <c r="B234" t="s">
        <v>1684</v>
      </c>
      <c r="C234" t="s">
        <v>1682</v>
      </c>
      <c r="D234" t="s">
        <v>779</v>
      </c>
      <c r="E234" t="s">
        <v>1686</v>
      </c>
      <c r="F234" t="s">
        <v>781</v>
      </c>
      <c r="G234">
        <v>240045</v>
      </c>
      <c r="H234" s="98">
        <v>1198</v>
      </c>
      <c r="I234" t="s">
        <v>369</v>
      </c>
    </row>
    <row r="235" spans="2:29" ht="14.4" x14ac:dyDescent="0.3">
      <c r="B235" t="s">
        <v>1684</v>
      </c>
      <c r="C235" t="s">
        <v>1682</v>
      </c>
      <c r="D235" t="s">
        <v>779</v>
      </c>
      <c r="E235" t="s">
        <v>1686</v>
      </c>
      <c r="F235" t="s">
        <v>781</v>
      </c>
      <c r="G235">
        <v>181</v>
      </c>
      <c r="H235" s="98">
        <v>866</v>
      </c>
      <c r="I235" t="s">
        <v>369</v>
      </c>
    </row>
    <row r="236" spans="2:29" ht="14.4" x14ac:dyDescent="0.3">
      <c r="B236" t="s">
        <v>1687</v>
      </c>
      <c r="C236" t="s">
        <v>954</v>
      </c>
      <c r="D236" t="s">
        <v>787</v>
      </c>
      <c r="E236" t="s">
        <v>1688</v>
      </c>
      <c r="F236" t="s">
        <v>781</v>
      </c>
      <c r="G236">
        <v>1900165</v>
      </c>
      <c r="H236" s="98">
        <v>200</v>
      </c>
      <c r="I236" t="s">
        <v>369</v>
      </c>
    </row>
    <row r="237" spans="2:29" ht="14.4" x14ac:dyDescent="0.3">
      <c r="B237" t="s">
        <v>1687</v>
      </c>
      <c r="C237" t="s">
        <v>1689</v>
      </c>
      <c r="D237" t="s">
        <v>787</v>
      </c>
      <c r="E237" t="s">
        <v>1690</v>
      </c>
      <c r="F237" t="s">
        <v>781</v>
      </c>
      <c r="G237">
        <v>561</v>
      </c>
      <c r="H237" s="98">
        <v>1170</v>
      </c>
      <c r="I237" t="s">
        <v>369</v>
      </c>
    </row>
    <row r="238" spans="2:29" ht="14.4" x14ac:dyDescent="0.3">
      <c r="B238" t="s">
        <v>1691</v>
      </c>
      <c r="C238" t="s">
        <v>1019</v>
      </c>
      <c r="D238" t="s">
        <v>779</v>
      </c>
      <c r="E238" t="s">
        <v>1692</v>
      </c>
      <c r="F238" t="s">
        <v>781</v>
      </c>
      <c r="G238">
        <v>481</v>
      </c>
      <c r="H238" s="277">
        <v>120</v>
      </c>
      <c r="I238" t="s">
        <v>369</v>
      </c>
      <c r="J238" s="276" t="s">
        <v>1763</v>
      </c>
    </row>
    <row r="239" spans="2:29" ht="14.4" x14ac:dyDescent="0.3">
      <c r="B239" s="94" t="s">
        <v>1693</v>
      </c>
      <c r="C239" s="94" t="s">
        <v>1694</v>
      </c>
      <c r="D239" s="94" t="s">
        <v>910</v>
      </c>
      <c r="E239" s="94" t="s">
        <v>1695</v>
      </c>
      <c r="F239" s="94" t="s">
        <v>781</v>
      </c>
      <c r="G239" s="94">
        <v>563</v>
      </c>
      <c r="H239" s="97">
        <v>877.5</v>
      </c>
      <c r="I239" s="94" t="s">
        <v>369</v>
      </c>
    </row>
    <row r="240" spans="2:29" ht="14.4" x14ac:dyDescent="0.3">
      <c r="B240" s="83">
        <v>45935</v>
      </c>
      <c r="C240" t="s">
        <v>832</v>
      </c>
      <c r="D240" t="s">
        <v>833</v>
      </c>
      <c r="E240" t="s">
        <v>1696</v>
      </c>
      <c r="F240" t="s">
        <v>781</v>
      </c>
      <c r="G240">
        <v>451</v>
      </c>
      <c r="H240" s="98">
        <v>249.5</v>
      </c>
      <c r="I240" t="s">
        <v>369</v>
      </c>
    </row>
    <row r="241" spans="2:10" ht="14.4" x14ac:dyDescent="0.3">
      <c r="B241" s="93">
        <v>45843</v>
      </c>
      <c r="C241" s="94" t="s">
        <v>1697</v>
      </c>
      <c r="D241" s="94" t="s">
        <v>910</v>
      </c>
      <c r="E241" s="94" t="s">
        <v>938</v>
      </c>
      <c r="F241" s="94" t="s">
        <v>781</v>
      </c>
      <c r="G241" s="94">
        <v>472</v>
      </c>
      <c r="H241" s="97">
        <v>1821</v>
      </c>
      <c r="I241" s="94" t="s">
        <v>369</v>
      </c>
    </row>
    <row r="242" spans="2:10" ht="14.4" x14ac:dyDescent="0.3">
      <c r="B242" s="83">
        <v>45843</v>
      </c>
      <c r="C242" t="s">
        <v>1019</v>
      </c>
      <c r="D242" t="s">
        <v>779</v>
      </c>
      <c r="E242" t="s">
        <v>1698</v>
      </c>
      <c r="F242" t="s">
        <v>781</v>
      </c>
      <c r="G242">
        <v>481</v>
      </c>
      <c r="H242" s="277">
        <v>180</v>
      </c>
      <c r="I242" t="s">
        <v>369</v>
      </c>
      <c r="J242" s="276" t="s">
        <v>1762</v>
      </c>
    </row>
    <row r="243" spans="2:10" ht="14.4" x14ac:dyDescent="0.3">
      <c r="B243" s="83">
        <v>45843</v>
      </c>
      <c r="C243" t="s">
        <v>1699</v>
      </c>
      <c r="D243" t="s">
        <v>787</v>
      </c>
      <c r="E243" t="s">
        <v>1700</v>
      </c>
      <c r="F243" t="s">
        <v>781</v>
      </c>
      <c r="G243">
        <v>420</v>
      </c>
      <c r="H243" s="98">
        <v>295.5</v>
      </c>
      <c r="I243" t="s">
        <v>369</v>
      </c>
    </row>
    <row r="244" spans="2:10" ht="14.4" x14ac:dyDescent="0.3">
      <c r="B244" s="83">
        <v>45782</v>
      </c>
      <c r="C244" t="s">
        <v>1701</v>
      </c>
      <c r="D244" t="s">
        <v>792</v>
      </c>
      <c r="E244" t="s">
        <v>1702</v>
      </c>
      <c r="F244" t="s">
        <v>781</v>
      </c>
      <c r="G244">
        <v>488</v>
      </c>
      <c r="H244" s="98">
        <v>886</v>
      </c>
      <c r="I244" t="s">
        <v>369</v>
      </c>
    </row>
    <row r="245" spans="2:10" ht="14.4" x14ac:dyDescent="0.3">
      <c r="B245" s="83">
        <v>45782</v>
      </c>
      <c r="C245" t="s">
        <v>931</v>
      </c>
      <c r="D245" t="s">
        <v>787</v>
      </c>
      <c r="E245" t="s">
        <v>1703</v>
      </c>
      <c r="F245" t="s">
        <v>781</v>
      </c>
      <c r="G245">
        <v>537</v>
      </c>
      <c r="H245" s="98">
        <v>292.5</v>
      </c>
      <c r="I245" t="s">
        <v>369</v>
      </c>
    </row>
    <row r="246" spans="2:10" ht="14.4" x14ac:dyDescent="0.3">
      <c r="B246" s="93">
        <v>45782</v>
      </c>
      <c r="C246" s="94" t="s">
        <v>1704</v>
      </c>
      <c r="D246" s="94" t="s">
        <v>910</v>
      </c>
      <c r="E246" s="94" t="s">
        <v>957</v>
      </c>
      <c r="F246" s="94" t="s">
        <v>781</v>
      </c>
      <c r="G246" s="94">
        <v>565</v>
      </c>
      <c r="H246" s="97">
        <v>585</v>
      </c>
      <c r="I246" s="94" t="s">
        <v>369</v>
      </c>
    </row>
    <row r="247" spans="2:10" ht="14.4" x14ac:dyDescent="0.3">
      <c r="B247" s="83">
        <v>45782</v>
      </c>
      <c r="C247" t="s">
        <v>1694</v>
      </c>
      <c r="D247" t="s">
        <v>779</v>
      </c>
      <c r="E247" t="s">
        <v>1705</v>
      </c>
      <c r="F247" t="s">
        <v>781</v>
      </c>
      <c r="G247">
        <v>566</v>
      </c>
      <c r="H247" s="277">
        <v>100</v>
      </c>
      <c r="I247" t="s">
        <v>369</v>
      </c>
      <c r="J247" s="276" t="s">
        <v>1762</v>
      </c>
    </row>
    <row r="248" spans="2:10" ht="14.4" x14ac:dyDescent="0.3">
      <c r="B248" s="83">
        <v>45752</v>
      </c>
      <c r="C248" t="s">
        <v>1706</v>
      </c>
      <c r="D248" t="s">
        <v>838</v>
      </c>
      <c r="E248" t="s">
        <v>1707</v>
      </c>
      <c r="F248" t="s">
        <v>781</v>
      </c>
      <c r="G248">
        <v>437</v>
      </c>
      <c r="H248" s="98">
        <v>855</v>
      </c>
      <c r="I248" t="s">
        <v>369</v>
      </c>
    </row>
    <row r="249" spans="2:10" ht="14.4" x14ac:dyDescent="0.3">
      <c r="B249" s="83">
        <v>45662</v>
      </c>
      <c r="C249" t="s">
        <v>1029</v>
      </c>
      <c r="D249" t="s">
        <v>910</v>
      </c>
      <c r="E249"/>
      <c r="F249" t="s">
        <v>781</v>
      </c>
      <c r="G249">
        <v>574</v>
      </c>
      <c r="H249" s="98">
        <v>10</v>
      </c>
      <c r="I249" t="s">
        <v>369</v>
      </c>
    </row>
    <row r="250" spans="2:10" ht="14.4" x14ac:dyDescent="0.3">
      <c r="B250"/>
      <c r="C250"/>
      <c r="D250"/>
      <c r="E250"/>
      <c r="F250"/>
      <c r="G250"/>
      <c r="H250" s="98">
        <f>SUM(H231:H249)+H228+H229</f>
        <v>11980.5</v>
      </c>
      <c r="I250"/>
    </row>
    <row r="251" spans="2:10" x14ac:dyDescent="0.25">
      <c r="H251" s="28"/>
    </row>
    <row r="252" spans="2:10" s="63" customFormat="1" x14ac:dyDescent="0.25"/>
    <row r="254" spans="2:10" x14ac:dyDescent="0.25">
      <c r="C254" s="438">
        <v>45809</v>
      </c>
      <c r="D254" s="439"/>
      <c r="E254" s="439"/>
      <c r="F254" s="439"/>
      <c r="G254" s="439"/>
      <c r="H254" s="439"/>
    </row>
    <row r="255" spans="2:10" x14ac:dyDescent="0.25">
      <c r="C255" s="439"/>
      <c r="D255" s="439"/>
      <c r="E255" s="439"/>
      <c r="F255" s="439"/>
      <c r="G255" s="439"/>
      <c r="H255" s="439"/>
    </row>
    <row r="257" spans="2:22" ht="14.4" x14ac:dyDescent="0.3">
      <c r="B257" s="159" t="s">
        <v>767</v>
      </c>
      <c r="C257" s="159" t="s">
        <v>768</v>
      </c>
      <c r="D257" s="159" t="s">
        <v>769</v>
      </c>
      <c r="E257" s="159" t="s">
        <v>770</v>
      </c>
      <c r="F257" s="159" t="s">
        <v>771</v>
      </c>
      <c r="G257" s="159" t="s">
        <v>772</v>
      </c>
      <c r="H257" s="159" t="s">
        <v>773</v>
      </c>
      <c r="I257" s="159" t="s">
        <v>774</v>
      </c>
      <c r="L257" t="s">
        <v>967</v>
      </c>
      <c r="M257" t="s">
        <v>773</v>
      </c>
      <c r="N257" t="s">
        <v>774</v>
      </c>
      <c r="O257" t="s">
        <v>988</v>
      </c>
      <c r="P257" t="s">
        <v>1769</v>
      </c>
      <c r="Q257" t="s">
        <v>970</v>
      </c>
      <c r="R257" t="s">
        <v>1709</v>
      </c>
      <c r="S257" t="s">
        <v>972</v>
      </c>
      <c r="T257" t="s">
        <v>975</v>
      </c>
      <c r="U257" t="s">
        <v>1714</v>
      </c>
      <c r="V257"/>
    </row>
    <row r="258" spans="2:22" ht="14.4" x14ac:dyDescent="0.3">
      <c r="B258" t="s">
        <v>1776</v>
      </c>
      <c r="C258" t="s">
        <v>932</v>
      </c>
      <c r="D258" t="s">
        <v>787</v>
      </c>
      <c r="E258" t="s">
        <v>1777</v>
      </c>
      <c r="F258" t="s">
        <v>781</v>
      </c>
      <c r="G258">
        <v>476</v>
      </c>
      <c r="H258" s="98">
        <v>300</v>
      </c>
      <c r="I258" t="s">
        <v>369</v>
      </c>
      <c r="L258" t="s">
        <v>1770</v>
      </c>
      <c r="M258" s="98">
        <v>224.5</v>
      </c>
      <c r="N258" t="s">
        <v>1718</v>
      </c>
      <c r="O258">
        <v>224.5</v>
      </c>
      <c r="P258" t="s">
        <v>1718</v>
      </c>
      <c r="Q258" s="98">
        <v>6.81</v>
      </c>
      <c r="R258" t="s">
        <v>1719</v>
      </c>
      <c r="S258" t="s">
        <v>973</v>
      </c>
      <c r="T258" t="s">
        <v>996</v>
      </c>
      <c r="U258"/>
      <c r="V258"/>
    </row>
    <row r="259" spans="2:22" ht="14.4" x14ac:dyDescent="0.3">
      <c r="B259" s="94" t="s">
        <v>1778</v>
      </c>
      <c r="C259" s="94" t="s">
        <v>950</v>
      </c>
      <c r="D259" s="94" t="s">
        <v>910</v>
      </c>
      <c r="E259" s="94" t="s">
        <v>938</v>
      </c>
      <c r="F259" s="94" t="s">
        <v>781</v>
      </c>
      <c r="G259" s="94">
        <v>483</v>
      </c>
      <c r="H259" s="97">
        <v>224.5</v>
      </c>
      <c r="I259" s="94" t="s">
        <v>369</v>
      </c>
      <c r="L259" t="s">
        <v>1771</v>
      </c>
      <c r="M259" s="98">
        <v>292.5</v>
      </c>
      <c r="N259" t="s">
        <v>1718</v>
      </c>
      <c r="O259">
        <v>292.5</v>
      </c>
      <c r="P259" t="s">
        <v>1718</v>
      </c>
      <c r="Q259" s="98">
        <v>8.7799999999999994</v>
      </c>
      <c r="R259" t="s">
        <v>1719</v>
      </c>
      <c r="S259" t="s">
        <v>973</v>
      </c>
      <c r="T259" t="s">
        <v>1028</v>
      </c>
      <c r="U259"/>
      <c r="V259"/>
    </row>
    <row r="260" spans="2:22" ht="14.4" x14ac:dyDescent="0.3">
      <c r="B260" t="s">
        <v>1778</v>
      </c>
      <c r="C260" t="s">
        <v>832</v>
      </c>
      <c r="D260" t="s">
        <v>833</v>
      </c>
      <c r="E260" t="s">
        <v>1779</v>
      </c>
      <c r="F260" t="s">
        <v>781</v>
      </c>
      <c r="G260">
        <v>451</v>
      </c>
      <c r="H260" s="98">
        <v>449</v>
      </c>
      <c r="I260" t="s">
        <v>369</v>
      </c>
      <c r="L260" t="s">
        <v>1772</v>
      </c>
      <c r="M260" s="98">
        <v>301.23</v>
      </c>
      <c r="N260" t="s">
        <v>1718</v>
      </c>
      <c r="O260">
        <v>301.23</v>
      </c>
      <c r="P260" t="s">
        <v>1718</v>
      </c>
      <c r="Q260" s="98">
        <v>9.0399999999999991</v>
      </c>
      <c r="R260" t="s">
        <v>1719</v>
      </c>
      <c r="S260" t="s">
        <v>973</v>
      </c>
      <c r="T260" t="s">
        <v>994</v>
      </c>
      <c r="U260"/>
      <c r="V260"/>
    </row>
    <row r="261" spans="2:22" ht="14.4" x14ac:dyDescent="0.3">
      <c r="B261" s="94" t="s">
        <v>1780</v>
      </c>
      <c r="C261" s="94" t="s">
        <v>956</v>
      </c>
      <c r="D261" s="94" t="s">
        <v>910</v>
      </c>
      <c r="E261" s="94" t="s">
        <v>938</v>
      </c>
      <c r="F261" s="94" t="s">
        <v>781</v>
      </c>
      <c r="G261" s="94">
        <v>444</v>
      </c>
      <c r="H261" s="97">
        <v>292.5</v>
      </c>
      <c r="I261" s="94" t="s">
        <v>369</v>
      </c>
      <c r="L261" t="s">
        <v>1773</v>
      </c>
      <c r="M261" s="98">
        <v>224.5</v>
      </c>
      <c r="N261" t="s">
        <v>1718</v>
      </c>
      <c r="O261">
        <v>224.5</v>
      </c>
      <c r="P261" t="s">
        <v>1718</v>
      </c>
      <c r="Q261" s="98">
        <v>6.81</v>
      </c>
      <c r="R261" t="s">
        <v>1719</v>
      </c>
      <c r="S261" t="s">
        <v>973</v>
      </c>
      <c r="T261" t="s">
        <v>1036</v>
      </c>
      <c r="U261"/>
      <c r="V261"/>
    </row>
    <row r="262" spans="2:22" ht="14.4" x14ac:dyDescent="0.3">
      <c r="B262" s="94" t="s">
        <v>1781</v>
      </c>
      <c r="C262" s="94" t="s">
        <v>903</v>
      </c>
      <c r="D262" s="94" t="s">
        <v>910</v>
      </c>
      <c r="E262" s="94" t="s">
        <v>938</v>
      </c>
      <c r="F262" s="94" t="s">
        <v>781</v>
      </c>
      <c r="G262" s="94">
        <v>543</v>
      </c>
      <c r="H262" s="97">
        <v>301.23</v>
      </c>
      <c r="I262" s="94" t="s">
        <v>369</v>
      </c>
      <c r="L262" t="s">
        <v>1774</v>
      </c>
      <c r="M262" s="98">
        <v>490</v>
      </c>
      <c r="N262" t="s">
        <v>1718</v>
      </c>
      <c r="O262">
        <v>490</v>
      </c>
      <c r="P262" t="s">
        <v>1718</v>
      </c>
      <c r="Q262" s="98">
        <v>14.51</v>
      </c>
      <c r="R262" t="s">
        <v>1719</v>
      </c>
      <c r="S262" t="s">
        <v>973</v>
      </c>
      <c r="T262" t="s">
        <v>1775</v>
      </c>
      <c r="U262"/>
      <c r="V262"/>
    </row>
    <row r="263" spans="2:22" ht="14.4" x14ac:dyDescent="0.3">
      <c r="B263" s="94" t="s">
        <v>1781</v>
      </c>
      <c r="C263" s="94" t="s">
        <v>1056</v>
      </c>
      <c r="D263" s="94" t="s">
        <v>910</v>
      </c>
      <c r="E263" s="94" t="s">
        <v>938</v>
      </c>
      <c r="F263" s="94" t="s">
        <v>781</v>
      </c>
      <c r="G263" s="94">
        <v>445</v>
      </c>
      <c r="H263" s="97">
        <v>224.5</v>
      </c>
      <c r="I263" s="94" t="s">
        <v>369</v>
      </c>
    </row>
    <row r="264" spans="2:22" ht="14.4" x14ac:dyDescent="0.3">
      <c r="B264" t="s">
        <v>1781</v>
      </c>
      <c r="C264" t="s">
        <v>954</v>
      </c>
      <c r="D264" t="s">
        <v>787</v>
      </c>
      <c r="E264" t="s">
        <v>1782</v>
      </c>
      <c r="F264" t="s">
        <v>781</v>
      </c>
      <c r="G264">
        <v>200165</v>
      </c>
      <c r="H264" s="98">
        <v>70</v>
      </c>
      <c r="I264" t="s">
        <v>369</v>
      </c>
    </row>
    <row r="265" spans="2:22" ht="14.4" x14ac:dyDescent="0.3">
      <c r="B265" t="s">
        <v>1783</v>
      </c>
      <c r="C265" t="s">
        <v>931</v>
      </c>
      <c r="D265" t="s">
        <v>787</v>
      </c>
      <c r="E265" t="s">
        <v>1784</v>
      </c>
      <c r="F265" t="s">
        <v>781</v>
      </c>
      <c r="G265">
        <v>537</v>
      </c>
      <c r="H265" s="98">
        <v>292.5</v>
      </c>
      <c r="I265" t="s">
        <v>369</v>
      </c>
    </row>
    <row r="266" spans="2:22" ht="14.4" x14ac:dyDescent="0.3">
      <c r="B266" t="s">
        <v>1785</v>
      </c>
      <c r="C266" t="s">
        <v>954</v>
      </c>
      <c r="D266" t="s">
        <v>787</v>
      </c>
      <c r="E266" t="s">
        <v>1786</v>
      </c>
      <c r="F266" t="s">
        <v>781</v>
      </c>
      <c r="G266">
        <v>1900165</v>
      </c>
      <c r="H266" s="98">
        <v>131</v>
      </c>
      <c r="I266" t="s">
        <v>369</v>
      </c>
    </row>
    <row r="267" spans="2:22" ht="14.4" x14ac:dyDescent="0.3">
      <c r="B267" t="s">
        <v>1785</v>
      </c>
      <c r="C267" t="s">
        <v>1005</v>
      </c>
      <c r="D267" t="s">
        <v>787</v>
      </c>
      <c r="E267" t="s">
        <v>1787</v>
      </c>
      <c r="F267" t="s">
        <v>781</v>
      </c>
      <c r="G267">
        <v>566</v>
      </c>
      <c r="H267" s="98">
        <v>25</v>
      </c>
      <c r="I267" t="s">
        <v>369</v>
      </c>
    </row>
    <row r="268" spans="2:22" ht="14.4" x14ac:dyDescent="0.3">
      <c r="B268" t="s">
        <v>1785</v>
      </c>
      <c r="C268" t="s">
        <v>919</v>
      </c>
      <c r="D268" t="s">
        <v>787</v>
      </c>
      <c r="E268" t="s">
        <v>1788</v>
      </c>
      <c r="F268" t="s">
        <v>781</v>
      </c>
      <c r="G268">
        <v>422</v>
      </c>
      <c r="H268" s="98">
        <v>224.5</v>
      </c>
      <c r="I268" t="s">
        <v>369</v>
      </c>
    </row>
    <row r="269" spans="2:22" ht="14.4" x14ac:dyDescent="0.3">
      <c r="B269" s="94" t="s">
        <v>1789</v>
      </c>
      <c r="C269" s="94" t="s">
        <v>791</v>
      </c>
      <c r="D269" s="94" t="s">
        <v>910</v>
      </c>
      <c r="E269" s="94" t="s">
        <v>938</v>
      </c>
      <c r="F269" s="94" t="s">
        <v>781</v>
      </c>
      <c r="G269" s="94">
        <v>599</v>
      </c>
      <c r="H269" s="97">
        <v>490</v>
      </c>
      <c r="I269" s="94" t="s">
        <v>369</v>
      </c>
    </row>
    <row r="270" spans="2:22" ht="14.4" x14ac:dyDescent="0.3">
      <c r="B270" t="s">
        <v>1790</v>
      </c>
      <c r="C270" t="s">
        <v>899</v>
      </c>
      <c r="D270" t="s">
        <v>787</v>
      </c>
      <c r="E270" t="s">
        <v>1791</v>
      </c>
      <c r="F270" t="s">
        <v>781</v>
      </c>
      <c r="G270">
        <v>506</v>
      </c>
      <c r="H270" s="98">
        <v>448</v>
      </c>
      <c r="I270" t="s">
        <v>369</v>
      </c>
    </row>
    <row r="271" spans="2:22" ht="14.4" x14ac:dyDescent="0.3">
      <c r="B271" t="s">
        <v>1790</v>
      </c>
      <c r="C271" t="s">
        <v>958</v>
      </c>
      <c r="D271" t="s">
        <v>787</v>
      </c>
      <c r="E271" t="s">
        <v>1792</v>
      </c>
      <c r="F271" t="s">
        <v>781</v>
      </c>
      <c r="G271">
        <v>573</v>
      </c>
      <c r="H271" s="98">
        <v>1170</v>
      </c>
      <c r="I271" t="s">
        <v>369</v>
      </c>
    </row>
    <row r="272" spans="2:22" ht="14.4" x14ac:dyDescent="0.3">
      <c r="B272" t="s">
        <v>1793</v>
      </c>
      <c r="C272" t="s">
        <v>789</v>
      </c>
      <c r="D272" t="s">
        <v>779</v>
      </c>
      <c r="E272" t="s">
        <v>1794</v>
      </c>
      <c r="F272" t="s">
        <v>781</v>
      </c>
      <c r="G272">
        <v>567</v>
      </c>
      <c r="H272" s="98">
        <v>50</v>
      </c>
      <c r="I272" t="s">
        <v>369</v>
      </c>
    </row>
    <row r="273" spans="2:24" ht="14.4" x14ac:dyDescent="0.3">
      <c r="B273" s="83">
        <v>45997</v>
      </c>
      <c r="C273" t="s">
        <v>1681</v>
      </c>
      <c r="D273" t="s">
        <v>779</v>
      </c>
      <c r="E273" t="s">
        <v>1795</v>
      </c>
      <c r="F273" t="s">
        <v>781</v>
      </c>
      <c r="G273">
        <v>528</v>
      </c>
      <c r="H273" s="98">
        <v>809.5</v>
      </c>
      <c r="I273" t="s">
        <v>369</v>
      </c>
    </row>
    <row r="274" spans="2:24" ht="14.4" x14ac:dyDescent="0.3">
      <c r="B274" s="83">
        <v>45997</v>
      </c>
      <c r="C274" t="s">
        <v>1679</v>
      </c>
      <c r="D274" t="s">
        <v>779</v>
      </c>
      <c r="E274" t="s">
        <v>1680</v>
      </c>
      <c r="F274" t="s">
        <v>781</v>
      </c>
      <c r="G274">
        <v>442</v>
      </c>
      <c r="H274" s="98">
        <v>517</v>
      </c>
      <c r="I274" t="s">
        <v>369</v>
      </c>
    </row>
    <row r="275" spans="2:24" ht="14.4" x14ac:dyDescent="0.3">
      <c r="B275" s="83">
        <v>45997</v>
      </c>
      <c r="C275" t="s">
        <v>1796</v>
      </c>
      <c r="D275" t="s">
        <v>792</v>
      </c>
      <c r="E275" t="s">
        <v>1797</v>
      </c>
      <c r="F275" t="s">
        <v>781</v>
      </c>
      <c r="G275">
        <v>240082</v>
      </c>
      <c r="H275" s="98">
        <v>100</v>
      </c>
      <c r="I275" t="s">
        <v>369</v>
      </c>
    </row>
    <row r="276" spans="2:24" ht="14.4" x14ac:dyDescent="0.3">
      <c r="B276" s="83">
        <v>45844</v>
      </c>
      <c r="C276" t="s">
        <v>1038</v>
      </c>
      <c r="D276" t="s">
        <v>792</v>
      </c>
      <c r="E276" t="s">
        <v>1798</v>
      </c>
      <c r="F276" t="s">
        <v>781</v>
      </c>
      <c r="G276">
        <v>608</v>
      </c>
      <c r="H276" s="98">
        <v>448</v>
      </c>
      <c r="I276" t="s">
        <v>369</v>
      </c>
    </row>
    <row r="277" spans="2:24" ht="14.4" x14ac:dyDescent="0.3">
      <c r="B277" s="83">
        <v>45753</v>
      </c>
      <c r="C277" t="s">
        <v>1011</v>
      </c>
      <c r="D277" t="s">
        <v>838</v>
      </c>
      <c r="E277" t="s">
        <v>1799</v>
      </c>
      <c r="F277" t="s">
        <v>781</v>
      </c>
      <c r="G277">
        <v>576</v>
      </c>
      <c r="H277" s="98">
        <v>417</v>
      </c>
      <c r="I277" t="s">
        <v>369</v>
      </c>
    </row>
    <row r="278" spans="2:24" ht="14.4" x14ac:dyDescent="0.3">
      <c r="B278" s="83">
        <v>45722</v>
      </c>
      <c r="C278" t="s">
        <v>1796</v>
      </c>
      <c r="D278" t="s">
        <v>792</v>
      </c>
      <c r="E278" t="s">
        <v>1800</v>
      </c>
      <c r="F278" t="s">
        <v>781</v>
      </c>
      <c r="G278">
        <v>497</v>
      </c>
      <c r="H278" s="98">
        <v>650</v>
      </c>
      <c r="I278" t="s">
        <v>369</v>
      </c>
    </row>
    <row r="279" spans="2:24" ht="14.4" x14ac:dyDescent="0.3">
      <c r="B279"/>
      <c r="C279"/>
      <c r="D279"/>
      <c r="E279"/>
      <c r="F279"/>
      <c r="G279"/>
      <c r="H279" s="103">
        <f>SUM(H258:H278)</f>
        <v>7634.23</v>
      </c>
      <c r="I279"/>
    </row>
    <row r="280" spans="2:24" ht="14.4" x14ac:dyDescent="0.3">
      <c r="B280"/>
      <c r="C280"/>
      <c r="D280"/>
      <c r="E280"/>
      <c r="F280"/>
      <c r="G280"/>
      <c r="H280"/>
      <c r="I280"/>
    </row>
    <row r="281" spans="2:24" s="63" customFormat="1" ht="14.4" x14ac:dyDescent="0.3">
      <c r="B281" s="354"/>
      <c r="C281" s="354"/>
      <c r="D281" s="354"/>
      <c r="E281" s="354"/>
      <c r="F281" s="354"/>
      <c r="G281" s="354"/>
      <c r="H281" s="354"/>
      <c r="I281" s="354"/>
    </row>
    <row r="284" spans="2:24" x14ac:dyDescent="0.25">
      <c r="C284" s="438">
        <v>45839</v>
      </c>
      <c r="D284" s="439"/>
      <c r="E284" s="439"/>
      <c r="F284" s="439"/>
      <c r="G284" s="439"/>
      <c r="H284" s="439"/>
    </row>
    <row r="285" spans="2:24" x14ac:dyDescent="0.25">
      <c r="C285" s="439"/>
      <c r="D285" s="439"/>
      <c r="E285" s="439"/>
      <c r="F285" s="439"/>
      <c r="G285" s="439"/>
      <c r="H285" s="439"/>
    </row>
    <row r="286" spans="2:24" s="91" customFormat="1" ht="14.4" x14ac:dyDescent="0.3">
      <c r="B286" s="91" t="s">
        <v>1708</v>
      </c>
      <c r="C286" s="91" t="s">
        <v>967</v>
      </c>
      <c r="D286" s="91" t="s">
        <v>773</v>
      </c>
      <c r="E286" s="91" t="s">
        <v>1979</v>
      </c>
      <c r="F286" s="91" t="s">
        <v>774</v>
      </c>
      <c r="G286" s="91" t="s">
        <v>1980</v>
      </c>
      <c r="H286" s="91" t="s">
        <v>988</v>
      </c>
      <c r="I286" s="91" t="s">
        <v>1981</v>
      </c>
      <c r="J286" s="91" t="s">
        <v>1769</v>
      </c>
      <c r="K286" s="91" t="s">
        <v>969</v>
      </c>
      <c r="L286" s="91" t="s">
        <v>770</v>
      </c>
      <c r="M286" s="91" t="s">
        <v>970</v>
      </c>
      <c r="N286" s="91" t="s">
        <v>1982</v>
      </c>
      <c r="O286" s="91" t="s">
        <v>1709</v>
      </c>
      <c r="P286" s="91" t="s">
        <v>972</v>
      </c>
      <c r="Q286" s="91" t="s">
        <v>976</v>
      </c>
      <c r="R286" s="91" t="s">
        <v>1710</v>
      </c>
      <c r="S286" s="91" t="s">
        <v>1711</v>
      </c>
      <c r="T286" s="91" t="s">
        <v>1712</v>
      </c>
      <c r="U286" s="91" t="s">
        <v>1713</v>
      </c>
      <c r="V286" s="91" t="s">
        <v>975</v>
      </c>
      <c r="W286" s="91" t="s">
        <v>1714</v>
      </c>
      <c r="X286" s="91" t="s">
        <v>1715</v>
      </c>
    </row>
    <row r="287" spans="2:24" customFormat="1" ht="14.4" x14ac:dyDescent="0.3">
      <c r="B287" t="s">
        <v>1983</v>
      </c>
      <c r="C287" s="160">
        <v>45867.999722222223</v>
      </c>
      <c r="D287" s="98">
        <v>834.5</v>
      </c>
      <c r="E287" s="98">
        <v>0</v>
      </c>
      <c r="F287" t="s">
        <v>1718</v>
      </c>
      <c r="G287" t="s">
        <v>1984</v>
      </c>
      <c r="H287" s="98">
        <v>834.5</v>
      </c>
      <c r="I287">
        <v>0</v>
      </c>
      <c r="J287" t="s">
        <v>1718</v>
      </c>
      <c r="M287" s="98">
        <v>24.5</v>
      </c>
      <c r="O287" t="s">
        <v>1719</v>
      </c>
      <c r="P287" t="s">
        <v>973</v>
      </c>
      <c r="Q287" t="s">
        <v>981</v>
      </c>
      <c r="R287">
        <v>0</v>
      </c>
      <c r="S287" t="s">
        <v>1985</v>
      </c>
      <c r="V287" t="s">
        <v>986</v>
      </c>
      <c r="X287" t="s">
        <v>1986</v>
      </c>
    </row>
    <row r="288" spans="2:24" x14ac:dyDescent="0.25">
      <c r="D288" s="29"/>
    </row>
    <row r="294" spans="3:11" x14ac:dyDescent="0.25">
      <c r="C294" s="16" t="s">
        <v>785</v>
      </c>
    </row>
    <row r="295" spans="3:11" ht="14.4" x14ac:dyDescent="0.3">
      <c r="C295" t="s">
        <v>767</v>
      </c>
      <c r="D295" t="s">
        <v>2159</v>
      </c>
      <c r="E295" t="s">
        <v>972</v>
      </c>
      <c r="F295" t="s">
        <v>774</v>
      </c>
      <c r="G295" t="s">
        <v>2160</v>
      </c>
      <c r="H295" t="s">
        <v>970</v>
      </c>
      <c r="I295" t="s">
        <v>971</v>
      </c>
      <c r="J295" t="s">
        <v>2161</v>
      </c>
      <c r="K295"/>
    </row>
    <row r="296" spans="3:11" ht="14.4" x14ac:dyDescent="0.3">
      <c r="C296" s="83">
        <v>45658</v>
      </c>
      <c r="D296" t="s">
        <v>2162</v>
      </c>
      <c r="E296" t="s">
        <v>2163</v>
      </c>
      <c r="F296" t="s">
        <v>369</v>
      </c>
      <c r="G296" s="98">
        <v>1170</v>
      </c>
      <c r="H296" s="98">
        <v>-56.63</v>
      </c>
      <c r="I296" s="98">
        <v>1226.6300000000001</v>
      </c>
      <c r="J296" t="s">
        <v>2164</v>
      </c>
      <c r="K296"/>
    </row>
    <row r="297" spans="3:11" ht="14.4" x14ac:dyDescent="0.3">
      <c r="C297" s="83">
        <v>45697</v>
      </c>
      <c r="D297" t="s">
        <v>2165</v>
      </c>
      <c r="E297" t="s">
        <v>2163</v>
      </c>
      <c r="F297" t="s">
        <v>369</v>
      </c>
      <c r="G297" s="98">
        <v>250</v>
      </c>
      <c r="H297" s="98">
        <v>-13.25</v>
      </c>
      <c r="I297" s="98">
        <v>236.75</v>
      </c>
      <c r="J297" t="s">
        <v>2166</v>
      </c>
      <c r="K297"/>
    </row>
    <row r="298" spans="3:11" ht="14.4" x14ac:dyDescent="0.3">
      <c r="C298" s="83">
        <v>45733</v>
      </c>
      <c r="D298" t="s">
        <v>2165</v>
      </c>
      <c r="E298" t="s">
        <v>2163</v>
      </c>
      <c r="F298" t="s">
        <v>369</v>
      </c>
      <c r="G298" s="98">
        <v>250</v>
      </c>
      <c r="H298" s="98">
        <v>-13.25</v>
      </c>
      <c r="I298" s="98">
        <v>236.75</v>
      </c>
      <c r="J298" t="s">
        <v>2166</v>
      </c>
      <c r="K298"/>
    </row>
    <row r="299" spans="3:11" ht="14.4" x14ac:dyDescent="0.3">
      <c r="C299" s="83">
        <v>45766</v>
      </c>
      <c r="D299" t="s">
        <v>2165</v>
      </c>
      <c r="E299" t="s">
        <v>2163</v>
      </c>
      <c r="F299" t="s">
        <v>369</v>
      </c>
      <c r="G299" s="98">
        <v>250</v>
      </c>
      <c r="H299" s="98">
        <v>-13.25</v>
      </c>
      <c r="I299" s="98">
        <v>236.75</v>
      </c>
      <c r="J299" t="s">
        <v>2166</v>
      </c>
      <c r="K299"/>
    </row>
    <row r="300" spans="3:11" ht="14.4" x14ac:dyDescent="0.3">
      <c r="C300" s="83">
        <v>45815</v>
      </c>
      <c r="D300" t="s">
        <v>2165</v>
      </c>
      <c r="E300" t="s">
        <v>2163</v>
      </c>
      <c r="F300" t="s">
        <v>369</v>
      </c>
      <c r="G300" s="98">
        <v>250</v>
      </c>
      <c r="H300" s="98">
        <v>-13.25</v>
      </c>
      <c r="I300" s="98">
        <v>236.75</v>
      </c>
      <c r="J300" t="s">
        <v>2166</v>
      </c>
      <c r="K300"/>
    </row>
    <row r="301" spans="3:11" ht="14.4" x14ac:dyDescent="0.3">
      <c r="C301" s="83">
        <v>45837</v>
      </c>
      <c r="D301" t="s">
        <v>2165</v>
      </c>
      <c r="E301" t="s">
        <v>2163</v>
      </c>
      <c r="F301" t="s">
        <v>369</v>
      </c>
      <c r="G301" s="98">
        <v>250</v>
      </c>
      <c r="H301" s="98">
        <v>-13.25</v>
      </c>
      <c r="I301" s="98">
        <v>236.75</v>
      </c>
      <c r="J301" t="s">
        <v>2166</v>
      </c>
      <c r="K301"/>
    </row>
    <row r="306" spans="2:24" s="63" customFormat="1" ht="14.4" x14ac:dyDescent="0.3">
      <c r="B306" s="354"/>
      <c r="C306" s="354"/>
      <c r="D306" s="354"/>
      <c r="E306" s="354"/>
      <c r="F306" s="354"/>
      <c r="G306" s="354"/>
      <c r="H306" s="354"/>
      <c r="I306" s="354"/>
    </row>
    <row r="309" spans="2:24" x14ac:dyDescent="0.25">
      <c r="C309" s="438">
        <v>45870</v>
      </c>
      <c r="D309" s="439"/>
      <c r="E309" s="439"/>
      <c r="F309" s="439"/>
      <c r="G309" s="439"/>
      <c r="H309" s="439"/>
    </row>
    <row r="310" spans="2:24" x14ac:dyDescent="0.25">
      <c r="C310" s="439"/>
      <c r="D310" s="439"/>
      <c r="E310" s="439"/>
      <c r="F310" s="439"/>
      <c r="G310" s="439"/>
      <c r="H310" s="439"/>
    </row>
    <row r="311" spans="2:24" s="91" customFormat="1" ht="14.4" x14ac:dyDescent="0.3">
      <c r="B311" s="91" t="s">
        <v>1708</v>
      </c>
      <c r="C311" s="91" t="s">
        <v>967</v>
      </c>
      <c r="D311" s="91" t="s">
        <v>773</v>
      </c>
      <c r="E311" s="91" t="s">
        <v>1979</v>
      </c>
      <c r="F311" s="91" t="s">
        <v>774</v>
      </c>
      <c r="G311" s="91" t="s">
        <v>1980</v>
      </c>
      <c r="H311" s="91" t="s">
        <v>988</v>
      </c>
      <c r="I311" s="91" t="s">
        <v>1981</v>
      </c>
      <c r="J311" s="91" t="s">
        <v>1769</v>
      </c>
      <c r="K311" s="91" t="s">
        <v>969</v>
      </c>
      <c r="L311" s="91" t="s">
        <v>770</v>
      </c>
      <c r="M311" s="91" t="s">
        <v>970</v>
      </c>
      <c r="N311" s="91" t="s">
        <v>1982</v>
      </c>
      <c r="O311" s="91" t="s">
        <v>1709</v>
      </c>
      <c r="P311" s="91" t="s">
        <v>972</v>
      </c>
      <c r="Q311" s="91" t="s">
        <v>976</v>
      </c>
      <c r="R311" s="91" t="s">
        <v>1710</v>
      </c>
      <c r="S311" s="91" t="s">
        <v>1711</v>
      </c>
      <c r="T311" s="91" t="s">
        <v>1712</v>
      </c>
      <c r="U311" s="91" t="s">
        <v>1713</v>
      </c>
      <c r="V311" s="91" t="s">
        <v>975</v>
      </c>
      <c r="W311" s="91" t="s">
        <v>1714</v>
      </c>
      <c r="X311" s="91" t="s">
        <v>1715</v>
      </c>
    </row>
    <row r="312" spans="2:24" customFormat="1" ht="14.4" x14ac:dyDescent="0.3">
      <c r="C312" s="160"/>
      <c r="D312" s="98"/>
      <c r="E312" s="98"/>
      <c r="H312" s="98"/>
      <c r="M312" s="98">
        <v>24.5</v>
      </c>
      <c r="O312" t="s">
        <v>1719</v>
      </c>
      <c r="P312" t="s">
        <v>973</v>
      </c>
      <c r="Q312" t="s">
        <v>981</v>
      </c>
      <c r="R312">
        <v>0</v>
      </c>
      <c r="S312" t="s">
        <v>1985</v>
      </c>
      <c r="V312" t="s">
        <v>986</v>
      </c>
      <c r="X312" t="s">
        <v>1986</v>
      </c>
    </row>
    <row r="313" spans="2:24" x14ac:dyDescent="0.25">
      <c r="D313" s="29"/>
    </row>
    <row r="314" spans="2:24" ht="14.4" x14ac:dyDescent="0.3">
      <c r="B314" s="159" t="s">
        <v>767</v>
      </c>
      <c r="C314" s="159" t="s">
        <v>768</v>
      </c>
      <c r="D314" s="159" t="s">
        <v>769</v>
      </c>
      <c r="E314" s="159" t="s">
        <v>770</v>
      </c>
      <c r="F314" s="159" t="s">
        <v>771</v>
      </c>
      <c r="G314" s="159" t="s">
        <v>772</v>
      </c>
      <c r="H314" s="159" t="s">
        <v>773</v>
      </c>
      <c r="I314" s="159" t="s">
        <v>774</v>
      </c>
    </row>
    <row r="315" spans="2:24" ht="14.4" x14ac:dyDescent="0.3">
      <c r="B315" s="52">
        <v>45874</v>
      </c>
      <c r="C315" s="94" t="s">
        <v>1055</v>
      </c>
      <c r="D315" s="94" t="s">
        <v>910</v>
      </c>
      <c r="E315" s="94" t="s">
        <v>957</v>
      </c>
      <c r="F315" s="94" t="s">
        <v>781</v>
      </c>
      <c r="G315" s="94">
        <v>524</v>
      </c>
      <c r="H315" s="97">
        <v>598</v>
      </c>
      <c r="I315" s="94" t="s">
        <v>369</v>
      </c>
    </row>
    <row r="319" spans="2:24" x14ac:dyDescent="0.25">
      <c r="C319" s="16" t="s">
        <v>785</v>
      </c>
    </row>
    <row r="320" spans="2:24" ht="14.4" x14ac:dyDescent="0.3">
      <c r="C320" t="s">
        <v>767</v>
      </c>
      <c r="D320" t="s">
        <v>2159</v>
      </c>
      <c r="E320" t="s">
        <v>972</v>
      </c>
      <c r="F320" t="s">
        <v>774</v>
      </c>
      <c r="G320" t="s">
        <v>2160</v>
      </c>
      <c r="H320" t="s">
        <v>970</v>
      </c>
      <c r="I320" t="s">
        <v>971</v>
      </c>
      <c r="J320" t="s">
        <v>2161</v>
      </c>
      <c r="K320"/>
    </row>
    <row r="321" spans="2:13" ht="14.4" x14ac:dyDescent="0.3">
      <c r="C321" s="83">
        <v>45875</v>
      </c>
      <c r="D321" t="s">
        <v>2165</v>
      </c>
      <c r="E321" t="s">
        <v>2163</v>
      </c>
      <c r="F321" t="s">
        <v>369</v>
      </c>
      <c r="G321" s="98">
        <v>250</v>
      </c>
      <c r="H321" s="98">
        <v>-13.25</v>
      </c>
      <c r="I321" s="98">
        <v>236.75</v>
      </c>
      <c r="J321" t="s">
        <v>2166</v>
      </c>
      <c r="K321"/>
    </row>
    <row r="322" spans="2:13" ht="14.4" x14ac:dyDescent="0.3">
      <c r="C322" s="83"/>
      <c r="D322"/>
      <c r="E322"/>
      <c r="F322"/>
      <c r="G322" s="98"/>
      <c r="H322" s="98"/>
      <c r="I322" s="98"/>
      <c r="J322"/>
      <c r="K322"/>
    </row>
    <row r="323" spans="2:13" ht="14.4" x14ac:dyDescent="0.3">
      <c r="C323" s="83"/>
      <c r="D323"/>
      <c r="E323"/>
      <c r="F323"/>
      <c r="G323" s="98"/>
      <c r="H323" s="98"/>
      <c r="I323" s="98"/>
      <c r="J323"/>
      <c r="K323"/>
    </row>
    <row r="324" spans="2:13" s="63" customFormat="1" ht="14.4" x14ac:dyDescent="0.3">
      <c r="B324" s="354"/>
      <c r="C324" s="354"/>
      <c r="D324" s="354"/>
      <c r="E324" s="354"/>
      <c r="F324" s="354"/>
      <c r="G324" s="354"/>
      <c r="H324" s="354"/>
      <c r="I324" s="354"/>
    </row>
    <row r="327" spans="2:13" x14ac:dyDescent="0.25">
      <c r="C327" s="438">
        <v>45901</v>
      </c>
      <c r="D327" s="439"/>
      <c r="E327" s="439"/>
      <c r="F327" s="439"/>
      <c r="G327" s="439"/>
      <c r="H327" s="439"/>
    </row>
    <row r="328" spans="2:13" x14ac:dyDescent="0.25">
      <c r="C328" s="439"/>
      <c r="D328" s="439"/>
      <c r="E328" s="439"/>
      <c r="F328" s="439"/>
      <c r="G328" s="439"/>
      <c r="H328" s="439"/>
    </row>
    <row r="329" spans="2:13" s="91" customFormat="1" ht="14.4" x14ac:dyDescent="0.3">
      <c r="D329" s="91" t="s">
        <v>767</v>
      </c>
      <c r="E329" s="91" t="s">
        <v>770</v>
      </c>
      <c r="F329" s="91" t="s">
        <v>2508</v>
      </c>
    </row>
    <row r="330" spans="2:13" customFormat="1" ht="14.4" x14ac:dyDescent="0.3">
      <c r="C330" s="160"/>
      <c r="D330" s="413" t="s">
        <v>2509</v>
      </c>
      <c r="E330" s="98" t="s">
        <v>2510</v>
      </c>
      <c r="F330">
        <v>217.91</v>
      </c>
      <c r="H330" s="98"/>
      <c r="M330" s="98"/>
    </row>
    <row r="331" spans="2:13" x14ac:dyDescent="0.25">
      <c r="D331" s="29"/>
    </row>
    <row r="332" spans="2:13" ht="14.4" x14ac:dyDescent="0.3">
      <c r="B332" s="159"/>
      <c r="C332" s="159"/>
      <c r="D332" s="159"/>
      <c r="E332" s="159"/>
      <c r="F332" s="159"/>
      <c r="G332" s="159"/>
      <c r="H332" s="159"/>
      <c r="I332" s="159"/>
    </row>
    <row r="334" spans="2:13" ht="14.4" x14ac:dyDescent="0.3">
      <c r="C334" s="159" t="s">
        <v>967</v>
      </c>
      <c r="D334" s="159" t="s">
        <v>773</v>
      </c>
      <c r="E334" s="159" t="s">
        <v>1979</v>
      </c>
      <c r="F334" s="159" t="s">
        <v>774</v>
      </c>
      <c r="G334" s="159" t="s">
        <v>988</v>
      </c>
      <c r="H334" s="159" t="s">
        <v>1981</v>
      </c>
      <c r="I334" s="159" t="s">
        <v>1769</v>
      </c>
      <c r="J334" s="159" t="s">
        <v>970</v>
      </c>
      <c r="K334" s="159" t="s">
        <v>975</v>
      </c>
    </row>
    <row r="335" spans="2:13" ht="14.4" x14ac:dyDescent="0.3">
      <c r="C335" t="s">
        <v>2511</v>
      </c>
      <c r="D335">
        <v>224.5</v>
      </c>
      <c r="E335">
        <v>0</v>
      </c>
      <c r="F335" t="s">
        <v>1718</v>
      </c>
      <c r="G335">
        <v>224.5</v>
      </c>
      <c r="H335">
        <v>0</v>
      </c>
      <c r="I335" t="s">
        <v>1718</v>
      </c>
      <c r="J335">
        <v>6.81</v>
      </c>
      <c r="K335" t="s">
        <v>996</v>
      </c>
    </row>
    <row r="336" spans="2:13" ht="14.4" x14ac:dyDescent="0.3">
      <c r="C336" t="s">
        <v>2512</v>
      </c>
      <c r="D336">
        <v>292.5</v>
      </c>
      <c r="E336">
        <v>0</v>
      </c>
      <c r="F336" t="s">
        <v>1718</v>
      </c>
      <c r="G336">
        <v>292.5</v>
      </c>
      <c r="H336">
        <v>0</v>
      </c>
      <c r="I336" t="s">
        <v>1718</v>
      </c>
      <c r="J336">
        <v>8.7799999999999994</v>
      </c>
      <c r="K336" t="s">
        <v>1028</v>
      </c>
    </row>
    <row r="337" spans="3:9" x14ac:dyDescent="0.25">
      <c r="G337" s="416">
        <f>SUM(G335:G336)</f>
        <v>517</v>
      </c>
    </row>
    <row r="339" spans="3:9" x14ac:dyDescent="0.25">
      <c r="C339" s="16" t="s">
        <v>2724</v>
      </c>
    </row>
    <row r="341" spans="3:9" x14ac:dyDescent="0.25">
      <c r="C341" s="13" t="s">
        <v>2725</v>
      </c>
      <c r="D341" s="13" t="s">
        <v>769</v>
      </c>
      <c r="E341" s="13" t="s">
        <v>2726</v>
      </c>
      <c r="F341" s="13" t="s">
        <v>2727</v>
      </c>
      <c r="G341" s="13" t="s">
        <v>2728</v>
      </c>
      <c r="H341" s="13" t="s">
        <v>773</v>
      </c>
    </row>
    <row r="342" spans="3:9" ht="14.4" x14ac:dyDescent="0.3">
      <c r="C342" s="35">
        <v>45925</v>
      </c>
      <c r="D342" s="16" t="s">
        <v>2729</v>
      </c>
      <c r="E342" s="16" t="s">
        <v>1056</v>
      </c>
      <c r="F342" s="16" t="s">
        <v>2731</v>
      </c>
      <c r="G342" s="16" t="s">
        <v>2734</v>
      </c>
      <c r="H342" s="409">
        <v>224.5</v>
      </c>
      <c r="I342" t="s">
        <v>2740</v>
      </c>
    </row>
    <row r="343" spans="3:9" ht="14.4" x14ac:dyDescent="0.3">
      <c r="C343" s="35">
        <v>45928</v>
      </c>
      <c r="D343" s="16" t="s">
        <v>910</v>
      </c>
      <c r="E343" s="16" t="s">
        <v>956</v>
      </c>
      <c r="F343" s="16" t="s">
        <v>938</v>
      </c>
      <c r="G343" s="16" t="s">
        <v>2735</v>
      </c>
      <c r="H343" s="409">
        <v>292.5</v>
      </c>
      <c r="I343" t="s">
        <v>2740</v>
      </c>
    </row>
    <row r="344" spans="3:9" ht="14.4" x14ac:dyDescent="0.3">
      <c r="C344" s="35">
        <v>45929</v>
      </c>
      <c r="D344" s="16" t="s">
        <v>2730</v>
      </c>
      <c r="E344" s="16" t="s">
        <v>1011</v>
      </c>
      <c r="F344" s="16" t="s">
        <v>2731</v>
      </c>
      <c r="G344" s="16" t="s">
        <v>2736</v>
      </c>
      <c r="H344" s="409">
        <v>517</v>
      </c>
      <c r="I344" t="s">
        <v>2740</v>
      </c>
    </row>
    <row r="345" spans="3:9" ht="14.4" x14ac:dyDescent="0.3">
      <c r="C345" s="35">
        <v>45930</v>
      </c>
      <c r="D345" s="16" t="s">
        <v>779</v>
      </c>
      <c r="E345" s="16" t="s">
        <v>1679</v>
      </c>
      <c r="F345" s="16" t="s">
        <v>2732</v>
      </c>
      <c r="G345" s="16" t="s">
        <v>2737</v>
      </c>
      <c r="H345" s="409">
        <v>136</v>
      </c>
      <c r="I345" t="s">
        <v>2740</v>
      </c>
    </row>
    <row r="346" spans="3:9" ht="14.4" x14ac:dyDescent="0.3">
      <c r="C346" s="35">
        <v>45930</v>
      </c>
      <c r="D346" s="16" t="s">
        <v>779</v>
      </c>
      <c r="E346" s="16" t="s">
        <v>1681</v>
      </c>
      <c r="F346" s="16" t="s">
        <v>2732</v>
      </c>
      <c r="G346" s="16" t="s">
        <v>2738</v>
      </c>
      <c r="H346" s="409">
        <v>809.5</v>
      </c>
      <c r="I346" t="s">
        <v>2740</v>
      </c>
    </row>
    <row r="347" spans="3:9" ht="14.4" x14ac:dyDescent="0.3">
      <c r="C347" s="35">
        <v>45930</v>
      </c>
      <c r="D347" s="16" t="s">
        <v>787</v>
      </c>
      <c r="E347" s="16" t="s">
        <v>1040</v>
      </c>
      <c r="F347" s="16" t="s">
        <v>2733</v>
      </c>
      <c r="G347" s="16" t="s">
        <v>2739</v>
      </c>
      <c r="H347" s="409">
        <v>650</v>
      </c>
      <c r="I347" t="s">
        <v>2740</v>
      </c>
    </row>
    <row r="348" spans="3:9" x14ac:dyDescent="0.25">
      <c r="H348" s="415">
        <f>SUM(H342:H347)</f>
        <v>2629.5</v>
      </c>
    </row>
  </sheetData>
  <mergeCells count="9">
    <mergeCell ref="C327:H328"/>
    <mergeCell ref="C2:H3"/>
    <mergeCell ref="C185:H186"/>
    <mergeCell ref="C223:H224"/>
    <mergeCell ref="C309:H310"/>
    <mergeCell ref="C284:H285"/>
    <mergeCell ref="C254:H255"/>
    <mergeCell ref="C155:H156"/>
    <mergeCell ref="C135:H13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28B6-D899-445E-AE3C-05C869530769}">
  <dimension ref="A1:IV423"/>
  <sheetViews>
    <sheetView topLeftCell="O401" zoomScaleNormal="100" workbookViewId="0">
      <selection activeCell="V423" sqref="V423"/>
    </sheetView>
  </sheetViews>
  <sheetFormatPr baseColWidth="10" defaultColWidth="11.44140625" defaultRowHeight="13.8" x14ac:dyDescent="0.25"/>
  <cols>
    <col min="1" max="5" width="11.44140625" style="16"/>
    <col min="6" max="6" width="22.6640625" style="16" customWidth="1"/>
    <col min="7" max="7" width="19.109375" style="16" customWidth="1"/>
    <col min="8" max="8" width="46.33203125" style="16" customWidth="1"/>
    <col min="9" max="9" width="15.44140625" style="16" customWidth="1"/>
    <col min="10" max="10" width="16" style="16" customWidth="1"/>
    <col min="11" max="11" width="13.6640625" style="16" customWidth="1"/>
    <col min="12" max="12" width="16.33203125" style="16" customWidth="1"/>
    <col min="13" max="13" width="16.109375" style="16" customWidth="1"/>
    <col min="14" max="14" width="14.33203125" style="16" customWidth="1"/>
    <col min="15" max="15" width="21.6640625" style="16" customWidth="1"/>
    <col min="16" max="16" width="18.88671875" style="16" customWidth="1"/>
    <col min="17" max="17" width="20.33203125" style="16" customWidth="1"/>
    <col min="18" max="18" width="13.88671875" style="16" customWidth="1"/>
    <col min="19" max="19" width="13.109375" style="16" customWidth="1"/>
    <col min="20" max="20" width="15.44140625" style="16" customWidth="1"/>
    <col min="21" max="21" width="12.33203125" style="16" customWidth="1"/>
    <col min="22" max="23" width="16.33203125" style="16" customWidth="1"/>
    <col min="24" max="24" width="11.44140625" style="16"/>
    <col min="25" max="25" width="15.44140625" style="16" customWidth="1"/>
    <col min="26" max="43" width="11.44140625" style="16"/>
    <col min="44" max="44" width="19.44140625" style="16" bestFit="1" customWidth="1"/>
    <col min="45" max="49" width="11.44140625" style="16"/>
    <col min="50" max="50" width="23.33203125" style="16" bestFit="1" customWidth="1"/>
    <col min="51" max="51" width="21.21875" style="16" bestFit="1" customWidth="1"/>
    <col min="52" max="54" width="11.44140625" style="16"/>
    <col min="55" max="55" width="19.6640625" style="16" bestFit="1" customWidth="1"/>
    <col min="56" max="16384" width="11.44140625" style="16"/>
  </cols>
  <sheetData>
    <row r="1" spans="1:55" x14ac:dyDescent="0.25">
      <c r="B1" s="439" t="s">
        <v>92</v>
      </c>
      <c r="C1" s="439"/>
      <c r="D1" s="439"/>
      <c r="E1" s="439"/>
      <c r="F1" s="439"/>
      <c r="G1" s="439"/>
    </row>
    <row r="2" spans="1:55" x14ac:dyDescent="0.25">
      <c r="B2" s="440"/>
      <c r="C2" s="440"/>
      <c r="D2" s="440"/>
      <c r="E2" s="440"/>
      <c r="F2" s="440"/>
      <c r="G2" s="440"/>
    </row>
    <row r="3" spans="1:55" s="55" customFormat="1" ht="30" customHeight="1" x14ac:dyDescent="0.3">
      <c r="A3" s="55" t="s">
        <v>93</v>
      </c>
      <c r="B3" s="55" t="s">
        <v>1059</v>
      </c>
      <c r="C3" s="55" t="s">
        <v>1060</v>
      </c>
      <c r="D3" s="55" t="s">
        <v>101</v>
      </c>
      <c r="E3" s="55" t="s">
        <v>102</v>
      </c>
      <c r="F3" s="55" t="s">
        <v>103</v>
      </c>
      <c r="G3" s="55" t="s">
        <v>108</v>
      </c>
      <c r="H3" s="55" t="s">
        <v>1061</v>
      </c>
      <c r="I3" s="55" t="s">
        <v>1062</v>
      </c>
      <c r="J3" s="55" t="s">
        <v>1063</v>
      </c>
      <c r="K3" s="55" t="s">
        <v>1064</v>
      </c>
      <c r="L3" s="55" t="s">
        <v>1065</v>
      </c>
      <c r="M3" s="55" t="s">
        <v>1066</v>
      </c>
      <c r="N3" s="55" t="s">
        <v>1067</v>
      </c>
      <c r="O3" s="55" t="s">
        <v>1068</v>
      </c>
      <c r="P3" s="55" t="s">
        <v>1069</v>
      </c>
      <c r="Q3" s="55" t="s">
        <v>1070</v>
      </c>
      <c r="R3" s="55" t="s">
        <v>113</v>
      </c>
      <c r="S3" s="55" t="s">
        <v>114</v>
      </c>
      <c r="T3" s="55" t="s">
        <v>1071</v>
      </c>
      <c r="U3" s="55" t="s">
        <v>120</v>
      </c>
      <c r="V3" s="55" t="s">
        <v>1072</v>
      </c>
      <c r="W3" s="55" t="s">
        <v>1073</v>
      </c>
      <c r="X3" s="55" t="s">
        <v>1074</v>
      </c>
      <c r="Y3" s="55" t="s">
        <v>133</v>
      </c>
      <c r="Z3" s="55" t="s">
        <v>1075</v>
      </c>
      <c r="AA3" s="55" t="s">
        <v>127</v>
      </c>
      <c r="AB3" s="55" t="s">
        <v>1076</v>
      </c>
      <c r="AC3" s="55" t="s">
        <v>1077</v>
      </c>
      <c r="AD3" s="55" t="s">
        <v>1078</v>
      </c>
      <c r="AE3" s="55" t="s">
        <v>1079</v>
      </c>
      <c r="AF3" s="55" t="s">
        <v>1080</v>
      </c>
      <c r="AG3" s="55" t="s">
        <v>1081</v>
      </c>
      <c r="AH3" s="55" t="s">
        <v>1082</v>
      </c>
      <c r="AI3" s="55" t="s">
        <v>1083</v>
      </c>
      <c r="AJ3" s="55" t="s">
        <v>1084</v>
      </c>
      <c r="AK3" s="55" t="s">
        <v>1085</v>
      </c>
      <c r="AL3" s="55" t="s">
        <v>1086</v>
      </c>
      <c r="AM3" s="55" t="s">
        <v>1087</v>
      </c>
      <c r="AN3" s="55" t="s">
        <v>1088</v>
      </c>
      <c r="AO3" s="55" t="s">
        <v>1089</v>
      </c>
      <c r="AP3" s="55" t="s">
        <v>1090</v>
      </c>
      <c r="AQ3" s="55" t="s">
        <v>1091</v>
      </c>
      <c r="AR3" s="55" t="s">
        <v>1092</v>
      </c>
      <c r="AS3" s="55" t="s">
        <v>1093</v>
      </c>
      <c r="AT3" s="55" t="s">
        <v>1094</v>
      </c>
      <c r="AU3" s="55" t="s">
        <v>1095</v>
      </c>
      <c r="AV3" s="55" t="s">
        <v>1096</v>
      </c>
      <c r="AW3" s="55" t="s">
        <v>1097</v>
      </c>
      <c r="AX3" s="55" t="s">
        <v>1098</v>
      </c>
      <c r="AY3" s="55" t="s">
        <v>1099</v>
      </c>
      <c r="AZ3" s="55" t="s">
        <v>1100</v>
      </c>
      <c r="BA3" s="55" t="s">
        <v>1101</v>
      </c>
      <c r="BB3" s="55" t="s">
        <v>1102</v>
      </c>
      <c r="BC3" s="55" t="s">
        <v>284</v>
      </c>
    </row>
    <row r="4" spans="1:55" x14ac:dyDescent="0.25">
      <c r="A4" s="16" t="s">
        <v>154</v>
      </c>
      <c r="B4" s="16" t="s">
        <v>154</v>
      </c>
      <c r="C4" s="16" t="s">
        <v>1103</v>
      </c>
      <c r="D4" s="16" t="s">
        <v>1104</v>
      </c>
      <c r="E4" s="16" t="s">
        <v>211</v>
      </c>
      <c r="F4" s="16" t="s">
        <v>1105</v>
      </c>
      <c r="G4" s="16" t="s">
        <v>1106</v>
      </c>
      <c r="H4" s="16" t="s">
        <v>1107</v>
      </c>
      <c r="I4" s="16" t="s">
        <v>1108</v>
      </c>
      <c r="J4" s="16" t="s">
        <v>1109</v>
      </c>
      <c r="K4" s="16" t="s">
        <v>1110</v>
      </c>
      <c r="L4" s="16" t="s">
        <v>1111</v>
      </c>
      <c r="M4" s="16" t="s">
        <v>1112</v>
      </c>
      <c r="N4" s="16" t="s">
        <v>1113</v>
      </c>
      <c r="O4" s="57">
        <v>3883.89</v>
      </c>
      <c r="P4" s="57">
        <v>417.02</v>
      </c>
      <c r="Q4" s="57">
        <v>0.13</v>
      </c>
      <c r="R4" s="57">
        <v>3884.02</v>
      </c>
      <c r="S4" s="57">
        <v>417.02</v>
      </c>
      <c r="T4" s="57">
        <v>0</v>
      </c>
      <c r="U4" s="57">
        <v>3467</v>
      </c>
      <c r="V4" s="16" t="s">
        <v>154</v>
      </c>
      <c r="W4" s="16" t="s">
        <v>1114</v>
      </c>
      <c r="X4" s="16" t="s">
        <v>1115</v>
      </c>
      <c r="Y4" s="16" t="s">
        <v>1116</v>
      </c>
      <c r="Z4" s="16" t="s">
        <v>1117</v>
      </c>
      <c r="AA4" s="16" t="s">
        <v>168</v>
      </c>
      <c r="AB4" s="16" t="s">
        <v>154</v>
      </c>
      <c r="AC4" s="16" t="s">
        <v>1118</v>
      </c>
      <c r="AD4" s="16" t="s">
        <v>1119</v>
      </c>
      <c r="AE4" s="16" t="s">
        <v>1120</v>
      </c>
      <c r="AF4" s="16" t="s">
        <v>1121</v>
      </c>
      <c r="AG4" s="16" t="s">
        <v>1122</v>
      </c>
      <c r="AH4" s="16" t="s">
        <v>172</v>
      </c>
      <c r="AI4" s="16" t="s">
        <v>1123</v>
      </c>
      <c r="AJ4" s="16" t="s">
        <v>1124</v>
      </c>
      <c r="AK4" s="16" t="s">
        <v>1125</v>
      </c>
      <c r="AL4" s="16" t="s">
        <v>1126</v>
      </c>
      <c r="AM4" s="16" t="s">
        <v>1127</v>
      </c>
      <c r="AN4" s="16" t="s">
        <v>154</v>
      </c>
      <c r="AO4" s="16" t="s">
        <v>1128</v>
      </c>
      <c r="AP4" s="16" t="s">
        <v>154</v>
      </c>
      <c r="AQ4" s="16" t="s">
        <v>154</v>
      </c>
      <c r="AR4" s="16" t="s">
        <v>1129</v>
      </c>
      <c r="AS4" s="16" t="s">
        <v>1130</v>
      </c>
      <c r="AT4" s="16" t="s">
        <v>1131</v>
      </c>
      <c r="AU4" s="16" t="s">
        <v>1132</v>
      </c>
      <c r="AV4" s="16" t="s">
        <v>173</v>
      </c>
      <c r="AW4" s="16" t="s">
        <v>173</v>
      </c>
      <c r="AX4" s="28">
        <v>3359.04</v>
      </c>
      <c r="AY4" s="28">
        <v>524.85</v>
      </c>
      <c r="AZ4" s="28">
        <v>76.48</v>
      </c>
      <c r="BA4" s="28">
        <v>340.54</v>
      </c>
      <c r="BB4" s="28">
        <v>340.54</v>
      </c>
      <c r="BC4" s="28">
        <v>76.48</v>
      </c>
    </row>
    <row r="5" spans="1:55" x14ac:dyDescent="0.25">
      <c r="A5" s="16" t="s">
        <v>154</v>
      </c>
      <c r="B5" s="16" t="s">
        <v>154</v>
      </c>
      <c r="C5" s="16" t="s">
        <v>1103</v>
      </c>
      <c r="D5" s="16" t="s">
        <v>1104</v>
      </c>
      <c r="E5" s="16" t="s">
        <v>211</v>
      </c>
      <c r="F5" s="16" t="s">
        <v>1133</v>
      </c>
      <c r="G5" s="16" t="s">
        <v>1134</v>
      </c>
      <c r="H5" s="16" t="s">
        <v>1135</v>
      </c>
      <c r="I5" s="16" t="s">
        <v>1108</v>
      </c>
      <c r="J5" s="16" t="s">
        <v>1109</v>
      </c>
      <c r="K5" s="16" t="s">
        <v>1110</v>
      </c>
      <c r="L5" s="16" t="s">
        <v>1111</v>
      </c>
      <c r="M5" s="16" t="s">
        <v>1112</v>
      </c>
      <c r="N5" s="16" t="s">
        <v>1113</v>
      </c>
      <c r="O5" s="57">
        <v>3883.89</v>
      </c>
      <c r="P5" s="57">
        <v>417.11</v>
      </c>
      <c r="Q5" s="57">
        <v>0.02</v>
      </c>
      <c r="R5" s="57">
        <v>3883.91</v>
      </c>
      <c r="S5" s="57">
        <v>417.11</v>
      </c>
      <c r="T5" s="57">
        <v>0</v>
      </c>
      <c r="U5" s="57">
        <v>3466.8</v>
      </c>
      <c r="V5" s="16" t="s">
        <v>154</v>
      </c>
      <c r="W5" s="16" t="s">
        <v>1114</v>
      </c>
      <c r="X5" s="16" t="s">
        <v>1136</v>
      </c>
      <c r="Y5" s="16" t="s">
        <v>1116</v>
      </c>
      <c r="Z5" s="16" t="s">
        <v>1117</v>
      </c>
      <c r="AA5" s="16" t="s">
        <v>168</v>
      </c>
      <c r="AB5" s="16" t="s">
        <v>154</v>
      </c>
      <c r="AC5" s="16" t="s">
        <v>1137</v>
      </c>
      <c r="AD5" s="16" t="s">
        <v>1138</v>
      </c>
      <c r="AE5" s="16" t="s">
        <v>1139</v>
      </c>
      <c r="AF5" s="16" t="s">
        <v>1140</v>
      </c>
      <c r="AG5" s="16" t="s">
        <v>1141</v>
      </c>
      <c r="AH5" s="16" t="s">
        <v>172</v>
      </c>
      <c r="AI5" s="16" t="s">
        <v>1123</v>
      </c>
      <c r="AJ5" s="16" t="s">
        <v>1124</v>
      </c>
      <c r="AK5" s="16" t="s">
        <v>1142</v>
      </c>
      <c r="AL5" s="16" t="s">
        <v>1126</v>
      </c>
      <c r="AM5" s="16" t="s">
        <v>1127</v>
      </c>
      <c r="AN5" s="16" t="s">
        <v>154</v>
      </c>
      <c r="AO5" s="16" t="s">
        <v>1128</v>
      </c>
      <c r="AP5" s="16" t="s">
        <v>154</v>
      </c>
      <c r="AQ5" s="16" t="s">
        <v>154</v>
      </c>
      <c r="AR5" s="16" t="s">
        <v>1143</v>
      </c>
      <c r="AS5" s="16" t="s">
        <v>1130</v>
      </c>
      <c r="AT5" s="16" t="s">
        <v>1131</v>
      </c>
      <c r="AU5" s="16" t="s">
        <v>1132</v>
      </c>
      <c r="AV5" s="16" t="s">
        <v>173</v>
      </c>
      <c r="AW5" s="16" t="s">
        <v>173</v>
      </c>
      <c r="AX5" s="28">
        <v>3359.04</v>
      </c>
      <c r="AY5" s="28">
        <v>524.85</v>
      </c>
      <c r="AZ5" s="28">
        <v>76.569999999999993</v>
      </c>
      <c r="BA5" s="28">
        <v>340.54</v>
      </c>
      <c r="BB5" s="28">
        <v>340.54</v>
      </c>
      <c r="BC5" s="28">
        <v>76.569999999999993</v>
      </c>
    </row>
    <row r="6" spans="1:55" x14ac:dyDescent="0.25">
      <c r="A6" s="16" t="s">
        <v>154</v>
      </c>
      <c r="B6" s="16" t="s">
        <v>154</v>
      </c>
      <c r="C6" s="16" t="s">
        <v>1103</v>
      </c>
      <c r="D6" s="16" t="s">
        <v>1104</v>
      </c>
      <c r="E6" s="16" t="s">
        <v>211</v>
      </c>
      <c r="F6" s="16" t="s">
        <v>1144</v>
      </c>
      <c r="G6" s="16" t="s">
        <v>1145</v>
      </c>
      <c r="H6" s="16" t="s">
        <v>1146</v>
      </c>
      <c r="I6" s="16" t="s">
        <v>1108</v>
      </c>
      <c r="J6" s="16" t="s">
        <v>1109</v>
      </c>
      <c r="K6" s="16" t="s">
        <v>1110</v>
      </c>
      <c r="L6" s="16" t="s">
        <v>1111</v>
      </c>
      <c r="M6" s="16" t="s">
        <v>1112</v>
      </c>
      <c r="N6" s="16" t="s">
        <v>1113</v>
      </c>
      <c r="O6" s="57">
        <v>3883.89</v>
      </c>
      <c r="P6" s="57">
        <v>417.29</v>
      </c>
      <c r="Q6" s="57">
        <v>0</v>
      </c>
      <c r="R6" s="57">
        <v>3883.89</v>
      </c>
      <c r="S6" s="57">
        <v>417.29</v>
      </c>
      <c r="T6" s="57">
        <v>0</v>
      </c>
      <c r="U6" s="57">
        <v>3466.6</v>
      </c>
      <c r="V6" s="16" t="s">
        <v>154</v>
      </c>
      <c r="W6" s="16" t="s">
        <v>1114</v>
      </c>
      <c r="X6" s="16" t="s">
        <v>1147</v>
      </c>
      <c r="Y6" s="16" t="s">
        <v>1116</v>
      </c>
      <c r="Z6" s="16" t="s">
        <v>1117</v>
      </c>
      <c r="AA6" s="16" t="s">
        <v>168</v>
      </c>
      <c r="AB6" s="16" t="s">
        <v>154</v>
      </c>
      <c r="AC6" s="16" t="s">
        <v>1148</v>
      </c>
      <c r="AD6" s="16" t="s">
        <v>1149</v>
      </c>
      <c r="AE6" s="16" t="s">
        <v>1150</v>
      </c>
      <c r="AF6" s="16" t="s">
        <v>1151</v>
      </c>
      <c r="AG6" s="16" t="s">
        <v>1141</v>
      </c>
      <c r="AH6" s="16" t="s">
        <v>172</v>
      </c>
      <c r="AI6" s="16" t="s">
        <v>1123</v>
      </c>
      <c r="AJ6" s="16" t="s">
        <v>1124</v>
      </c>
      <c r="AK6" s="16" t="s">
        <v>1152</v>
      </c>
      <c r="AL6" s="16" t="s">
        <v>1126</v>
      </c>
      <c r="AM6" s="16" t="s">
        <v>1127</v>
      </c>
      <c r="AN6" s="16" t="s">
        <v>154</v>
      </c>
      <c r="AO6" s="16" t="s">
        <v>1128</v>
      </c>
      <c r="AP6" s="16" t="s">
        <v>154</v>
      </c>
      <c r="AQ6" s="16" t="s">
        <v>154</v>
      </c>
      <c r="AR6" s="16" t="s">
        <v>1153</v>
      </c>
      <c r="AS6" s="16" t="s">
        <v>1130</v>
      </c>
      <c r="AT6" s="16" t="s">
        <v>1131</v>
      </c>
      <c r="AU6" s="16" t="s">
        <v>1132</v>
      </c>
      <c r="AV6" s="16" t="s">
        <v>173</v>
      </c>
      <c r="AW6" s="16" t="s">
        <v>173</v>
      </c>
      <c r="AX6" s="28">
        <v>3359.04</v>
      </c>
      <c r="AY6" s="28">
        <v>524.85</v>
      </c>
      <c r="AZ6" s="28">
        <v>76.75</v>
      </c>
      <c r="BA6" s="28">
        <v>340.54</v>
      </c>
      <c r="BB6" s="28">
        <v>340.54</v>
      </c>
      <c r="BC6" s="28">
        <v>76.75</v>
      </c>
    </row>
    <row r="7" spans="1:55" x14ac:dyDescent="0.25">
      <c r="A7" s="16" t="s">
        <v>154</v>
      </c>
      <c r="B7" s="16" t="s">
        <v>154</v>
      </c>
      <c r="C7" s="16" t="s">
        <v>1103</v>
      </c>
      <c r="D7" s="16" t="s">
        <v>1104</v>
      </c>
      <c r="E7" s="16" t="s">
        <v>211</v>
      </c>
      <c r="F7" s="16" t="s">
        <v>1154</v>
      </c>
      <c r="G7" s="16" t="s">
        <v>1155</v>
      </c>
      <c r="H7" s="16" t="s">
        <v>1156</v>
      </c>
      <c r="I7" s="16" t="s">
        <v>1108</v>
      </c>
      <c r="J7" s="16" t="s">
        <v>1109</v>
      </c>
      <c r="K7" s="16" t="s">
        <v>1110</v>
      </c>
      <c r="L7" s="16" t="s">
        <v>1111</v>
      </c>
      <c r="M7" s="16" t="s">
        <v>1112</v>
      </c>
      <c r="N7" s="16" t="s">
        <v>1113</v>
      </c>
      <c r="O7" s="57">
        <v>3883.89</v>
      </c>
      <c r="P7" s="57">
        <v>417.29</v>
      </c>
      <c r="Q7" s="57">
        <v>0</v>
      </c>
      <c r="R7" s="57">
        <v>3883.89</v>
      </c>
      <c r="S7" s="57">
        <v>417.29</v>
      </c>
      <c r="T7" s="57">
        <v>0</v>
      </c>
      <c r="U7" s="57">
        <v>3466.6</v>
      </c>
      <c r="V7" s="16" t="s">
        <v>154</v>
      </c>
      <c r="W7" s="16" t="s">
        <v>1114</v>
      </c>
      <c r="X7" s="16" t="s">
        <v>1157</v>
      </c>
      <c r="Y7" s="16" t="s">
        <v>1116</v>
      </c>
      <c r="Z7" s="16" t="s">
        <v>1117</v>
      </c>
      <c r="AA7" s="16" t="s">
        <v>168</v>
      </c>
      <c r="AB7" s="16" t="s">
        <v>154</v>
      </c>
      <c r="AC7" s="16" t="s">
        <v>1158</v>
      </c>
      <c r="AD7" s="16" t="s">
        <v>1159</v>
      </c>
      <c r="AE7" s="16" t="s">
        <v>1160</v>
      </c>
      <c r="AF7" s="16" t="s">
        <v>1161</v>
      </c>
      <c r="AG7" s="16" t="s">
        <v>1141</v>
      </c>
      <c r="AH7" s="16" t="s">
        <v>172</v>
      </c>
      <c r="AI7" s="16" t="s">
        <v>1123</v>
      </c>
      <c r="AJ7" s="16" t="s">
        <v>1124</v>
      </c>
      <c r="AK7" s="16" t="s">
        <v>1162</v>
      </c>
      <c r="AL7" s="16" t="s">
        <v>1126</v>
      </c>
      <c r="AM7" s="16" t="s">
        <v>1127</v>
      </c>
      <c r="AN7" s="16" t="s">
        <v>154</v>
      </c>
      <c r="AO7" s="16" t="s">
        <v>1128</v>
      </c>
      <c r="AP7" s="16" t="s">
        <v>154</v>
      </c>
      <c r="AQ7" s="16" t="s">
        <v>154</v>
      </c>
      <c r="AR7" s="16" t="s">
        <v>1153</v>
      </c>
      <c r="AS7" s="16" t="s">
        <v>1130</v>
      </c>
      <c r="AT7" s="16" t="s">
        <v>1131</v>
      </c>
      <c r="AU7" s="16" t="s">
        <v>1132</v>
      </c>
      <c r="AV7" s="16" t="s">
        <v>173</v>
      </c>
      <c r="AW7" s="16" t="s">
        <v>173</v>
      </c>
      <c r="AX7" s="28">
        <v>3359.04</v>
      </c>
      <c r="AY7" s="28">
        <v>524.85</v>
      </c>
      <c r="AZ7" s="28">
        <v>76.75</v>
      </c>
      <c r="BA7" s="28">
        <v>340.54</v>
      </c>
      <c r="BB7" s="28">
        <v>340.54</v>
      </c>
      <c r="BC7" s="28">
        <v>76.75</v>
      </c>
    </row>
    <row r="8" spans="1:55" x14ac:dyDescent="0.25">
      <c r="A8" s="16" t="s">
        <v>154</v>
      </c>
      <c r="B8" s="16" t="s">
        <v>154</v>
      </c>
      <c r="C8" s="16" t="s">
        <v>1103</v>
      </c>
      <c r="D8" s="16" t="s">
        <v>1104</v>
      </c>
      <c r="E8" s="16" t="s">
        <v>211</v>
      </c>
      <c r="F8" s="16" t="s">
        <v>1163</v>
      </c>
      <c r="G8" s="16" t="s">
        <v>1164</v>
      </c>
      <c r="H8" s="16" t="s">
        <v>1165</v>
      </c>
      <c r="I8" s="16" t="s">
        <v>1108</v>
      </c>
      <c r="J8" s="16" t="s">
        <v>1109</v>
      </c>
      <c r="K8" s="16" t="s">
        <v>1110</v>
      </c>
      <c r="L8" s="16" t="s">
        <v>1111</v>
      </c>
      <c r="M8" s="16" t="s">
        <v>1112</v>
      </c>
      <c r="N8" s="16" t="s">
        <v>1113</v>
      </c>
      <c r="O8" s="57">
        <v>3044.13</v>
      </c>
      <c r="P8" s="57">
        <v>342.76</v>
      </c>
      <c r="Q8" s="57">
        <v>0.03</v>
      </c>
      <c r="R8" s="57">
        <v>3044.16</v>
      </c>
      <c r="S8" s="57">
        <v>342.76</v>
      </c>
      <c r="T8" s="57">
        <v>0</v>
      </c>
      <c r="U8" s="57">
        <v>2701.4</v>
      </c>
      <c r="V8" s="16" t="s">
        <v>154</v>
      </c>
      <c r="W8" s="16" t="s">
        <v>1114</v>
      </c>
      <c r="X8" s="16" t="s">
        <v>1166</v>
      </c>
      <c r="Y8" s="16" t="s">
        <v>1116</v>
      </c>
      <c r="Z8" s="16" t="s">
        <v>1117</v>
      </c>
      <c r="AA8" s="16" t="s">
        <v>168</v>
      </c>
      <c r="AB8" s="16" t="s">
        <v>154</v>
      </c>
      <c r="AC8" s="16" t="s">
        <v>1167</v>
      </c>
      <c r="AD8" s="16" t="s">
        <v>1168</v>
      </c>
      <c r="AE8" s="16" t="s">
        <v>1160</v>
      </c>
      <c r="AF8" s="16" t="s">
        <v>1161</v>
      </c>
      <c r="AG8" s="16" t="s">
        <v>1141</v>
      </c>
      <c r="AH8" s="16" t="s">
        <v>172</v>
      </c>
      <c r="AI8" s="16" t="s">
        <v>1123</v>
      </c>
      <c r="AJ8" s="16" t="s">
        <v>1124</v>
      </c>
      <c r="AK8" s="16" t="s">
        <v>1169</v>
      </c>
      <c r="AL8" s="16" t="s">
        <v>1126</v>
      </c>
      <c r="AM8" s="16" t="s">
        <v>1127</v>
      </c>
      <c r="AN8" s="16" t="s">
        <v>154</v>
      </c>
      <c r="AO8" s="16" t="s">
        <v>1128</v>
      </c>
      <c r="AP8" s="16" t="s">
        <v>154</v>
      </c>
      <c r="AQ8" s="16" t="s">
        <v>154</v>
      </c>
      <c r="AR8" s="16" t="s">
        <v>1153</v>
      </c>
      <c r="AS8" s="16" t="s">
        <v>1130</v>
      </c>
      <c r="AT8" s="16" t="s">
        <v>1131</v>
      </c>
      <c r="AU8" s="16" t="s">
        <v>1170</v>
      </c>
      <c r="AV8" s="16" t="s">
        <v>173</v>
      </c>
      <c r="AW8" s="16" t="s">
        <v>173</v>
      </c>
      <c r="AX8" s="28">
        <v>2939.16</v>
      </c>
      <c r="AY8" s="28">
        <v>104.97</v>
      </c>
      <c r="AZ8" s="28">
        <v>76.7</v>
      </c>
      <c r="BA8" s="57">
        <v>266.06</v>
      </c>
      <c r="BB8" s="28">
        <v>266.06</v>
      </c>
      <c r="BC8" s="57">
        <v>76.7</v>
      </c>
    </row>
    <row r="9" spans="1:55" x14ac:dyDescent="0.25">
      <c r="A9" s="16" t="s">
        <v>154</v>
      </c>
      <c r="B9" s="16" t="s">
        <v>154</v>
      </c>
      <c r="C9" s="16" t="s">
        <v>1103</v>
      </c>
      <c r="D9" s="16" t="s">
        <v>1104</v>
      </c>
      <c r="E9" s="16" t="s">
        <v>211</v>
      </c>
      <c r="F9" s="16" t="s">
        <v>1171</v>
      </c>
      <c r="G9" s="16" t="s">
        <v>1172</v>
      </c>
      <c r="H9" s="16" t="s">
        <v>1173</v>
      </c>
      <c r="I9" s="16" t="s">
        <v>1108</v>
      </c>
      <c r="J9" s="16" t="s">
        <v>1109</v>
      </c>
      <c r="K9" s="16" t="s">
        <v>1110</v>
      </c>
      <c r="L9" s="16" t="s">
        <v>1111</v>
      </c>
      <c r="M9" s="16" t="s">
        <v>1112</v>
      </c>
      <c r="N9" s="16" t="s">
        <v>1113</v>
      </c>
      <c r="O9" s="57">
        <v>3883.89</v>
      </c>
      <c r="P9" s="57">
        <v>417.11</v>
      </c>
      <c r="Q9" s="57">
        <v>0.02</v>
      </c>
      <c r="R9" s="57">
        <v>3883.91</v>
      </c>
      <c r="S9" s="57">
        <v>417.11</v>
      </c>
      <c r="T9" s="57">
        <v>0</v>
      </c>
      <c r="U9" s="57">
        <v>3466.8</v>
      </c>
      <c r="V9" s="16" t="s">
        <v>154</v>
      </c>
      <c r="W9" s="16" t="s">
        <v>1114</v>
      </c>
      <c r="X9" s="16" t="s">
        <v>1174</v>
      </c>
      <c r="Y9" s="16" t="s">
        <v>1116</v>
      </c>
      <c r="Z9" s="16" t="s">
        <v>1117</v>
      </c>
      <c r="AA9" s="16" t="s">
        <v>168</v>
      </c>
      <c r="AB9" s="16" t="s">
        <v>154</v>
      </c>
      <c r="AC9" s="16" t="s">
        <v>1175</v>
      </c>
      <c r="AD9" s="16" t="s">
        <v>1176</v>
      </c>
      <c r="AE9" s="16" t="s">
        <v>1177</v>
      </c>
      <c r="AF9" s="16" t="s">
        <v>1178</v>
      </c>
      <c r="AG9" s="16" t="s">
        <v>1141</v>
      </c>
      <c r="AH9" s="16" t="s">
        <v>172</v>
      </c>
      <c r="AI9" s="16" t="s">
        <v>1123</v>
      </c>
      <c r="AJ9" s="16" t="s">
        <v>1124</v>
      </c>
      <c r="AK9" s="16" t="s">
        <v>1179</v>
      </c>
      <c r="AL9" s="16" t="s">
        <v>1126</v>
      </c>
      <c r="AM9" s="16" t="s">
        <v>1127</v>
      </c>
      <c r="AN9" s="16" t="s">
        <v>154</v>
      </c>
      <c r="AO9" s="16" t="s">
        <v>1128</v>
      </c>
      <c r="AP9" s="16" t="s">
        <v>154</v>
      </c>
      <c r="AQ9" s="16" t="s">
        <v>154</v>
      </c>
      <c r="AR9" s="16" t="s">
        <v>1143</v>
      </c>
      <c r="AS9" s="16" t="s">
        <v>1130</v>
      </c>
      <c r="AT9" s="16" t="s">
        <v>1131</v>
      </c>
      <c r="AU9" s="16" t="s">
        <v>1132</v>
      </c>
      <c r="AV9" s="16" t="s">
        <v>173</v>
      </c>
      <c r="AW9" s="16" t="s">
        <v>173</v>
      </c>
      <c r="AX9" s="28">
        <v>3359.04</v>
      </c>
      <c r="AY9" s="28">
        <v>524.85</v>
      </c>
      <c r="AZ9" s="28">
        <v>76.569999999999993</v>
      </c>
      <c r="BA9" s="28">
        <v>340.54</v>
      </c>
      <c r="BB9" s="28">
        <v>340.54</v>
      </c>
      <c r="BC9" s="57">
        <v>76.569999999999993</v>
      </c>
    </row>
    <row r="10" spans="1:55" s="58" customFormat="1" x14ac:dyDescent="0.25">
      <c r="A10" s="58" t="s">
        <v>154</v>
      </c>
      <c r="B10" s="58" t="s">
        <v>154</v>
      </c>
      <c r="C10" s="58" t="s">
        <v>1180</v>
      </c>
      <c r="D10" s="58" t="s">
        <v>1104</v>
      </c>
      <c r="E10" s="58" t="s">
        <v>1181</v>
      </c>
      <c r="F10" s="58" t="s">
        <v>1182</v>
      </c>
      <c r="G10" s="58" t="s">
        <v>1155</v>
      </c>
      <c r="H10" s="58" t="s">
        <v>1156</v>
      </c>
      <c r="I10" s="58" t="s">
        <v>1108</v>
      </c>
      <c r="J10" s="58" t="s">
        <v>1109</v>
      </c>
      <c r="K10" s="58" t="s">
        <v>1183</v>
      </c>
      <c r="L10" s="58" t="s">
        <v>1184</v>
      </c>
      <c r="M10" s="58" t="s">
        <v>1185</v>
      </c>
      <c r="N10" s="58" t="s">
        <v>1113</v>
      </c>
      <c r="O10" s="59">
        <v>3883.89</v>
      </c>
      <c r="P10" s="59">
        <v>318.5</v>
      </c>
      <c r="Q10" s="59">
        <v>0.01</v>
      </c>
      <c r="R10" s="59">
        <v>3883.9</v>
      </c>
      <c r="S10" s="59">
        <v>318.5</v>
      </c>
      <c r="T10" s="59">
        <v>0</v>
      </c>
      <c r="U10" s="59">
        <v>3565.4</v>
      </c>
      <c r="V10" s="58" t="s">
        <v>154</v>
      </c>
      <c r="W10" s="58" t="s">
        <v>1114</v>
      </c>
      <c r="X10" s="58" t="s">
        <v>1186</v>
      </c>
      <c r="Y10" s="58" t="s">
        <v>1116</v>
      </c>
      <c r="Z10" s="58" t="s">
        <v>1117</v>
      </c>
      <c r="AA10" s="58" t="s">
        <v>168</v>
      </c>
      <c r="AB10" s="58" t="s">
        <v>154</v>
      </c>
      <c r="AC10" s="58" t="s">
        <v>1158</v>
      </c>
      <c r="AD10" s="58" t="s">
        <v>1159</v>
      </c>
      <c r="AE10" s="58" t="s">
        <v>1160</v>
      </c>
      <c r="AF10" s="58" t="s">
        <v>1187</v>
      </c>
      <c r="AG10" s="58" t="s">
        <v>1141</v>
      </c>
      <c r="AH10" s="58" t="s">
        <v>172</v>
      </c>
      <c r="AI10" s="58" t="s">
        <v>1123</v>
      </c>
      <c r="AJ10" s="58" t="s">
        <v>1124</v>
      </c>
      <c r="AK10" s="58" t="s">
        <v>1162</v>
      </c>
      <c r="AL10" s="58" t="s">
        <v>1126</v>
      </c>
      <c r="AM10" s="58" t="s">
        <v>1127</v>
      </c>
      <c r="AN10" s="58" t="s">
        <v>154</v>
      </c>
      <c r="AO10" s="58" t="s">
        <v>1128</v>
      </c>
      <c r="AP10" s="58" t="s">
        <v>154</v>
      </c>
      <c r="AQ10" s="58" t="s">
        <v>154</v>
      </c>
      <c r="AR10" s="58" t="s">
        <v>1153</v>
      </c>
      <c r="AS10" s="58" t="s">
        <v>1130</v>
      </c>
      <c r="AT10" s="58" t="s">
        <v>1131</v>
      </c>
      <c r="AU10" s="58" t="s">
        <v>1132</v>
      </c>
      <c r="AV10" s="58" t="s">
        <v>173</v>
      </c>
      <c r="AW10" s="58" t="s">
        <v>173</v>
      </c>
      <c r="AX10" s="59">
        <v>3236.07</v>
      </c>
      <c r="AY10" s="59">
        <v>647.82000000000005</v>
      </c>
      <c r="AZ10" s="59">
        <v>0</v>
      </c>
      <c r="BA10" s="59">
        <v>318.5</v>
      </c>
      <c r="BB10" s="59">
        <v>318.5</v>
      </c>
      <c r="BC10" s="59">
        <v>0</v>
      </c>
    </row>
    <row r="11" spans="1:55" s="58" customFormat="1" x14ac:dyDescent="0.25">
      <c r="A11" s="58" t="s">
        <v>154</v>
      </c>
      <c r="B11" s="58" t="s">
        <v>154</v>
      </c>
      <c r="C11" s="58" t="s">
        <v>1180</v>
      </c>
      <c r="D11" s="58" t="s">
        <v>1104</v>
      </c>
      <c r="E11" s="58" t="s">
        <v>1181</v>
      </c>
      <c r="F11" s="58" t="s">
        <v>1188</v>
      </c>
      <c r="G11" s="58" t="s">
        <v>1134</v>
      </c>
      <c r="H11" s="58" t="s">
        <v>1135</v>
      </c>
      <c r="I11" s="58" t="s">
        <v>1108</v>
      </c>
      <c r="J11" s="58" t="s">
        <v>1109</v>
      </c>
      <c r="K11" s="58" t="s">
        <v>1183</v>
      </c>
      <c r="L11" s="58" t="s">
        <v>1184</v>
      </c>
      <c r="M11" s="58" t="s">
        <v>1185</v>
      </c>
      <c r="N11" s="58" t="s">
        <v>1189</v>
      </c>
      <c r="O11" s="59">
        <v>3394.03</v>
      </c>
      <c r="P11" s="59">
        <v>0.03</v>
      </c>
      <c r="Q11" s="59">
        <v>0</v>
      </c>
      <c r="R11" s="59">
        <v>3394.03</v>
      </c>
      <c r="S11" s="59">
        <v>0.03</v>
      </c>
      <c r="T11" s="59">
        <v>0</v>
      </c>
      <c r="U11" s="59">
        <v>3394</v>
      </c>
      <c r="V11" s="58" t="s">
        <v>154</v>
      </c>
      <c r="W11" s="58" t="s">
        <v>1114</v>
      </c>
      <c r="X11" s="58" t="s">
        <v>1190</v>
      </c>
      <c r="Y11" s="58" t="s">
        <v>1116</v>
      </c>
      <c r="Z11" s="58" t="s">
        <v>1117</v>
      </c>
      <c r="AA11" s="58" t="s">
        <v>168</v>
      </c>
      <c r="AB11" s="58" t="s">
        <v>154</v>
      </c>
      <c r="AC11" s="58" t="s">
        <v>1137</v>
      </c>
      <c r="AD11" s="58" t="s">
        <v>1138</v>
      </c>
      <c r="AE11" s="58" t="s">
        <v>1139</v>
      </c>
      <c r="AF11" s="58" t="s">
        <v>1191</v>
      </c>
      <c r="AG11" s="58" t="s">
        <v>1141</v>
      </c>
      <c r="AH11" s="58" t="s">
        <v>172</v>
      </c>
      <c r="AI11" s="58" t="s">
        <v>1123</v>
      </c>
      <c r="AJ11" s="58" t="s">
        <v>1124</v>
      </c>
      <c r="AK11" s="58" t="s">
        <v>1142</v>
      </c>
      <c r="AL11" s="58" t="s">
        <v>1126</v>
      </c>
      <c r="AM11" s="58" t="s">
        <v>1127</v>
      </c>
      <c r="AN11" s="58" t="s">
        <v>154</v>
      </c>
      <c r="AO11" s="58" t="s">
        <v>1128</v>
      </c>
      <c r="AP11" s="58" t="s">
        <v>154</v>
      </c>
      <c r="AQ11" s="58" t="s">
        <v>154</v>
      </c>
      <c r="AR11" s="58" t="s">
        <v>1143</v>
      </c>
      <c r="AS11" s="58" t="s">
        <v>1130</v>
      </c>
      <c r="AT11" s="58" t="s">
        <v>1131</v>
      </c>
      <c r="AU11" s="58" t="s">
        <v>1192</v>
      </c>
      <c r="AV11" s="58" t="s">
        <v>173</v>
      </c>
      <c r="AW11" s="58" t="s">
        <v>173</v>
      </c>
      <c r="AX11" s="59">
        <v>2746.21</v>
      </c>
      <c r="AY11" s="59">
        <v>647.82000000000005</v>
      </c>
      <c r="AZ11" s="59">
        <v>0.03</v>
      </c>
      <c r="BA11" s="59">
        <v>0</v>
      </c>
      <c r="BB11" s="59">
        <v>0</v>
      </c>
      <c r="BC11" s="59">
        <v>0.03</v>
      </c>
    </row>
    <row r="12" spans="1:55" s="58" customFormat="1" x14ac:dyDescent="0.25">
      <c r="A12" s="58" t="s">
        <v>154</v>
      </c>
      <c r="B12" s="58" t="s">
        <v>154</v>
      </c>
      <c r="C12" s="58" t="s">
        <v>1180</v>
      </c>
      <c r="D12" s="58" t="s">
        <v>1104</v>
      </c>
      <c r="E12" s="58" t="s">
        <v>1181</v>
      </c>
      <c r="F12" s="58" t="s">
        <v>1193</v>
      </c>
      <c r="G12" s="58" t="s">
        <v>1106</v>
      </c>
      <c r="H12" s="58" t="s">
        <v>1107</v>
      </c>
      <c r="I12" s="58" t="s">
        <v>1108</v>
      </c>
      <c r="J12" s="58" t="s">
        <v>1109</v>
      </c>
      <c r="K12" s="58" t="s">
        <v>1183</v>
      </c>
      <c r="L12" s="58" t="s">
        <v>1184</v>
      </c>
      <c r="M12" s="58" t="s">
        <v>1185</v>
      </c>
      <c r="N12" s="58" t="s">
        <v>1189</v>
      </c>
      <c r="O12" s="59">
        <v>3289.06</v>
      </c>
      <c r="P12" s="59">
        <v>0.06</v>
      </c>
      <c r="Q12" s="59">
        <v>0</v>
      </c>
      <c r="R12" s="59">
        <v>3289.06</v>
      </c>
      <c r="S12" s="59">
        <v>0.06</v>
      </c>
      <c r="T12" s="59">
        <v>0</v>
      </c>
      <c r="U12" s="59">
        <v>3289</v>
      </c>
      <c r="V12" s="58" t="s">
        <v>154</v>
      </c>
      <c r="W12" s="58" t="s">
        <v>1114</v>
      </c>
      <c r="X12" s="58" t="s">
        <v>1194</v>
      </c>
      <c r="Y12" s="58" t="s">
        <v>1116</v>
      </c>
      <c r="Z12" s="58" t="s">
        <v>1117</v>
      </c>
      <c r="AA12" s="58" t="s">
        <v>168</v>
      </c>
      <c r="AB12" s="58" t="s">
        <v>154</v>
      </c>
      <c r="AC12" s="58" t="s">
        <v>1118</v>
      </c>
      <c r="AD12" s="58" t="s">
        <v>1119</v>
      </c>
      <c r="AE12" s="58" t="s">
        <v>1120</v>
      </c>
      <c r="AF12" s="58" t="s">
        <v>1195</v>
      </c>
      <c r="AG12" s="58" t="s">
        <v>1122</v>
      </c>
      <c r="AH12" s="58" t="s">
        <v>172</v>
      </c>
      <c r="AI12" s="58" t="s">
        <v>1123</v>
      </c>
      <c r="AJ12" s="58" t="s">
        <v>1124</v>
      </c>
      <c r="AK12" s="58" t="s">
        <v>1125</v>
      </c>
      <c r="AL12" s="58" t="s">
        <v>1126</v>
      </c>
      <c r="AM12" s="58" t="s">
        <v>1127</v>
      </c>
      <c r="AN12" s="58" t="s">
        <v>154</v>
      </c>
      <c r="AO12" s="58" t="s">
        <v>1128</v>
      </c>
      <c r="AP12" s="58" t="s">
        <v>154</v>
      </c>
      <c r="AQ12" s="58" t="s">
        <v>154</v>
      </c>
      <c r="AR12" s="58" t="s">
        <v>1129</v>
      </c>
      <c r="AS12" s="58" t="s">
        <v>1130</v>
      </c>
      <c r="AT12" s="58" t="s">
        <v>1131</v>
      </c>
      <c r="AU12" s="58" t="s">
        <v>1196</v>
      </c>
      <c r="AV12" s="58" t="s">
        <v>173</v>
      </c>
      <c r="AW12" s="58" t="s">
        <v>173</v>
      </c>
      <c r="AX12" s="59">
        <v>2746.21</v>
      </c>
      <c r="AY12" s="59">
        <v>542.85</v>
      </c>
      <c r="AZ12" s="59">
        <v>0.06</v>
      </c>
      <c r="BA12" s="59">
        <v>0</v>
      </c>
      <c r="BB12" s="59">
        <v>0</v>
      </c>
      <c r="BC12" s="59">
        <v>0.06</v>
      </c>
    </row>
    <row r="13" spans="1:55" s="58" customFormat="1" x14ac:dyDescent="0.25">
      <c r="A13" s="58" t="s">
        <v>154</v>
      </c>
      <c r="B13" s="58" t="s">
        <v>154</v>
      </c>
      <c r="C13" s="58" t="s">
        <v>1180</v>
      </c>
      <c r="D13" s="58" t="s">
        <v>1104</v>
      </c>
      <c r="E13" s="58" t="s">
        <v>1181</v>
      </c>
      <c r="F13" s="58" t="s">
        <v>1197</v>
      </c>
      <c r="G13" s="58" t="s">
        <v>1145</v>
      </c>
      <c r="H13" s="58" t="s">
        <v>1146</v>
      </c>
      <c r="I13" s="58" t="s">
        <v>1108</v>
      </c>
      <c r="J13" s="58" t="s">
        <v>1109</v>
      </c>
      <c r="K13" s="58" t="s">
        <v>1183</v>
      </c>
      <c r="L13" s="58" t="s">
        <v>1184</v>
      </c>
      <c r="M13" s="58" t="s">
        <v>1185</v>
      </c>
      <c r="N13" s="58" t="s">
        <v>1113</v>
      </c>
      <c r="O13" s="59">
        <v>3883.89</v>
      </c>
      <c r="P13" s="59">
        <v>318.5</v>
      </c>
      <c r="Q13" s="59">
        <v>0.01</v>
      </c>
      <c r="R13" s="59">
        <v>3883.9</v>
      </c>
      <c r="S13" s="59">
        <v>318.5</v>
      </c>
      <c r="T13" s="59">
        <v>0</v>
      </c>
      <c r="U13" s="59">
        <v>3565.4</v>
      </c>
      <c r="V13" s="58" t="s">
        <v>154</v>
      </c>
      <c r="W13" s="58" t="s">
        <v>1114</v>
      </c>
      <c r="X13" s="58" t="s">
        <v>1198</v>
      </c>
      <c r="Y13" s="58" t="s">
        <v>1116</v>
      </c>
      <c r="Z13" s="58" t="s">
        <v>1117</v>
      </c>
      <c r="AA13" s="58" t="s">
        <v>168</v>
      </c>
      <c r="AB13" s="58" t="s">
        <v>154</v>
      </c>
      <c r="AC13" s="58" t="s">
        <v>1148</v>
      </c>
      <c r="AD13" s="58" t="s">
        <v>1149</v>
      </c>
      <c r="AE13" s="58" t="s">
        <v>1150</v>
      </c>
      <c r="AF13" s="58" t="s">
        <v>1199</v>
      </c>
      <c r="AG13" s="58" t="s">
        <v>1141</v>
      </c>
      <c r="AH13" s="58" t="s">
        <v>172</v>
      </c>
      <c r="AI13" s="58" t="s">
        <v>1123</v>
      </c>
      <c r="AJ13" s="58" t="s">
        <v>1124</v>
      </c>
      <c r="AK13" s="58" t="s">
        <v>1152</v>
      </c>
      <c r="AL13" s="58" t="s">
        <v>1126</v>
      </c>
      <c r="AM13" s="58" t="s">
        <v>1127</v>
      </c>
      <c r="AN13" s="58" t="s">
        <v>154</v>
      </c>
      <c r="AO13" s="58" t="s">
        <v>1128</v>
      </c>
      <c r="AP13" s="58" t="s">
        <v>154</v>
      </c>
      <c r="AQ13" s="58" t="s">
        <v>154</v>
      </c>
      <c r="AR13" s="58" t="s">
        <v>1153</v>
      </c>
      <c r="AS13" s="58" t="s">
        <v>1130</v>
      </c>
      <c r="AT13" s="58" t="s">
        <v>1131</v>
      </c>
      <c r="AU13" s="58" t="s">
        <v>1132</v>
      </c>
      <c r="AV13" s="58" t="s">
        <v>173</v>
      </c>
      <c r="AW13" s="58" t="s">
        <v>173</v>
      </c>
      <c r="AX13" s="59">
        <v>3236.07</v>
      </c>
      <c r="AY13" s="59">
        <v>647.82000000000005</v>
      </c>
      <c r="AZ13" s="59">
        <v>0</v>
      </c>
      <c r="BA13" s="59">
        <v>318.5</v>
      </c>
      <c r="BB13" s="59">
        <v>318.5</v>
      </c>
      <c r="BC13" s="59">
        <v>0</v>
      </c>
    </row>
    <row r="14" spans="1:55" s="58" customFormat="1" x14ac:dyDescent="0.25">
      <c r="A14" s="58" t="s">
        <v>154</v>
      </c>
      <c r="B14" s="58" t="s">
        <v>154</v>
      </c>
      <c r="C14" s="58" t="s">
        <v>1180</v>
      </c>
      <c r="D14" s="58" t="s">
        <v>1104</v>
      </c>
      <c r="E14" s="58" t="s">
        <v>1181</v>
      </c>
      <c r="F14" s="58" t="s">
        <v>1200</v>
      </c>
      <c r="G14" s="58" t="s">
        <v>1164</v>
      </c>
      <c r="H14" s="58" t="s">
        <v>1165</v>
      </c>
      <c r="I14" s="58" t="s">
        <v>1108</v>
      </c>
      <c r="J14" s="58" t="s">
        <v>1109</v>
      </c>
      <c r="K14" s="58" t="s">
        <v>1183</v>
      </c>
      <c r="L14" s="58" t="s">
        <v>1184</v>
      </c>
      <c r="M14" s="58" t="s">
        <v>1185</v>
      </c>
      <c r="N14" s="58" t="s">
        <v>1113</v>
      </c>
      <c r="O14" s="59">
        <v>3044.13</v>
      </c>
      <c r="P14" s="59">
        <v>0</v>
      </c>
      <c r="Q14" s="59">
        <v>7.0000000000000007E-2</v>
      </c>
      <c r="R14" s="59">
        <v>3044.2</v>
      </c>
      <c r="S14" s="59">
        <v>0</v>
      </c>
      <c r="T14" s="59">
        <v>0</v>
      </c>
      <c r="U14" s="59">
        <v>3044.2</v>
      </c>
      <c r="V14" s="58" t="s">
        <v>154</v>
      </c>
      <c r="W14" s="58" t="s">
        <v>1114</v>
      </c>
      <c r="X14" s="58" t="s">
        <v>1201</v>
      </c>
      <c r="Y14" s="58" t="s">
        <v>1116</v>
      </c>
      <c r="Z14" s="58" t="s">
        <v>1117</v>
      </c>
      <c r="AA14" s="58" t="s">
        <v>168</v>
      </c>
      <c r="AB14" s="58" t="s">
        <v>154</v>
      </c>
      <c r="AC14" s="58" t="s">
        <v>1167</v>
      </c>
      <c r="AD14" s="58" t="s">
        <v>1168</v>
      </c>
      <c r="AE14" s="58" t="s">
        <v>1160</v>
      </c>
      <c r="AF14" s="58" t="s">
        <v>1187</v>
      </c>
      <c r="AG14" s="58" t="s">
        <v>1141</v>
      </c>
      <c r="AH14" s="58" t="s">
        <v>172</v>
      </c>
      <c r="AI14" s="58" t="s">
        <v>1123</v>
      </c>
      <c r="AJ14" s="58" t="s">
        <v>1124</v>
      </c>
      <c r="AK14" s="58" t="s">
        <v>1169</v>
      </c>
      <c r="AL14" s="58" t="s">
        <v>1126</v>
      </c>
      <c r="AM14" s="58" t="s">
        <v>1127</v>
      </c>
      <c r="AN14" s="58" t="s">
        <v>154</v>
      </c>
      <c r="AO14" s="58" t="s">
        <v>1128</v>
      </c>
      <c r="AP14" s="58" t="s">
        <v>154</v>
      </c>
      <c r="AQ14" s="58" t="s">
        <v>154</v>
      </c>
      <c r="AR14" s="58" t="s">
        <v>1153</v>
      </c>
      <c r="AS14" s="58" t="s">
        <v>1130</v>
      </c>
      <c r="AT14" s="58" t="s">
        <v>1131</v>
      </c>
      <c r="AU14" s="58" t="s">
        <v>1170</v>
      </c>
      <c r="AV14" s="58" t="s">
        <v>173</v>
      </c>
      <c r="AW14" s="58" t="s">
        <v>173</v>
      </c>
      <c r="AX14" s="59">
        <v>2939.16</v>
      </c>
      <c r="AY14" s="59">
        <v>104.97</v>
      </c>
      <c r="AZ14" s="59">
        <v>0</v>
      </c>
      <c r="BA14" s="59">
        <v>0</v>
      </c>
      <c r="BB14" s="59">
        <v>0</v>
      </c>
      <c r="BC14" s="59">
        <v>0</v>
      </c>
    </row>
    <row r="15" spans="1:55" s="58" customFormat="1" x14ac:dyDescent="0.25">
      <c r="A15" s="58" t="s">
        <v>154</v>
      </c>
      <c r="B15" s="58" t="s">
        <v>154</v>
      </c>
      <c r="C15" s="58" t="s">
        <v>1180</v>
      </c>
      <c r="D15" s="58" t="s">
        <v>1104</v>
      </c>
      <c r="E15" s="58" t="s">
        <v>1181</v>
      </c>
      <c r="F15" s="58" t="s">
        <v>1202</v>
      </c>
      <c r="G15" s="58" t="s">
        <v>1172</v>
      </c>
      <c r="H15" s="58" t="s">
        <v>1173</v>
      </c>
      <c r="I15" s="58" t="s">
        <v>1108</v>
      </c>
      <c r="J15" s="58" t="s">
        <v>1109</v>
      </c>
      <c r="K15" s="58" t="s">
        <v>1183</v>
      </c>
      <c r="L15" s="58" t="s">
        <v>1184</v>
      </c>
      <c r="M15" s="58" t="s">
        <v>1185</v>
      </c>
      <c r="N15" s="58" t="s">
        <v>1113</v>
      </c>
      <c r="O15" s="59">
        <v>3883.89</v>
      </c>
      <c r="P15" s="59">
        <v>318.5</v>
      </c>
      <c r="Q15" s="59">
        <v>0.01</v>
      </c>
      <c r="R15" s="59">
        <v>3883.9</v>
      </c>
      <c r="S15" s="59">
        <v>318.5</v>
      </c>
      <c r="T15" s="59">
        <v>0</v>
      </c>
      <c r="U15" s="59">
        <v>3565.4</v>
      </c>
      <c r="V15" s="58" t="s">
        <v>154</v>
      </c>
      <c r="W15" s="58" t="s">
        <v>1114</v>
      </c>
      <c r="X15" s="58" t="s">
        <v>1203</v>
      </c>
      <c r="Y15" s="58" t="s">
        <v>1116</v>
      </c>
      <c r="Z15" s="58" t="s">
        <v>1117</v>
      </c>
      <c r="AA15" s="58" t="s">
        <v>168</v>
      </c>
      <c r="AB15" s="58" t="s">
        <v>154</v>
      </c>
      <c r="AC15" s="58" t="s">
        <v>1175</v>
      </c>
      <c r="AD15" s="58" t="s">
        <v>1176</v>
      </c>
      <c r="AE15" s="58" t="s">
        <v>1177</v>
      </c>
      <c r="AF15" s="58" t="s">
        <v>1204</v>
      </c>
      <c r="AG15" s="58" t="s">
        <v>1141</v>
      </c>
      <c r="AH15" s="58" t="s">
        <v>172</v>
      </c>
      <c r="AI15" s="58" t="s">
        <v>1123</v>
      </c>
      <c r="AJ15" s="58" t="s">
        <v>1124</v>
      </c>
      <c r="AK15" s="58" t="s">
        <v>1179</v>
      </c>
      <c r="AL15" s="58" t="s">
        <v>1126</v>
      </c>
      <c r="AM15" s="58" t="s">
        <v>1127</v>
      </c>
      <c r="AN15" s="58" t="s">
        <v>154</v>
      </c>
      <c r="AO15" s="58" t="s">
        <v>1128</v>
      </c>
      <c r="AP15" s="58" t="s">
        <v>154</v>
      </c>
      <c r="AQ15" s="58" t="s">
        <v>154</v>
      </c>
      <c r="AR15" s="58" t="s">
        <v>1143</v>
      </c>
      <c r="AS15" s="58" t="s">
        <v>1130</v>
      </c>
      <c r="AT15" s="58" t="s">
        <v>1131</v>
      </c>
      <c r="AU15" s="58" t="s">
        <v>1132</v>
      </c>
      <c r="AV15" s="58" t="s">
        <v>173</v>
      </c>
      <c r="AW15" s="58" t="s">
        <v>173</v>
      </c>
      <c r="AX15" s="59">
        <v>3236.07</v>
      </c>
      <c r="AY15" s="59">
        <v>647.82000000000005</v>
      </c>
      <c r="AZ15" s="59">
        <v>0</v>
      </c>
      <c r="BA15" s="59">
        <v>318.5</v>
      </c>
      <c r="BB15" s="59">
        <v>318.5</v>
      </c>
      <c r="BC15" s="59">
        <v>0</v>
      </c>
    </row>
    <row r="16" spans="1:55" x14ac:dyDescent="0.25">
      <c r="A16" s="16" t="s">
        <v>154</v>
      </c>
      <c r="B16" s="16" t="s">
        <v>154</v>
      </c>
      <c r="C16" s="16" t="s">
        <v>1205</v>
      </c>
      <c r="D16" s="16" t="s">
        <v>1104</v>
      </c>
      <c r="E16" s="16" t="s">
        <v>452</v>
      </c>
      <c r="F16" s="16" t="s">
        <v>1206</v>
      </c>
      <c r="G16" s="16" t="s">
        <v>1164</v>
      </c>
      <c r="H16" s="16" t="s">
        <v>1165</v>
      </c>
      <c r="I16" s="16" t="s">
        <v>1108</v>
      </c>
      <c r="J16" s="16" t="s">
        <v>1109</v>
      </c>
      <c r="K16" s="16" t="s">
        <v>1207</v>
      </c>
      <c r="L16" s="16" t="s">
        <v>1208</v>
      </c>
      <c r="M16" s="16" t="s">
        <v>1209</v>
      </c>
      <c r="N16" s="16" t="s">
        <v>1113</v>
      </c>
      <c r="O16" s="57">
        <v>3044.13</v>
      </c>
      <c r="P16" s="57">
        <v>0.13</v>
      </c>
      <c r="Q16" s="57">
        <v>0</v>
      </c>
      <c r="R16" s="57">
        <v>3044.13</v>
      </c>
      <c r="S16" s="57">
        <v>0.13</v>
      </c>
      <c r="T16" s="57">
        <v>0</v>
      </c>
      <c r="U16" s="57">
        <v>3044</v>
      </c>
      <c r="V16" s="16" t="s">
        <v>154</v>
      </c>
      <c r="W16" s="16" t="s">
        <v>1114</v>
      </c>
      <c r="X16" s="16" t="s">
        <v>1210</v>
      </c>
      <c r="Y16" s="16" t="s">
        <v>1116</v>
      </c>
      <c r="Z16" s="16" t="s">
        <v>1117</v>
      </c>
      <c r="AA16" s="16" t="s">
        <v>168</v>
      </c>
      <c r="AB16" s="16" t="s">
        <v>154</v>
      </c>
      <c r="AC16" s="16" t="s">
        <v>1167</v>
      </c>
      <c r="AD16" s="16" t="s">
        <v>1168</v>
      </c>
      <c r="AE16" s="16" t="s">
        <v>1160</v>
      </c>
      <c r="AF16" s="16" t="s">
        <v>1211</v>
      </c>
      <c r="AG16" s="16" t="s">
        <v>1141</v>
      </c>
      <c r="AH16" s="16" t="s">
        <v>172</v>
      </c>
      <c r="AI16" s="16" t="s">
        <v>1123</v>
      </c>
      <c r="AJ16" s="16" t="s">
        <v>1124</v>
      </c>
      <c r="AK16" s="16" t="s">
        <v>1169</v>
      </c>
      <c r="AL16" s="16" t="s">
        <v>1126</v>
      </c>
      <c r="AM16" s="16" t="s">
        <v>1127</v>
      </c>
      <c r="AN16" s="16" t="s">
        <v>154</v>
      </c>
      <c r="AO16" s="16" t="s">
        <v>1128</v>
      </c>
      <c r="AP16" s="16" t="s">
        <v>154</v>
      </c>
      <c r="AQ16" s="16" t="s">
        <v>154</v>
      </c>
      <c r="AR16" s="16" t="s">
        <v>1153</v>
      </c>
      <c r="AS16" s="16" t="s">
        <v>1130</v>
      </c>
      <c r="AT16" s="16" t="s">
        <v>1131</v>
      </c>
      <c r="AU16" s="16" t="s">
        <v>1170</v>
      </c>
      <c r="AV16" s="16" t="s">
        <v>173</v>
      </c>
      <c r="AW16" s="16" t="s">
        <v>173</v>
      </c>
      <c r="AX16" s="28">
        <v>2939.16</v>
      </c>
      <c r="AY16" s="28">
        <v>104.97</v>
      </c>
      <c r="AZ16" s="28">
        <v>0.13</v>
      </c>
      <c r="BA16" s="28">
        <v>0</v>
      </c>
      <c r="BB16" s="57">
        <v>0.13</v>
      </c>
      <c r="BC16" s="57">
        <v>0</v>
      </c>
    </row>
    <row r="17" spans="1:55" x14ac:dyDescent="0.25">
      <c r="A17" s="16" t="s">
        <v>154</v>
      </c>
      <c r="B17" s="16" t="s">
        <v>154</v>
      </c>
      <c r="C17" s="16" t="s">
        <v>1205</v>
      </c>
      <c r="D17" s="16" t="s">
        <v>1104</v>
      </c>
      <c r="E17" s="16" t="s">
        <v>452</v>
      </c>
      <c r="F17" s="16" t="s">
        <v>1212</v>
      </c>
      <c r="G17" s="16" t="s">
        <v>1134</v>
      </c>
      <c r="H17" s="16" t="s">
        <v>1135</v>
      </c>
      <c r="I17" s="16" t="s">
        <v>1108</v>
      </c>
      <c r="J17" s="16" t="s">
        <v>1109</v>
      </c>
      <c r="K17" s="16" t="s">
        <v>1207</v>
      </c>
      <c r="L17" s="16" t="s">
        <v>1208</v>
      </c>
      <c r="M17" s="16" t="s">
        <v>1209</v>
      </c>
      <c r="N17" s="16" t="s">
        <v>1113</v>
      </c>
      <c r="O17" s="57">
        <v>3044.13</v>
      </c>
      <c r="P17" s="57">
        <v>0</v>
      </c>
      <c r="Q17" s="57">
        <v>7.0000000000000007E-2</v>
      </c>
      <c r="R17" s="57">
        <v>3044.2</v>
      </c>
      <c r="S17" s="57">
        <v>0</v>
      </c>
      <c r="T17" s="57">
        <v>0</v>
      </c>
      <c r="U17" s="57">
        <v>3044.2</v>
      </c>
      <c r="V17" s="16" t="s">
        <v>154</v>
      </c>
      <c r="W17" s="16" t="s">
        <v>1114</v>
      </c>
      <c r="X17" s="16" t="s">
        <v>1213</v>
      </c>
      <c r="Y17" s="16" t="s">
        <v>1116</v>
      </c>
      <c r="Z17" s="16" t="s">
        <v>1117</v>
      </c>
      <c r="AA17" s="16" t="s">
        <v>168</v>
      </c>
      <c r="AB17" s="16" t="s">
        <v>154</v>
      </c>
      <c r="AC17" s="16" t="s">
        <v>1137</v>
      </c>
      <c r="AD17" s="16" t="s">
        <v>1138</v>
      </c>
      <c r="AE17" s="16" t="s">
        <v>1139</v>
      </c>
      <c r="AF17" s="16" t="s">
        <v>1214</v>
      </c>
      <c r="AG17" s="16" t="s">
        <v>1141</v>
      </c>
      <c r="AH17" s="16" t="s">
        <v>172</v>
      </c>
      <c r="AI17" s="16" t="s">
        <v>1123</v>
      </c>
      <c r="AJ17" s="16" t="s">
        <v>1124</v>
      </c>
      <c r="AK17" s="16" t="s">
        <v>1142</v>
      </c>
      <c r="AL17" s="16" t="s">
        <v>1126</v>
      </c>
      <c r="AM17" s="16" t="s">
        <v>1127</v>
      </c>
      <c r="AN17" s="16" t="s">
        <v>154</v>
      </c>
      <c r="AO17" s="16" t="s">
        <v>1128</v>
      </c>
      <c r="AP17" s="16" t="s">
        <v>154</v>
      </c>
      <c r="AQ17" s="16" t="s">
        <v>154</v>
      </c>
      <c r="AR17" s="16" t="s">
        <v>1143</v>
      </c>
      <c r="AS17" s="16" t="s">
        <v>1130</v>
      </c>
      <c r="AT17" s="16" t="s">
        <v>1131</v>
      </c>
      <c r="AU17" s="16" t="s">
        <v>1170</v>
      </c>
      <c r="AV17" s="16" t="s">
        <v>173</v>
      </c>
      <c r="AW17" s="16" t="s">
        <v>173</v>
      </c>
      <c r="AX17" s="28">
        <v>2939.16</v>
      </c>
      <c r="AY17" s="28">
        <v>104.97</v>
      </c>
      <c r="AZ17" s="28">
        <v>0</v>
      </c>
      <c r="BA17" s="28">
        <v>0</v>
      </c>
      <c r="BB17" s="57">
        <v>0</v>
      </c>
      <c r="BC17" s="57">
        <v>0</v>
      </c>
    </row>
    <row r="18" spans="1:55" x14ac:dyDescent="0.25">
      <c r="A18" s="16" t="s">
        <v>154</v>
      </c>
      <c r="B18" s="16" t="s">
        <v>154</v>
      </c>
      <c r="C18" s="16" t="s">
        <v>1205</v>
      </c>
      <c r="D18" s="16" t="s">
        <v>1104</v>
      </c>
      <c r="E18" s="16" t="s">
        <v>452</v>
      </c>
      <c r="F18" s="16" t="s">
        <v>1215</v>
      </c>
      <c r="G18" s="16" t="s">
        <v>1106</v>
      </c>
      <c r="H18" s="16" t="s">
        <v>1107</v>
      </c>
      <c r="I18" s="16" t="s">
        <v>1108</v>
      </c>
      <c r="J18" s="16" t="s">
        <v>1109</v>
      </c>
      <c r="K18" s="16" t="s">
        <v>1207</v>
      </c>
      <c r="L18" s="16" t="s">
        <v>1208</v>
      </c>
      <c r="M18" s="16" t="s">
        <v>1209</v>
      </c>
      <c r="N18" s="16" t="s">
        <v>1113</v>
      </c>
      <c r="O18" s="57">
        <v>3044.13</v>
      </c>
      <c r="P18" s="57">
        <v>0</v>
      </c>
      <c r="Q18" s="57">
        <v>7.0000000000000007E-2</v>
      </c>
      <c r="R18" s="57">
        <v>3044.2</v>
      </c>
      <c r="S18" s="57">
        <v>0</v>
      </c>
      <c r="T18" s="57">
        <v>0</v>
      </c>
      <c r="U18" s="57">
        <v>3044.2</v>
      </c>
      <c r="V18" s="16" t="s">
        <v>154</v>
      </c>
      <c r="W18" s="16" t="s">
        <v>1114</v>
      </c>
      <c r="X18" s="16" t="s">
        <v>1216</v>
      </c>
      <c r="Y18" s="16" t="s">
        <v>1116</v>
      </c>
      <c r="Z18" s="16" t="s">
        <v>1117</v>
      </c>
      <c r="AA18" s="16" t="s">
        <v>168</v>
      </c>
      <c r="AB18" s="16" t="s">
        <v>154</v>
      </c>
      <c r="AC18" s="16" t="s">
        <v>1118</v>
      </c>
      <c r="AD18" s="16" t="s">
        <v>1119</v>
      </c>
      <c r="AE18" s="16" t="s">
        <v>1120</v>
      </c>
      <c r="AF18" s="16" t="s">
        <v>1217</v>
      </c>
      <c r="AG18" s="16" t="s">
        <v>1122</v>
      </c>
      <c r="AH18" s="16" t="s">
        <v>172</v>
      </c>
      <c r="AI18" s="16" t="s">
        <v>1123</v>
      </c>
      <c r="AJ18" s="16" t="s">
        <v>1124</v>
      </c>
      <c r="AK18" s="16" t="s">
        <v>1125</v>
      </c>
      <c r="AL18" s="16" t="s">
        <v>1126</v>
      </c>
      <c r="AM18" s="16" t="s">
        <v>1127</v>
      </c>
      <c r="AN18" s="16" t="s">
        <v>154</v>
      </c>
      <c r="AO18" s="16" t="s">
        <v>1128</v>
      </c>
      <c r="AP18" s="16" t="s">
        <v>154</v>
      </c>
      <c r="AQ18" s="16" t="s">
        <v>154</v>
      </c>
      <c r="AR18" s="16" t="s">
        <v>1129</v>
      </c>
      <c r="AS18" s="16" t="s">
        <v>1130</v>
      </c>
      <c r="AT18" s="16" t="s">
        <v>1131</v>
      </c>
      <c r="AU18" s="16" t="s">
        <v>1170</v>
      </c>
      <c r="AV18" s="16" t="s">
        <v>173</v>
      </c>
      <c r="AW18" s="16" t="s">
        <v>173</v>
      </c>
      <c r="AX18" s="28">
        <v>2939.16</v>
      </c>
      <c r="AY18" s="28">
        <v>104.97</v>
      </c>
      <c r="AZ18" s="28">
        <v>0</v>
      </c>
      <c r="BA18" s="28">
        <v>0</v>
      </c>
      <c r="BB18" s="57">
        <v>0</v>
      </c>
      <c r="BC18" s="57">
        <v>0</v>
      </c>
    </row>
    <row r="19" spans="1:55" x14ac:dyDescent="0.25">
      <c r="A19" s="16" t="s">
        <v>154</v>
      </c>
      <c r="B19" s="16" t="s">
        <v>154</v>
      </c>
      <c r="C19" s="16" t="s">
        <v>1205</v>
      </c>
      <c r="D19" s="16" t="s">
        <v>1104</v>
      </c>
      <c r="E19" s="16" t="s">
        <v>452</v>
      </c>
      <c r="F19" s="16" t="s">
        <v>1218</v>
      </c>
      <c r="G19" s="16" t="s">
        <v>1145</v>
      </c>
      <c r="H19" s="16" t="s">
        <v>1146</v>
      </c>
      <c r="I19" s="16" t="s">
        <v>1108</v>
      </c>
      <c r="J19" s="16" t="s">
        <v>1109</v>
      </c>
      <c r="K19" s="16" t="s">
        <v>1207</v>
      </c>
      <c r="L19" s="16" t="s">
        <v>1208</v>
      </c>
      <c r="M19" s="16" t="s">
        <v>1209</v>
      </c>
      <c r="N19" s="16" t="s">
        <v>1113</v>
      </c>
      <c r="O19" s="57">
        <v>3044.13</v>
      </c>
      <c r="P19" s="57">
        <v>0.13</v>
      </c>
      <c r="Q19" s="57">
        <v>0</v>
      </c>
      <c r="R19" s="57">
        <v>3044.13</v>
      </c>
      <c r="S19" s="57">
        <v>0.13</v>
      </c>
      <c r="T19" s="57">
        <v>0</v>
      </c>
      <c r="U19" s="57">
        <v>3044</v>
      </c>
      <c r="V19" s="16" t="s">
        <v>154</v>
      </c>
      <c r="W19" s="16" t="s">
        <v>1114</v>
      </c>
      <c r="X19" s="16" t="s">
        <v>1219</v>
      </c>
      <c r="Y19" s="16" t="s">
        <v>1116</v>
      </c>
      <c r="Z19" s="16" t="s">
        <v>1117</v>
      </c>
      <c r="AA19" s="16" t="s">
        <v>168</v>
      </c>
      <c r="AB19" s="16" t="s">
        <v>154</v>
      </c>
      <c r="AC19" s="16" t="s">
        <v>1148</v>
      </c>
      <c r="AD19" s="16" t="s">
        <v>1149</v>
      </c>
      <c r="AE19" s="16" t="s">
        <v>1150</v>
      </c>
      <c r="AF19" s="16" t="s">
        <v>1220</v>
      </c>
      <c r="AG19" s="16" t="s">
        <v>1141</v>
      </c>
      <c r="AH19" s="16" t="s">
        <v>172</v>
      </c>
      <c r="AI19" s="16" t="s">
        <v>1123</v>
      </c>
      <c r="AJ19" s="16" t="s">
        <v>1124</v>
      </c>
      <c r="AK19" s="16" t="s">
        <v>1152</v>
      </c>
      <c r="AL19" s="16" t="s">
        <v>1126</v>
      </c>
      <c r="AM19" s="16" t="s">
        <v>1127</v>
      </c>
      <c r="AN19" s="16" t="s">
        <v>154</v>
      </c>
      <c r="AO19" s="16" t="s">
        <v>1128</v>
      </c>
      <c r="AP19" s="16" t="s">
        <v>154</v>
      </c>
      <c r="AQ19" s="16" t="s">
        <v>154</v>
      </c>
      <c r="AR19" s="16" t="s">
        <v>1153</v>
      </c>
      <c r="AS19" s="16" t="s">
        <v>1130</v>
      </c>
      <c r="AT19" s="16" t="s">
        <v>1131</v>
      </c>
      <c r="AU19" s="16" t="s">
        <v>1170</v>
      </c>
      <c r="AV19" s="16" t="s">
        <v>173</v>
      </c>
      <c r="AW19" s="16" t="s">
        <v>173</v>
      </c>
      <c r="AX19" s="28">
        <v>2939.16</v>
      </c>
      <c r="AY19" s="28">
        <v>104.97</v>
      </c>
      <c r="AZ19" s="28">
        <v>0.13</v>
      </c>
      <c r="BA19" s="28">
        <v>0</v>
      </c>
      <c r="BB19" s="57">
        <v>0.13</v>
      </c>
      <c r="BC19" s="57">
        <v>0</v>
      </c>
    </row>
    <row r="20" spans="1:55" x14ac:dyDescent="0.25">
      <c r="A20" s="16" t="s">
        <v>154</v>
      </c>
      <c r="B20" s="16" t="s">
        <v>154</v>
      </c>
      <c r="C20" s="16" t="s">
        <v>1205</v>
      </c>
      <c r="D20" s="16" t="s">
        <v>1104</v>
      </c>
      <c r="E20" s="16" t="s">
        <v>452</v>
      </c>
      <c r="F20" s="16" t="s">
        <v>1221</v>
      </c>
      <c r="G20" s="16" t="s">
        <v>1172</v>
      </c>
      <c r="H20" s="16" t="s">
        <v>1173</v>
      </c>
      <c r="I20" s="16" t="s">
        <v>1108</v>
      </c>
      <c r="J20" s="16" t="s">
        <v>1109</v>
      </c>
      <c r="K20" s="16" t="s">
        <v>1207</v>
      </c>
      <c r="L20" s="16" t="s">
        <v>1208</v>
      </c>
      <c r="M20" s="16" t="s">
        <v>1209</v>
      </c>
      <c r="N20" s="16" t="s">
        <v>1113</v>
      </c>
      <c r="O20" s="57">
        <v>3044.13</v>
      </c>
      <c r="P20" s="57">
        <v>0.13</v>
      </c>
      <c r="Q20" s="57">
        <v>0</v>
      </c>
      <c r="R20" s="57">
        <v>3044.13</v>
      </c>
      <c r="S20" s="57">
        <v>0.13</v>
      </c>
      <c r="T20" s="57">
        <v>0</v>
      </c>
      <c r="U20" s="57">
        <v>3044</v>
      </c>
      <c r="V20" s="16" t="s">
        <v>154</v>
      </c>
      <c r="W20" s="16" t="s">
        <v>1114</v>
      </c>
      <c r="X20" s="16" t="s">
        <v>1222</v>
      </c>
      <c r="Y20" s="16" t="s">
        <v>1116</v>
      </c>
      <c r="Z20" s="16" t="s">
        <v>1117</v>
      </c>
      <c r="AA20" s="16" t="s">
        <v>168</v>
      </c>
      <c r="AB20" s="16" t="s">
        <v>154</v>
      </c>
      <c r="AC20" s="16" t="s">
        <v>1175</v>
      </c>
      <c r="AD20" s="16" t="s">
        <v>1176</v>
      </c>
      <c r="AE20" s="16" t="s">
        <v>1177</v>
      </c>
      <c r="AF20" s="16" t="s">
        <v>1223</v>
      </c>
      <c r="AG20" s="16" t="s">
        <v>1141</v>
      </c>
      <c r="AH20" s="16" t="s">
        <v>172</v>
      </c>
      <c r="AI20" s="16" t="s">
        <v>1123</v>
      </c>
      <c r="AJ20" s="16" t="s">
        <v>1124</v>
      </c>
      <c r="AK20" s="16" t="s">
        <v>1179</v>
      </c>
      <c r="AL20" s="16" t="s">
        <v>1126</v>
      </c>
      <c r="AM20" s="16" t="s">
        <v>1127</v>
      </c>
      <c r="AN20" s="16" t="s">
        <v>154</v>
      </c>
      <c r="AO20" s="16" t="s">
        <v>1128</v>
      </c>
      <c r="AP20" s="16" t="s">
        <v>154</v>
      </c>
      <c r="AQ20" s="16" t="s">
        <v>154</v>
      </c>
      <c r="AR20" s="16" t="s">
        <v>1143</v>
      </c>
      <c r="AS20" s="16" t="s">
        <v>1130</v>
      </c>
      <c r="AT20" s="16" t="s">
        <v>1131</v>
      </c>
      <c r="AU20" s="16" t="s">
        <v>1170</v>
      </c>
      <c r="AV20" s="16" t="s">
        <v>173</v>
      </c>
      <c r="AW20" s="16" t="s">
        <v>173</v>
      </c>
      <c r="AX20" s="28">
        <v>2939.16</v>
      </c>
      <c r="AY20" s="28">
        <v>104.97</v>
      </c>
      <c r="AZ20" s="28">
        <v>0.13</v>
      </c>
      <c r="BA20" s="28">
        <v>0</v>
      </c>
      <c r="BB20" s="57">
        <v>0.13</v>
      </c>
      <c r="BC20" s="57">
        <v>0</v>
      </c>
    </row>
    <row r="21" spans="1:55" x14ac:dyDescent="0.25">
      <c r="A21" s="16" t="s">
        <v>154</v>
      </c>
      <c r="B21" s="16" t="s">
        <v>154</v>
      </c>
      <c r="C21" s="16" t="s">
        <v>1205</v>
      </c>
      <c r="D21" s="16" t="s">
        <v>1104</v>
      </c>
      <c r="E21" s="16" t="s">
        <v>452</v>
      </c>
      <c r="F21" s="16" t="s">
        <v>1224</v>
      </c>
      <c r="G21" s="16" t="s">
        <v>1155</v>
      </c>
      <c r="H21" s="16" t="s">
        <v>1156</v>
      </c>
      <c r="I21" s="16" t="s">
        <v>1108</v>
      </c>
      <c r="J21" s="16" t="s">
        <v>1109</v>
      </c>
      <c r="K21" s="16" t="s">
        <v>1207</v>
      </c>
      <c r="L21" s="16" t="s">
        <v>1208</v>
      </c>
      <c r="M21" s="16" t="s">
        <v>1209</v>
      </c>
      <c r="N21" s="16" t="s">
        <v>1113</v>
      </c>
      <c r="O21" s="57">
        <v>3044.13</v>
      </c>
      <c r="P21" s="57">
        <v>0.13</v>
      </c>
      <c r="Q21" s="57">
        <v>0</v>
      </c>
      <c r="R21" s="57">
        <v>3044.13</v>
      </c>
      <c r="S21" s="57">
        <v>0.13</v>
      </c>
      <c r="T21" s="57">
        <v>0</v>
      </c>
      <c r="U21" s="57">
        <v>3044</v>
      </c>
      <c r="V21" s="16" t="s">
        <v>154</v>
      </c>
      <c r="W21" s="16" t="s">
        <v>1114</v>
      </c>
      <c r="X21" s="16" t="s">
        <v>1225</v>
      </c>
      <c r="Y21" s="16" t="s">
        <v>1116</v>
      </c>
      <c r="Z21" s="16" t="s">
        <v>1117</v>
      </c>
      <c r="AA21" s="16" t="s">
        <v>168</v>
      </c>
      <c r="AB21" s="16" t="s">
        <v>154</v>
      </c>
      <c r="AC21" s="16" t="s">
        <v>1158</v>
      </c>
      <c r="AD21" s="16" t="s">
        <v>1159</v>
      </c>
      <c r="AE21" s="16" t="s">
        <v>1160</v>
      </c>
      <c r="AF21" s="16" t="s">
        <v>1211</v>
      </c>
      <c r="AG21" s="16" t="s">
        <v>1141</v>
      </c>
      <c r="AH21" s="16" t="s">
        <v>172</v>
      </c>
      <c r="AI21" s="16" t="s">
        <v>1123</v>
      </c>
      <c r="AJ21" s="16" t="s">
        <v>1124</v>
      </c>
      <c r="AK21" s="16" t="s">
        <v>1162</v>
      </c>
      <c r="AL21" s="16" t="s">
        <v>1126</v>
      </c>
      <c r="AM21" s="16" t="s">
        <v>1127</v>
      </c>
      <c r="AN21" s="16" t="s">
        <v>154</v>
      </c>
      <c r="AO21" s="16" t="s">
        <v>1128</v>
      </c>
      <c r="AP21" s="16" t="s">
        <v>154</v>
      </c>
      <c r="AQ21" s="16" t="s">
        <v>154</v>
      </c>
      <c r="AR21" s="16" t="s">
        <v>1153</v>
      </c>
      <c r="AS21" s="16" t="s">
        <v>1130</v>
      </c>
      <c r="AT21" s="16" t="s">
        <v>1131</v>
      </c>
      <c r="AU21" s="16" t="s">
        <v>1170</v>
      </c>
      <c r="AV21" s="16" t="s">
        <v>173</v>
      </c>
      <c r="AW21" s="16" t="s">
        <v>173</v>
      </c>
      <c r="AX21" s="28">
        <v>2939.16</v>
      </c>
      <c r="AY21" s="28">
        <v>104.97</v>
      </c>
      <c r="AZ21" s="28">
        <v>0.13</v>
      </c>
      <c r="BA21" s="28">
        <v>0</v>
      </c>
      <c r="BB21" s="57">
        <v>0.13</v>
      </c>
      <c r="BC21" s="57">
        <v>0</v>
      </c>
    </row>
    <row r="22" spans="1:55" s="58" customFormat="1" x14ac:dyDescent="0.25">
      <c r="A22" s="58" t="s">
        <v>154</v>
      </c>
      <c r="B22" s="58" t="s">
        <v>154</v>
      </c>
      <c r="C22" s="58" t="s">
        <v>225</v>
      </c>
      <c r="D22" s="58" t="s">
        <v>1104</v>
      </c>
      <c r="E22" s="58" t="s">
        <v>1226</v>
      </c>
      <c r="F22" s="58" t="s">
        <v>1227</v>
      </c>
      <c r="G22" s="58" t="s">
        <v>1172</v>
      </c>
      <c r="H22" s="58" t="s">
        <v>1173</v>
      </c>
      <c r="I22" s="58" t="s">
        <v>1108</v>
      </c>
      <c r="J22" s="58" t="s">
        <v>1109</v>
      </c>
      <c r="K22" s="58" t="s">
        <v>1228</v>
      </c>
      <c r="L22" s="58" t="s">
        <v>1229</v>
      </c>
      <c r="M22" s="58" t="s">
        <v>1230</v>
      </c>
      <c r="N22" s="58" t="s">
        <v>1113</v>
      </c>
      <c r="O22" s="59">
        <v>3044.13</v>
      </c>
      <c r="P22" s="59">
        <v>0</v>
      </c>
      <c r="Q22" s="59">
        <v>7.0000000000000007E-2</v>
      </c>
      <c r="R22" s="59">
        <v>3044.2</v>
      </c>
      <c r="S22" s="59">
        <v>0</v>
      </c>
      <c r="T22" s="59">
        <v>0</v>
      </c>
      <c r="U22" s="59">
        <v>3044.2</v>
      </c>
      <c r="V22" s="58" t="s">
        <v>154</v>
      </c>
      <c r="W22" s="58" t="s">
        <v>1114</v>
      </c>
      <c r="X22" s="58" t="s">
        <v>1231</v>
      </c>
      <c r="Y22" s="58" t="s">
        <v>1116</v>
      </c>
      <c r="Z22" s="58" t="s">
        <v>1117</v>
      </c>
      <c r="AA22" s="58" t="s">
        <v>168</v>
      </c>
      <c r="AB22" s="58" t="s">
        <v>154</v>
      </c>
      <c r="AC22" s="58" t="s">
        <v>1175</v>
      </c>
      <c r="AD22" s="58" t="s">
        <v>1176</v>
      </c>
      <c r="AE22" s="58" t="s">
        <v>1177</v>
      </c>
      <c r="AF22" s="58" t="s">
        <v>1232</v>
      </c>
      <c r="AG22" s="58" t="s">
        <v>1141</v>
      </c>
      <c r="AH22" s="58" t="s">
        <v>172</v>
      </c>
      <c r="AI22" s="58" t="s">
        <v>1123</v>
      </c>
      <c r="AJ22" s="58" t="s">
        <v>1124</v>
      </c>
      <c r="AK22" s="58" t="s">
        <v>1179</v>
      </c>
      <c r="AL22" s="58" t="s">
        <v>1126</v>
      </c>
      <c r="AM22" s="58" t="s">
        <v>1127</v>
      </c>
      <c r="AN22" s="58" t="s">
        <v>154</v>
      </c>
      <c r="AO22" s="58" t="s">
        <v>1128</v>
      </c>
      <c r="AP22" s="58" t="s">
        <v>154</v>
      </c>
      <c r="AQ22" s="58" t="s">
        <v>154</v>
      </c>
      <c r="AR22" s="58" t="s">
        <v>1143</v>
      </c>
      <c r="AS22" s="58" t="s">
        <v>1130</v>
      </c>
      <c r="AT22" s="58" t="s">
        <v>1131</v>
      </c>
      <c r="AU22" s="58" t="s">
        <v>1170</v>
      </c>
      <c r="AV22" s="58" t="s">
        <v>173</v>
      </c>
      <c r="AW22" s="58" t="s">
        <v>173</v>
      </c>
      <c r="AX22" s="59">
        <v>2939.16</v>
      </c>
      <c r="AY22" s="59">
        <v>104.97</v>
      </c>
      <c r="AZ22" s="59">
        <v>0</v>
      </c>
      <c r="BA22" s="59">
        <v>0</v>
      </c>
    </row>
    <row r="23" spans="1:55" s="58" customFormat="1" x14ac:dyDescent="0.25">
      <c r="A23" s="58" t="s">
        <v>154</v>
      </c>
      <c r="B23" s="58" t="s">
        <v>154</v>
      </c>
      <c r="C23" s="58" t="s">
        <v>225</v>
      </c>
      <c r="D23" s="58" t="s">
        <v>1104</v>
      </c>
      <c r="E23" s="58" t="s">
        <v>1226</v>
      </c>
      <c r="F23" s="58" t="s">
        <v>1233</v>
      </c>
      <c r="G23" s="58" t="s">
        <v>1145</v>
      </c>
      <c r="H23" s="58" t="s">
        <v>1146</v>
      </c>
      <c r="I23" s="58" t="s">
        <v>1108</v>
      </c>
      <c r="J23" s="58" t="s">
        <v>1109</v>
      </c>
      <c r="K23" s="58" t="s">
        <v>1228</v>
      </c>
      <c r="L23" s="58" t="s">
        <v>1229</v>
      </c>
      <c r="M23" s="58" t="s">
        <v>1230</v>
      </c>
      <c r="N23" s="58" t="s">
        <v>1113</v>
      </c>
      <c r="O23" s="59">
        <v>3044.13</v>
      </c>
      <c r="P23" s="59">
        <v>0</v>
      </c>
      <c r="Q23" s="59">
        <v>7.0000000000000007E-2</v>
      </c>
      <c r="R23" s="59">
        <v>3044.2</v>
      </c>
      <c r="S23" s="59">
        <v>0</v>
      </c>
      <c r="T23" s="59">
        <v>0</v>
      </c>
      <c r="U23" s="59">
        <v>3044.2</v>
      </c>
      <c r="V23" s="58" t="s">
        <v>154</v>
      </c>
      <c r="W23" s="58" t="s">
        <v>1114</v>
      </c>
      <c r="X23" s="58" t="s">
        <v>1234</v>
      </c>
      <c r="Y23" s="58" t="s">
        <v>1116</v>
      </c>
      <c r="Z23" s="58" t="s">
        <v>1117</v>
      </c>
      <c r="AA23" s="58" t="s">
        <v>168</v>
      </c>
      <c r="AB23" s="58" t="s">
        <v>154</v>
      </c>
      <c r="AC23" s="58" t="s">
        <v>1148</v>
      </c>
      <c r="AD23" s="58" t="s">
        <v>1149</v>
      </c>
      <c r="AE23" s="58" t="s">
        <v>1150</v>
      </c>
      <c r="AF23" s="58" t="s">
        <v>1235</v>
      </c>
      <c r="AG23" s="58" t="s">
        <v>1141</v>
      </c>
      <c r="AH23" s="58" t="s">
        <v>172</v>
      </c>
      <c r="AI23" s="58" t="s">
        <v>1123</v>
      </c>
      <c r="AJ23" s="58" t="s">
        <v>1124</v>
      </c>
      <c r="AK23" s="58" t="s">
        <v>1152</v>
      </c>
      <c r="AL23" s="58" t="s">
        <v>1126</v>
      </c>
      <c r="AM23" s="58" t="s">
        <v>1127</v>
      </c>
      <c r="AN23" s="58" t="s">
        <v>154</v>
      </c>
      <c r="AO23" s="58" t="s">
        <v>1128</v>
      </c>
      <c r="AP23" s="58" t="s">
        <v>154</v>
      </c>
      <c r="AQ23" s="58" t="s">
        <v>154</v>
      </c>
      <c r="AR23" s="58" t="s">
        <v>1153</v>
      </c>
      <c r="AS23" s="58" t="s">
        <v>1130</v>
      </c>
      <c r="AT23" s="58" t="s">
        <v>1131</v>
      </c>
      <c r="AU23" s="58" t="s">
        <v>1170</v>
      </c>
      <c r="AV23" s="58" t="s">
        <v>173</v>
      </c>
      <c r="AW23" s="58" t="s">
        <v>173</v>
      </c>
      <c r="AX23" s="59">
        <v>2939.16</v>
      </c>
      <c r="AY23" s="59">
        <v>104.97</v>
      </c>
      <c r="AZ23" s="59">
        <v>0</v>
      </c>
      <c r="BA23" s="59">
        <v>0</v>
      </c>
    </row>
    <row r="24" spans="1:55" s="58" customFormat="1" x14ac:dyDescent="0.25">
      <c r="A24" s="58" t="s">
        <v>154</v>
      </c>
      <c r="B24" s="58" t="s">
        <v>154</v>
      </c>
      <c r="C24" s="58" t="s">
        <v>225</v>
      </c>
      <c r="D24" s="58" t="s">
        <v>1104</v>
      </c>
      <c r="E24" s="58" t="s">
        <v>1226</v>
      </c>
      <c r="F24" s="58" t="s">
        <v>1236</v>
      </c>
      <c r="G24" s="58" t="s">
        <v>1155</v>
      </c>
      <c r="H24" s="58" t="s">
        <v>1156</v>
      </c>
      <c r="I24" s="58" t="s">
        <v>1108</v>
      </c>
      <c r="J24" s="58" t="s">
        <v>1109</v>
      </c>
      <c r="K24" s="58" t="s">
        <v>1228</v>
      </c>
      <c r="L24" s="58" t="s">
        <v>1229</v>
      </c>
      <c r="M24" s="58" t="s">
        <v>1230</v>
      </c>
      <c r="N24" s="58" t="s">
        <v>1113</v>
      </c>
      <c r="O24" s="59">
        <v>3044.13</v>
      </c>
      <c r="P24" s="59">
        <v>0</v>
      </c>
      <c r="Q24" s="59">
        <v>7.0000000000000007E-2</v>
      </c>
      <c r="R24" s="59">
        <v>3044.2</v>
      </c>
      <c r="S24" s="59">
        <v>0</v>
      </c>
      <c r="T24" s="59">
        <v>0</v>
      </c>
      <c r="U24" s="59">
        <v>3044.2</v>
      </c>
      <c r="V24" s="58" t="s">
        <v>154</v>
      </c>
      <c r="W24" s="58" t="s">
        <v>1114</v>
      </c>
      <c r="X24" s="58" t="s">
        <v>1237</v>
      </c>
      <c r="Y24" s="58" t="s">
        <v>1116</v>
      </c>
      <c r="Z24" s="58" t="s">
        <v>1117</v>
      </c>
      <c r="AA24" s="58" t="s">
        <v>168</v>
      </c>
      <c r="AB24" s="58" t="s">
        <v>154</v>
      </c>
      <c r="AC24" s="58" t="s">
        <v>1158</v>
      </c>
      <c r="AD24" s="58" t="s">
        <v>1159</v>
      </c>
      <c r="AE24" s="58" t="s">
        <v>1160</v>
      </c>
      <c r="AF24" s="58" t="s">
        <v>1238</v>
      </c>
      <c r="AG24" s="58" t="s">
        <v>1141</v>
      </c>
      <c r="AH24" s="58" t="s">
        <v>172</v>
      </c>
      <c r="AI24" s="58" t="s">
        <v>1123</v>
      </c>
      <c r="AJ24" s="58" t="s">
        <v>1124</v>
      </c>
      <c r="AK24" s="58" t="s">
        <v>1162</v>
      </c>
      <c r="AL24" s="58" t="s">
        <v>1126</v>
      </c>
      <c r="AM24" s="58" t="s">
        <v>1127</v>
      </c>
      <c r="AN24" s="58" t="s">
        <v>154</v>
      </c>
      <c r="AO24" s="58" t="s">
        <v>1128</v>
      </c>
      <c r="AP24" s="58" t="s">
        <v>154</v>
      </c>
      <c r="AQ24" s="58" t="s">
        <v>154</v>
      </c>
      <c r="AR24" s="58" t="s">
        <v>1153</v>
      </c>
      <c r="AS24" s="58" t="s">
        <v>1130</v>
      </c>
      <c r="AT24" s="58" t="s">
        <v>1131</v>
      </c>
      <c r="AU24" s="58" t="s">
        <v>1170</v>
      </c>
      <c r="AV24" s="58" t="s">
        <v>173</v>
      </c>
      <c r="AW24" s="58" t="s">
        <v>173</v>
      </c>
      <c r="AX24" s="59">
        <v>2939.16</v>
      </c>
      <c r="AY24" s="59">
        <v>104.97</v>
      </c>
      <c r="AZ24" s="59">
        <v>0</v>
      </c>
      <c r="BA24" s="59">
        <v>0</v>
      </c>
    </row>
    <row r="25" spans="1:55" s="58" customFormat="1" x14ac:dyDescent="0.25">
      <c r="A25" s="58" t="s">
        <v>154</v>
      </c>
      <c r="B25" s="58" t="s">
        <v>154</v>
      </c>
      <c r="C25" s="58" t="s">
        <v>225</v>
      </c>
      <c r="D25" s="58" t="s">
        <v>1104</v>
      </c>
      <c r="E25" s="58" t="s">
        <v>1226</v>
      </c>
      <c r="F25" s="58" t="s">
        <v>1239</v>
      </c>
      <c r="G25" s="58" t="s">
        <v>1164</v>
      </c>
      <c r="H25" s="58" t="s">
        <v>1165</v>
      </c>
      <c r="I25" s="58" t="s">
        <v>1108</v>
      </c>
      <c r="J25" s="58" t="s">
        <v>1109</v>
      </c>
      <c r="K25" s="58" t="s">
        <v>1228</v>
      </c>
      <c r="L25" s="58" t="s">
        <v>1229</v>
      </c>
      <c r="M25" s="58" t="s">
        <v>1230</v>
      </c>
      <c r="N25" s="58" t="s">
        <v>1113</v>
      </c>
      <c r="O25" s="59">
        <v>3044.13</v>
      </c>
      <c r="P25" s="59">
        <v>0</v>
      </c>
      <c r="Q25" s="59">
        <v>7.0000000000000007E-2</v>
      </c>
      <c r="R25" s="59">
        <v>3044.2</v>
      </c>
      <c r="S25" s="59">
        <v>0</v>
      </c>
      <c r="T25" s="59">
        <v>0</v>
      </c>
      <c r="U25" s="59">
        <v>3044.2</v>
      </c>
      <c r="V25" s="58" t="s">
        <v>154</v>
      </c>
      <c r="W25" s="58" t="s">
        <v>1114</v>
      </c>
      <c r="X25" s="58" t="s">
        <v>1240</v>
      </c>
      <c r="Y25" s="58" t="s">
        <v>1116</v>
      </c>
      <c r="Z25" s="58" t="s">
        <v>1117</v>
      </c>
      <c r="AA25" s="58" t="s">
        <v>168</v>
      </c>
      <c r="AB25" s="58" t="s">
        <v>154</v>
      </c>
      <c r="AC25" s="58" t="s">
        <v>1167</v>
      </c>
      <c r="AD25" s="58" t="s">
        <v>1168</v>
      </c>
      <c r="AE25" s="58" t="s">
        <v>1160</v>
      </c>
      <c r="AF25" s="58" t="s">
        <v>1238</v>
      </c>
      <c r="AG25" s="58" t="s">
        <v>1141</v>
      </c>
      <c r="AH25" s="58" t="s">
        <v>172</v>
      </c>
      <c r="AI25" s="58" t="s">
        <v>1123</v>
      </c>
      <c r="AJ25" s="58" t="s">
        <v>1124</v>
      </c>
      <c r="AK25" s="58" t="s">
        <v>1169</v>
      </c>
      <c r="AL25" s="58" t="s">
        <v>1126</v>
      </c>
      <c r="AM25" s="58" t="s">
        <v>1127</v>
      </c>
      <c r="AN25" s="58" t="s">
        <v>154</v>
      </c>
      <c r="AO25" s="58" t="s">
        <v>1128</v>
      </c>
      <c r="AP25" s="58" t="s">
        <v>154</v>
      </c>
      <c r="AQ25" s="58" t="s">
        <v>154</v>
      </c>
      <c r="AR25" s="58" t="s">
        <v>1153</v>
      </c>
      <c r="AS25" s="58" t="s">
        <v>1130</v>
      </c>
      <c r="AT25" s="58" t="s">
        <v>1131</v>
      </c>
      <c r="AU25" s="58" t="s">
        <v>1170</v>
      </c>
      <c r="AV25" s="58" t="s">
        <v>173</v>
      </c>
      <c r="AW25" s="58" t="s">
        <v>173</v>
      </c>
      <c r="AX25" s="59">
        <v>2939.16</v>
      </c>
      <c r="AY25" s="59">
        <v>104.97</v>
      </c>
      <c r="AZ25" s="59">
        <v>0</v>
      </c>
      <c r="BA25" s="59">
        <v>0</v>
      </c>
    </row>
    <row r="26" spans="1:55" s="58" customFormat="1" x14ac:dyDescent="0.25">
      <c r="A26" s="58" t="s">
        <v>154</v>
      </c>
      <c r="B26" s="58" t="s">
        <v>154</v>
      </c>
      <c r="C26" s="58" t="s">
        <v>225</v>
      </c>
      <c r="D26" s="58" t="s">
        <v>1104</v>
      </c>
      <c r="E26" s="58" t="s">
        <v>1226</v>
      </c>
      <c r="F26" s="58" t="s">
        <v>1241</v>
      </c>
      <c r="G26" s="58" t="s">
        <v>1134</v>
      </c>
      <c r="H26" s="58" t="s">
        <v>1135</v>
      </c>
      <c r="I26" s="58" t="s">
        <v>1108</v>
      </c>
      <c r="J26" s="58" t="s">
        <v>1109</v>
      </c>
      <c r="K26" s="58" t="s">
        <v>1228</v>
      </c>
      <c r="L26" s="58" t="s">
        <v>1229</v>
      </c>
      <c r="M26" s="58" t="s">
        <v>1230</v>
      </c>
      <c r="N26" s="58" t="s">
        <v>1113</v>
      </c>
      <c r="O26" s="59">
        <v>3044.13</v>
      </c>
      <c r="P26" s="59">
        <v>0.13</v>
      </c>
      <c r="Q26" s="59">
        <v>0</v>
      </c>
      <c r="R26" s="59">
        <v>3044.13</v>
      </c>
      <c r="S26" s="59">
        <v>0.13</v>
      </c>
      <c r="T26" s="59">
        <v>0</v>
      </c>
      <c r="U26" s="59">
        <v>3044</v>
      </c>
      <c r="V26" s="58" t="s">
        <v>154</v>
      </c>
      <c r="W26" s="58" t="s">
        <v>1114</v>
      </c>
      <c r="X26" s="58" t="s">
        <v>1242</v>
      </c>
      <c r="Y26" s="58" t="s">
        <v>1116</v>
      </c>
      <c r="Z26" s="58" t="s">
        <v>1117</v>
      </c>
      <c r="AA26" s="58" t="s">
        <v>168</v>
      </c>
      <c r="AB26" s="58" t="s">
        <v>154</v>
      </c>
      <c r="AC26" s="58" t="s">
        <v>1137</v>
      </c>
      <c r="AD26" s="58" t="s">
        <v>1138</v>
      </c>
      <c r="AE26" s="58" t="s">
        <v>1139</v>
      </c>
      <c r="AF26" s="58" t="s">
        <v>1243</v>
      </c>
      <c r="AG26" s="58" t="s">
        <v>1141</v>
      </c>
      <c r="AH26" s="58" t="s">
        <v>172</v>
      </c>
      <c r="AI26" s="58" t="s">
        <v>1123</v>
      </c>
      <c r="AJ26" s="58" t="s">
        <v>1124</v>
      </c>
      <c r="AK26" s="58" t="s">
        <v>1142</v>
      </c>
      <c r="AL26" s="58" t="s">
        <v>1126</v>
      </c>
      <c r="AM26" s="58" t="s">
        <v>1127</v>
      </c>
      <c r="AN26" s="58" t="s">
        <v>154</v>
      </c>
      <c r="AO26" s="58" t="s">
        <v>1128</v>
      </c>
      <c r="AP26" s="58" t="s">
        <v>154</v>
      </c>
      <c r="AQ26" s="58" t="s">
        <v>154</v>
      </c>
      <c r="AR26" s="58" t="s">
        <v>1143</v>
      </c>
      <c r="AS26" s="58" t="s">
        <v>1130</v>
      </c>
      <c r="AT26" s="58" t="s">
        <v>1131</v>
      </c>
      <c r="AU26" s="58" t="s">
        <v>1170</v>
      </c>
      <c r="AV26" s="58" t="s">
        <v>173</v>
      </c>
      <c r="AW26" s="58" t="s">
        <v>173</v>
      </c>
      <c r="AX26" s="59">
        <v>2939.16</v>
      </c>
      <c r="AY26" s="59">
        <v>104.97</v>
      </c>
      <c r="AZ26" s="59">
        <v>0.13</v>
      </c>
      <c r="BA26" s="59">
        <v>0</v>
      </c>
      <c r="BB26" s="58">
        <v>0.13</v>
      </c>
    </row>
    <row r="27" spans="1:55" s="58" customFormat="1" x14ac:dyDescent="0.25">
      <c r="A27" s="58" t="s">
        <v>154</v>
      </c>
      <c r="B27" s="58" t="s">
        <v>154</v>
      </c>
      <c r="C27" s="58" t="s">
        <v>225</v>
      </c>
      <c r="D27" s="58" t="s">
        <v>1104</v>
      </c>
      <c r="E27" s="58" t="s">
        <v>1226</v>
      </c>
      <c r="F27" s="58" t="s">
        <v>1244</v>
      </c>
      <c r="G27" s="58" t="s">
        <v>1106</v>
      </c>
      <c r="H27" s="58" t="s">
        <v>1107</v>
      </c>
      <c r="I27" s="58" t="s">
        <v>1108</v>
      </c>
      <c r="J27" s="58" t="s">
        <v>1109</v>
      </c>
      <c r="K27" s="58" t="s">
        <v>1228</v>
      </c>
      <c r="L27" s="58" t="s">
        <v>1229</v>
      </c>
      <c r="M27" s="58" t="s">
        <v>1230</v>
      </c>
      <c r="N27" s="58" t="s">
        <v>1113</v>
      </c>
      <c r="O27" s="59">
        <v>3044.13</v>
      </c>
      <c r="P27" s="59">
        <v>0.13</v>
      </c>
      <c r="Q27" s="59">
        <v>0</v>
      </c>
      <c r="R27" s="59">
        <v>3044.13</v>
      </c>
      <c r="S27" s="59">
        <v>0.13</v>
      </c>
      <c r="T27" s="59">
        <v>0</v>
      </c>
      <c r="U27" s="59">
        <v>3044</v>
      </c>
      <c r="V27" s="58" t="s">
        <v>154</v>
      </c>
      <c r="W27" s="58" t="s">
        <v>1114</v>
      </c>
      <c r="X27" s="58" t="s">
        <v>1245</v>
      </c>
      <c r="Y27" s="58" t="s">
        <v>1116</v>
      </c>
      <c r="Z27" s="58" t="s">
        <v>1117</v>
      </c>
      <c r="AA27" s="58" t="s">
        <v>168</v>
      </c>
      <c r="AB27" s="58" t="s">
        <v>154</v>
      </c>
      <c r="AC27" s="58" t="s">
        <v>1118</v>
      </c>
      <c r="AD27" s="58" t="s">
        <v>1119</v>
      </c>
      <c r="AE27" s="58" t="s">
        <v>1120</v>
      </c>
      <c r="AF27" s="58" t="s">
        <v>1246</v>
      </c>
      <c r="AG27" s="58" t="s">
        <v>1122</v>
      </c>
      <c r="AH27" s="58" t="s">
        <v>172</v>
      </c>
      <c r="AI27" s="58" t="s">
        <v>1123</v>
      </c>
      <c r="AJ27" s="58" t="s">
        <v>1124</v>
      </c>
      <c r="AK27" s="58" t="s">
        <v>1125</v>
      </c>
      <c r="AL27" s="58" t="s">
        <v>1126</v>
      </c>
      <c r="AM27" s="58" t="s">
        <v>1127</v>
      </c>
      <c r="AN27" s="58" t="s">
        <v>154</v>
      </c>
      <c r="AO27" s="58" t="s">
        <v>1128</v>
      </c>
      <c r="AP27" s="58" t="s">
        <v>154</v>
      </c>
      <c r="AQ27" s="58" t="s">
        <v>154</v>
      </c>
      <c r="AR27" s="58" t="s">
        <v>1129</v>
      </c>
      <c r="AS27" s="58" t="s">
        <v>1130</v>
      </c>
      <c r="AT27" s="58" t="s">
        <v>1131</v>
      </c>
      <c r="AU27" s="58" t="s">
        <v>1170</v>
      </c>
      <c r="AV27" s="58" t="s">
        <v>173</v>
      </c>
      <c r="AW27" s="58" t="s">
        <v>173</v>
      </c>
      <c r="AX27" s="59">
        <v>2939.16</v>
      </c>
      <c r="AY27" s="59">
        <v>104.97</v>
      </c>
      <c r="AZ27" s="59">
        <v>0.13</v>
      </c>
      <c r="BA27" s="59">
        <v>0</v>
      </c>
      <c r="BB27" s="58">
        <v>0.13</v>
      </c>
    </row>
    <row r="28" spans="1:55" x14ac:dyDescent="0.25">
      <c r="A28" s="60" t="s">
        <v>154</v>
      </c>
      <c r="B28" s="60" t="s">
        <v>154</v>
      </c>
      <c r="C28" s="60" t="s">
        <v>1247</v>
      </c>
      <c r="D28" s="60" t="s">
        <v>1104</v>
      </c>
      <c r="E28" s="60" t="s">
        <v>465</v>
      </c>
      <c r="F28" s="60" t="s">
        <v>1248</v>
      </c>
      <c r="G28" s="60" t="s">
        <v>1145</v>
      </c>
      <c r="H28" s="60" t="s">
        <v>1146</v>
      </c>
      <c r="I28" s="60" t="s">
        <v>1108</v>
      </c>
      <c r="J28" s="60" t="s">
        <v>1109</v>
      </c>
      <c r="K28" s="60" t="s">
        <v>1249</v>
      </c>
      <c r="L28" s="60" t="s">
        <v>1250</v>
      </c>
      <c r="M28" s="60" t="s">
        <v>1251</v>
      </c>
      <c r="N28" s="60" t="s">
        <v>1113</v>
      </c>
      <c r="O28" s="61">
        <v>3988.86</v>
      </c>
      <c r="P28" s="61">
        <v>967.68</v>
      </c>
      <c r="Q28" s="61">
        <v>0.02</v>
      </c>
      <c r="R28" s="61">
        <v>3988.88</v>
      </c>
      <c r="S28" s="61">
        <v>967.68</v>
      </c>
      <c r="T28" s="61">
        <v>0</v>
      </c>
      <c r="U28" s="61">
        <v>3021.2</v>
      </c>
      <c r="V28" s="61" t="s">
        <v>154</v>
      </c>
      <c r="W28" s="60" t="s">
        <v>1114</v>
      </c>
      <c r="X28" s="60" t="s">
        <v>1252</v>
      </c>
      <c r="Y28" s="60" t="s">
        <v>1116</v>
      </c>
      <c r="Z28" s="60" t="s">
        <v>1117</v>
      </c>
      <c r="AA28" s="60" t="s">
        <v>168</v>
      </c>
      <c r="AB28" s="60" t="s">
        <v>154</v>
      </c>
      <c r="AC28" s="60" t="s">
        <v>1148</v>
      </c>
      <c r="AD28" s="60" t="s">
        <v>1149</v>
      </c>
      <c r="AE28" s="60" t="s">
        <v>1150</v>
      </c>
      <c r="AF28" s="60" t="s">
        <v>1253</v>
      </c>
      <c r="AG28" s="60" t="s">
        <v>1141</v>
      </c>
      <c r="AH28" s="60" t="s">
        <v>172</v>
      </c>
      <c r="AI28" s="60" t="s">
        <v>1123</v>
      </c>
      <c r="AJ28" s="60" t="s">
        <v>1124</v>
      </c>
      <c r="AK28" s="60" t="s">
        <v>1152</v>
      </c>
      <c r="AL28" s="60" t="s">
        <v>1126</v>
      </c>
      <c r="AM28" s="60" t="s">
        <v>1127</v>
      </c>
      <c r="AN28" s="60" t="s">
        <v>154</v>
      </c>
      <c r="AO28" s="60" t="s">
        <v>1128</v>
      </c>
      <c r="AP28" s="60" t="s">
        <v>154</v>
      </c>
      <c r="AQ28" s="60" t="s">
        <v>154</v>
      </c>
      <c r="AR28" s="60" t="s">
        <v>1153</v>
      </c>
      <c r="AS28" s="60" t="s">
        <v>1130</v>
      </c>
      <c r="AT28" s="60" t="s">
        <v>1131</v>
      </c>
      <c r="AU28" s="60" t="s">
        <v>1254</v>
      </c>
      <c r="AV28" s="60" t="s">
        <v>173</v>
      </c>
      <c r="AW28" s="60" t="s">
        <v>173</v>
      </c>
      <c r="AX28" s="61">
        <v>2939.16</v>
      </c>
      <c r="AY28" s="61">
        <v>1049.7</v>
      </c>
      <c r="AZ28" s="61">
        <v>0</v>
      </c>
      <c r="BA28" s="61">
        <v>967.68</v>
      </c>
      <c r="BB28" s="28">
        <v>967.68</v>
      </c>
    </row>
    <row r="29" spans="1:55" x14ac:dyDescent="0.25">
      <c r="A29" s="60" t="s">
        <v>154</v>
      </c>
      <c r="B29" s="60" t="s">
        <v>154</v>
      </c>
      <c r="C29" s="60" t="s">
        <v>1247</v>
      </c>
      <c r="D29" s="60" t="s">
        <v>1104</v>
      </c>
      <c r="E29" s="60" t="s">
        <v>465</v>
      </c>
      <c r="F29" s="60" t="s">
        <v>1255</v>
      </c>
      <c r="G29" s="60" t="s">
        <v>1155</v>
      </c>
      <c r="H29" s="60" t="s">
        <v>1156</v>
      </c>
      <c r="I29" s="60" t="s">
        <v>1108</v>
      </c>
      <c r="J29" s="60" t="s">
        <v>1109</v>
      </c>
      <c r="K29" s="60" t="s">
        <v>1249</v>
      </c>
      <c r="L29" s="60" t="s">
        <v>1250</v>
      </c>
      <c r="M29" s="60" t="s">
        <v>1251</v>
      </c>
      <c r="N29" s="60" t="s">
        <v>1113</v>
      </c>
      <c r="O29" s="61">
        <v>3988.86</v>
      </c>
      <c r="P29" s="61">
        <v>967.68</v>
      </c>
      <c r="Q29" s="61">
        <v>0.02</v>
      </c>
      <c r="R29" s="61">
        <v>3988.88</v>
      </c>
      <c r="S29" s="61">
        <v>967.68</v>
      </c>
      <c r="T29" s="61">
        <v>0</v>
      </c>
      <c r="U29" s="61">
        <v>3021.2</v>
      </c>
      <c r="V29" s="61" t="s">
        <v>154</v>
      </c>
      <c r="W29" s="60" t="s">
        <v>1114</v>
      </c>
      <c r="X29" s="60" t="s">
        <v>1256</v>
      </c>
      <c r="Y29" s="60" t="s">
        <v>1116</v>
      </c>
      <c r="Z29" s="60" t="s">
        <v>1117</v>
      </c>
      <c r="AA29" s="60" t="s">
        <v>168</v>
      </c>
      <c r="AB29" s="60" t="s">
        <v>154</v>
      </c>
      <c r="AC29" s="60" t="s">
        <v>1158</v>
      </c>
      <c r="AD29" s="60" t="s">
        <v>1159</v>
      </c>
      <c r="AE29" s="60" t="s">
        <v>1160</v>
      </c>
      <c r="AF29" s="60" t="s">
        <v>1257</v>
      </c>
      <c r="AG29" s="60" t="s">
        <v>1141</v>
      </c>
      <c r="AH29" s="60" t="s">
        <v>172</v>
      </c>
      <c r="AI29" s="60" t="s">
        <v>1123</v>
      </c>
      <c r="AJ29" s="60" t="s">
        <v>1124</v>
      </c>
      <c r="AK29" s="60" t="s">
        <v>1162</v>
      </c>
      <c r="AL29" s="60" t="s">
        <v>1126</v>
      </c>
      <c r="AM29" s="60" t="s">
        <v>1127</v>
      </c>
      <c r="AN29" s="60" t="s">
        <v>154</v>
      </c>
      <c r="AO29" s="60" t="s">
        <v>1128</v>
      </c>
      <c r="AP29" s="60" t="s">
        <v>154</v>
      </c>
      <c r="AQ29" s="60" t="s">
        <v>154</v>
      </c>
      <c r="AR29" s="60" t="s">
        <v>1153</v>
      </c>
      <c r="AS29" s="60" t="s">
        <v>1130</v>
      </c>
      <c r="AT29" s="60" t="s">
        <v>1131</v>
      </c>
      <c r="AU29" s="60" t="s">
        <v>1254</v>
      </c>
      <c r="AV29" s="60" t="s">
        <v>173</v>
      </c>
      <c r="AW29" s="60" t="s">
        <v>173</v>
      </c>
      <c r="AX29" s="61">
        <v>2939.16</v>
      </c>
      <c r="AY29" s="61">
        <v>1049.7</v>
      </c>
      <c r="AZ29" s="61">
        <v>0</v>
      </c>
      <c r="BA29" s="61">
        <v>967.68</v>
      </c>
      <c r="BB29" s="28">
        <v>967.68</v>
      </c>
    </row>
    <row r="30" spans="1:55" x14ac:dyDescent="0.25">
      <c r="A30" s="60" t="s">
        <v>154</v>
      </c>
      <c r="B30" s="60" t="s">
        <v>154</v>
      </c>
      <c r="C30" s="60" t="s">
        <v>1247</v>
      </c>
      <c r="D30" s="60" t="s">
        <v>1104</v>
      </c>
      <c r="E30" s="60" t="s">
        <v>465</v>
      </c>
      <c r="F30" s="60" t="s">
        <v>1258</v>
      </c>
      <c r="G30" s="60" t="s">
        <v>1172</v>
      </c>
      <c r="H30" s="60" t="s">
        <v>1173</v>
      </c>
      <c r="I30" s="60" t="s">
        <v>1108</v>
      </c>
      <c r="J30" s="60" t="s">
        <v>1109</v>
      </c>
      <c r="K30" s="60" t="s">
        <v>1249</v>
      </c>
      <c r="L30" s="60" t="s">
        <v>1250</v>
      </c>
      <c r="M30" s="60" t="s">
        <v>1251</v>
      </c>
      <c r="N30" s="60" t="s">
        <v>1113</v>
      </c>
      <c r="O30" s="61">
        <v>3988.86</v>
      </c>
      <c r="P30" s="61">
        <v>967.68</v>
      </c>
      <c r="Q30" s="61">
        <v>0.02</v>
      </c>
      <c r="R30" s="61">
        <v>3988.88</v>
      </c>
      <c r="S30" s="61">
        <v>967.68</v>
      </c>
      <c r="T30" s="61">
        <v>0</v>
      </c>
      <c r="U30" s="61">
        <v>3021.2</v>
      </c>
      <c r="V30" s="61" t="s">
        <v>154</v>
      </c>
      <c r="W30" s="60" t="s">
        <v>1114</v>
      </c>
      <c r="X30" s="60" t="s">
        <v>1259</v>
      </c>
      <c r="Y30" s="60" t="s">
        <v>1116</v>
      </c>
      <c r="Z30" s="60" t="s">
        <v>1117</v>
      </c>
      <c r="AA30" s="60" t="s">
        <v>168</v>
      </c>
      <c r="AB30" s="60" t="s">
        <v>154</v>
      </c>
      <c r="AC30" s="60" t="s">
        <v>1175</v>
      </c>
      <c r="AD30" s="60" t="s">
        <v>1176</v>
      </c>
      <c r="AE30" s="60" t="s">
        <v>1177</v>
      </c>
      <c r="AF30" s="60" t="s">
        <v>1260</v>
      </c>
      <c r="AG30" s="60" t="s">
        <v>1141</v>
      </c>
      <c r="AH30" s="60" t="s">
        <v>172</v>
      </c>
      <c r="AI30" s="60" t="s">
        <v>1123</v>
      </c>
      <c r="AJ30" s="60" t="s">
        <v>1124</v>
      </c>
      <c r="AK30" s="60" t="s">
        <v>1179</v>
      </c>
      <c r="AL30" s="60" t="s">
        <v>1126</v>
      </c>
      <c r="AM30" s="60" t="s">
        <v>1127</v>
      </c>
      <c r="AN30" s="60" t="s">
        <v>154</v>
      </c>
      <c r="AO30" s="60" t="s">
        <v>1128</v>
      </c>
      <c r="AP30" s="60" t="s">
        <v>154</v>
      </c>
      <c r="AQ30" s="60" t="s">
        <v>154</v>
      </c>
      <c r="AR30" s="60" t="s">
        <v>1143</v>
      </c>
      <c r="AS30" s="60" t="s">
        <v>1130</v>
      </c>
      <c r="AT30" s="60" t="s">
        <v>1131</v>
      </c>
      <c r="AU30" s="60" t="s">
        <v>1254</v>
      </c>
      <c r="AV30" s="60" t="s">
        <v>173</v>
      </c>
      <c r="AW30" s="60" t="s">
        <v>173</v>
      </c>
      <c r="AX30" s="61">
        <v>2939.16</v>
      </c>
      <c r="AY30" s="61">
        <v>1049.7</v>
      </c>
      <c r="AZ30" s="61">
        <v>0</v>
      </c>
      <c r="BA30" s="61">
        <v>967.68</v>
      </c>
      <c r="BB30" s="28">
        <v>967.68</v>
      </c>
    </row>
    <row r="31" spans="1:55" x14ac:dyDescent="0.25">
      <c r="A31" s="60" t="s">
        <v>154</v>
      </c>
      <c r="B31" s="60" t="s">
        <v>154</v>
      </c>
      <c r="C31" s="60" t="s">
        <v>1247</v>
      </c>
      <c r="D31" s="60" t="s">
        <v>1104</v>
      </c>
      <c r="E31" s="60" t="s">
        <v>465</v>
      </c>
      <c r="F31" s="60" t="s">
        <v>1261</v>
      </c>
      <c r="G31" s="60" t="s">
        <v>1164</v>
      </c>
      <c r="H31" s="60" t="s">
        <v>1165</v>
      </c>
      <c r="I31" s="60" t="s">
        <v>1108</v>
      </c>
      <c r="J31" s="60" t="s">
        <v>1109</v>
      </c>
      <c r="K31" s="60" t="s">
        <v>1249</v>
      </c>
      <c r="L31" s="60" t="s">
        <v>1250</v>
      </c>
      <c r="M31" s="60" t="s">
        <v>1251</v>
      </c>
      <c r="N31" s="60" t="s">
        <v>1113</v>
      </c>
      <c r="O31" s="61">
        <v>3044.13</v>
      </c>
      <c r="P31" s="61">
        <v>0</v>
      </c>
      <c r="Q31" s="61">
        <v>7.0000000000000007E-2</v>
      </c>
      <c r="R31" s="61">
        <v>3044.2</v>
      </c>
      <c r="S31" s="61">
        <v>0</v>
      </c>
      <c r="T31" s="61">
        <v>0</v>
      </c>
      <c r="U31" s="61">
        <v>3044.2</v>
      </c>
      <c r="V31" s="61" t="s">
        <v>154</v>
      </c>
      <c r="W31" s="60" t="s">
        <v>1114</v>
      </c>
      <c r="X31" s="60" t="s">
        <v>1262</v>
      </c>
      <c r="Y31" s="60" t="s">
        <v>1116</v>
      </c>
      <c r="Z31" s="60" t="s">
        <v>1117</v>
      </c>
      <c r="AA31" s="60" t="s">
        <v>168</v>
      </c>
      <c r="AB31" s="60" t="s">
        <v>154</v>
      </c>
      <c r="AC31" s="60" t="s">
        <v>1167</v>
      </c>
      <c r="AD31" s="60" t="s">
        <v>1168</v>
      </c>
      <c r="AE31" s="60" t="s">
        <v>1160</v>
      </c>
      <c r="AF31" s="60" t="s">
        <v>1257</v>
      </c>
      <c r="AG31" s="60" t="s">
        <v>1141</v>
      </c>
      <c r="AH31" s="60" t="s">
        <v>172</v>
      </c>
      <c r="AI31" s="60" t="s">
        <v>1123</v>
      </c>
      <c r="AJ31" s="60" t="s">
        <v>1124</v>
      </c>
      <c r="AK31" s="60" t="s">
        <v>1169</v>
      </c>
      <c r="AL31" s="60" t="s">
        <v>1126</v>
      </c>
      <c r="AM31" s="60" t="s">
        <v>1127</v>
      </c>
      <c r="AN31" s="60" t="s">
        <v>154</v>
      </c>
      <c r="AO31" s="60" t="s">
        <v>1128</v>
      </c>
      <c r="AP31" s="60" t="s">
        <v>154</v>
      </c>
      <c r="AQ31" s="60" t="s">
        <v>154</v>
      </c>
      <c r="AR31" s="60" t="s">
        <v>1153</v>
      </c>
      <c r="AS31" s="60" t="s">
        <v>1130</v>
      </c>
      <c r="AT31" s="60" t="s">
        <v>1131</v>
      </c>
      <c r="AU31" s="60" t="s">
        <v>1170</v>
      </c>
      <c r="AV31" s="60" t="s">
        <v>173</v>
      </c>
      <c r="AW31" s="60" t="s">
        <v>173</v>
      </c>
      <c r="AX31" s="61">
        <v>2939.16</v>
      </c>
      <c r="AY31" s="61">
        <v>104.97</v>
      </c>
      <c r="AZ31" s="61">
        <v>0</v>
      </c>
      <c r="BA31" s="61">
        <v>0</v>
      </c>
      <c r="BB31" s="28">
        <v>0</v>
      </c>
    </row>
    <row r="32" spans="1:55" x14ac:dyDescent="0.25">
      <c r="A32" s="60" t="s">
        <v>154</v>
      </c>
      <c r="B32" s="60" t="s">
        <v>154</v>
      </c>
      <c r="C32" s="60" t="s">
        <v>1247</v>
      </c>
      <c r="D32" s="60" t="s">
        <v>1104</v>
      </c>
      <c r="E32" s="60" t="s">
        <v>465</v>
      </c>
      <c r="F32" s="60" t="s">
        <v>1263</v>
      </c>
      <c r="G32" s="60" t="s">
        <v>1134</v>
      </c>
      <c r="H32" s="60" t="s">
        <v>1135</v>
      </c>
      <c r="I32" s="60" t="s">
        <v>1108</v>
      </c>
      <c r="J32" s="60" t="s">
        <v>1109</v>
      </c>
      <c r="K32" s="60" t="s">
        <v>1249</v>
      </c>
      <c r="L32" s="60" t="s">
        <v>1250</v>
      </c>
      <c r="M32" s="60" t="s">
        <v>1251</v>
      </c>
      <c r="N32" s="60" t="s">
        <v>1113</v>
      </c>
      <c r="O32" s="61">
        <v>4303.7700000000004</v>
      </c>
      <c r="P32" s="61">
        <v>1254.82</v>
      </c>
      <c r="Q32" s="61">
        <v>0.05</v>
      </c>
      <c r="R32" s="61">
        <v>4303.82</v>
      </c>
      <c r="S32" s="61">
        <v>1254.82</v>
      </c>
      <c r="T32" s="61">
        <v>0</v>
      </c>
      <c r="U32" s="61">
        <v>3049</v>
      </c>
      <c r="V32" s="61" t="s">
        <v>154</v>
      </c>
      <c r="W32" s="60" t="s">
        <v>1114</v>
      </c>
      <c r="X32" s="60" t="s">
        <v>1264</v>
      </c>
      <c r="Y32" s="60" t="s">
        <v>1116</v>
      </c>
      <c r="Z32" s="60" t="s">
        <v>1117</v>
      </c>
      <c r="AA32" s="60" t="s">
        <v>168</v>
      </c>
      <c r="AB32" s="60" t="s">
        <v>154</v>
      </c>
      <c r="AC32" s="60" t="s">
        <v>1137</v>
      </c>
      <c r="AD32" s="60" t="s">
        <v>1138</v>
      </c>
      <c r="AE32" s="60" t="s">
        <v>1139</v>
      </c>
      <c r="AF32" s="60" t="s">
        <v>1265</v>
      </c>
      <c r="AG32" s="60" t="s">
        <v>1141</v>
      </c>
      <c r="AH32" s="60" t="s">
        <v>172</v>
      </c>
      <c r="AI32" s="60" t="s">
        <v>1123</v>
      </c>
      <c r="AJ32" s="60" t="s">
        <v>1124</v>
      </c>
      <c r="AK32" s="60" t="s">
        <v>1142</v>
      </c>
      <c r="AL32" s="60" t="s">
        <v>1126</v>
      </c>
      <c r="AM32" s="60" t="s">
        <v>1127</v>
      </c>
      <c r="AN32" s="60" t="s">
        <v>154</v>
      </c>
      <c r="AO32" s="60" t="s">
        <v>1128</v>
      </c>
      <c r="AP32" s="60" t="s">
        <v>154</v>
      </c>
      <c r="AQ32" s="60" t="s">
        <v>154</v>
      </c>
      <c r="AR32" s="60" t="s">
        <v>1143</v>
      </c>
      <c r="AS32" s="60" t="s">
        <v>1130</v>
      </c>
      <c r="AT32" s="60" t="s">
        <v>1131</v>
      </c>
      <c r="AU32" s="60" t="s">
        <v>1266</v>
      </c>
      <c r="AV32" s="60" t="s">
        <v>173</v>
      </c>
      <c r="AW32" s="60" t="s">
        <v>173</v>
      </c>
      <c r="AX32" s="61">
        <v>3254.07</v>
      </c>
      <c r="AY32" s="61">
        <v>1049.7</v>
      </c>
      <c r="AZ32" s="61">
        <v>0</v>
      </c>
      <c r="BA32" s="61">
        <v>1254.82</v>
      </c>
      <c r="BB32" s="28">
        <v>1254.82</v>
      </c>
    </row>
    <row r="33" spans="1:54" x14ac:dyDescent="0.25">
      <c r="A33" s="60" t="s">
        <v>154</v>
      </c>
      <c r="B33" s="60" t="s">
        <v>154</v>
      </c>
      <c r="C33" s="60" t="s">
        <v>1247</v>
      </c>
      <c r="D33" s="60" t="s">
        <v>1104</v>
      </c>
      <c r="E33" s="60" t="s">
        <v>465</v>
      </c>
      <c r="F33" s="60" t="s">
        <v>1267</v>
      </c>
      <c r="G33" s="60" t="s">
        <v>1106</v>
      </c>
      <c r="H33" s="60" t="s">
        <v>1107</v>
      </c>
      <c r="I33" s="60" t="s">
        <v>1108</v>
      </c>
      <c r="J33" s="60" t="s">
        <v>1109</v>
      </c>
      <c r="K33" s="60" t="s">
        <v>1249</v>
      </c>
      <c r="L33" s="60" t="s">
        <v>1250</v>
      </c>
      <c r="M33" s="60" t="s">
        <v>1251</v>
      </c>
      <c r="N33" s="60" t="s">
        <v>1113</v>
      </c>
      <c r="O33" s="61">
        <v>4303.7700000000004</v>
      </c>
      <c r="P33" s="61">
        <v>1254.82</v>
      </c>
      <c r="Q33" s="61">
        <v>0.05</v>
      </c>
      <c r="R33" s="61">
        <v>4303.82</v>
      </c>
      <c r="S33" s="61">
        <v>1254.82</v>
      </c>
      <c r="T33" s="61">
        <v>0</v>
      </c>
      <c r="U33" s="61">
        <v>3049</v>
      </c>
      <c r="V33" s="61" t="s">
        <v>154</v>
      </c>
      <c r="W33" s="60" t="s">
        <v>1114</v>
      </c>
      <c r="X33" s="60" t="s">
        <v>1268</v>
      </c>
      <c r="Y33" s="60" t="s">
        <v>1116</v>
      </c>
      <c r="Z33" s="60" t="s">
        <v>1117</v>
      </c>
      <c r="AA33" s="60" t="s">
        <v>168</v>
      </c>
      <c r="AB33" s="60" t="s">
        <v>154</v>
      </c>
      <c r="AC33" s="60" t="s">
        <v>1118</v>
      </c>
      <c r="AD33" s="60" t="s">
        <v>1119</v>
      </c>
      <c r="AE33" s="60" t="s">
        <v>1120</v>
      </c>
      <c r="AF33" s="60" t="s">
        <v>1269</v>
      </c>
      <c r="AG33" s="60" t="s">
        <v>1122</v>
      </c>
      <c r="AH33" s="60" t="s">
        <v>172</v>
      </c>
      <c r="AI33" s="60" t="s">
        <v>1123</v>
      </c>
      <c r="AJ33" s="60" t="s">
        <v>1124</v>
      </c>
      <c r="AK33" s="60" t="s">
        <v>1125</v>
      </c>
      <c r="AL33" s="60" t="s">
        <v>1126</v>
      </c>
      <c r="AM33" s="60" t="s">
        <v>1127</v>
      </c>
      <c r="AN33" s="60" t="s">
        <v>154</v>
      </c>
      <c r="AO33" s="60" t="s">
        <v>1128</v>
      </c>
      <c r="AP33" s="60" t="s">
        <v>154</v>
      </c>
      <c r="AQ33" s="60" t="s">
        <v>154</v>
      </c>
      <c r="AR33" s="60" t="s">
        <v>1129</v>
      </c>
      <c r="AS33" s="60" t="s">
        <v>1130</v>
      </c>
      <c r="AT33" s="60" t="s">
        <v>1131</v>
      </c>
      <c r="AU33" s="60" t="s">
        <v>1266</v>
      </c>
      <c r="AV33" s="60" t="s">
        <v>173</v>
      </c>
      <c r="AW33" s="60" t="s">
        <v>173</v>
      </c>
      <c r="AX33" s="61">
        <v>3254.07</v>
      </c>
      <c r="AY33" s="61">
        <v>1049.7</v>
      </c>
      <c r="AZ33" s="61">
        <v>0</v>
      </c>
      <c r="BA33" s="61">
        <v>1254.82</v>
      </c>
      <c r="BB33" s="28">
        <v>1254.82</v>
      </c>
    </row>
    <row r="36" spans="1:54" x14ac:dyDescent="0.25">
      <c r="P36" s="28"/>
      <c r="Q36" s="28" t="s">
        <v>1270</v>
      </c>
      <c r="R36" s="28">
        <v>20035.2</v>
      </c>
      <c r="V36" s="16" t="s">
        <v>1271</v>
      </c>
    </row>
    <row r="37" spans="1:54" x14ac:dyDescent="0.25">
      <c r="P37" s="28"/>
      <c r="Q37" s="28" t="s">
        <v>1272</v>
      </c>
      <c r="R37" s="28">
        <v>20423.400000000001</v>
      </c>
      <c r="U37" s="28">
        <v>22463.78</v>
      </c>
      <c r="V37" s="28">
        <v>2428.58</v>
      </c>
    </row>
    <row r="38" spans="1:54" x14ac:dyDescent="0.25">
      <c r="P38" s="28"/>
      <c r="Q38" s="28" t="s">
        <v>1273</v>
      </c>
      <c r="R38" s="28">
        <v>18264.400000000001</v>
      </c>
      <c r="U38" s="28"/>
      <c r="V38" s="28">
        <v>20035.199999999997</v>
      </c>
    </row>
    <row r="39" spans="1:54" x14ac:dyDescent="0.25">
      <c r="P39" s="28"/>
      <c r="Q39" s="28" t="s">
        <v>1274</v>
      </c>
      <c r="R39" s="28">
        <v>18264.800000000003</v>
      </c>
      <c r="U39" s="28"/>
      <c r="V39" s="28"/>
    </row>
    <row r="40" spans="1:54" x14ac:dyDescent="0.25">
      <c r="P40" s="28"/>
      <c r="Q40" s="28" t="s">
        <v>1275</v>
      </c>
      <c r="R40" s="28">
        <v>18205.8</v>
      </c>
      <c r="U40" s="28"/>
      <c r="V40" s="28"/>
    </row>
    <row r="41" spans="1:54" x14ac:dyDescent="0.25">
      <c r="P41" s="28"/>
      <c r="Q41" s="28"/>
      <c r="R41" s="48">
        <v>95193.600000000006</v>
      </c>
      <c r="U41" s="28"/>
      <c r="V41" s="28" t="s">
        <v>1271</v>
      </c>
    </row>
    <row r="42" spans="1:54" x14ac:dyDescent="0.25">
      <c r="U42" s="28">
        <v>21378.99</v>
      </c>
      <c r="V42" s="28">
        <v>955.58999999999992</v>
      </c>
    </row>
    <row r="43" spans="1:54" x14ac:dyDescent="0.25">
      <c r="U43" s="28"/>
      <c r="V43" s="28">
        <v>20423.400000000001</v>
      </c>
    </row>
    <row r="44" spans="1:54" x14ac:dyDescent="0.25">
      <c r="U44" s="28"/>
      <c r="V44" s="28"/>
    </row>
    <row r="45" spans="1:54" x14ac:dyDescent="0.25">
      <c r="U45" s="28"/>
      <c r="V45" s="28" t="s">
        <v>1271</v>
      </c>
    </row>
    <row r="46" spans="1:54" x14ac:dyDescent="0.25">
      <c r="U46" s="28">
        <v>18264.920000000002</v>
      </c>
      <c r="V46" s="28">
        <v>0.52</v>
      </c>
    </row>
    <row r="47" spans="1:54" x14ac:dyDescent="0.25">
      <c r="U47" s="28"/>
      <c r="V47" s="28">
        <v>18264.400000000001</v>
      </c>
    </row>
    <row r="48" spans="1:54" x14ac:dyDescent="0.25">
      <c r="U48" s="28"/>
      <c r="V48" s="28"/>
    </row>
    <row r="49" spans="1:61" x14ac:dyDescent="0.25">
      <c r="U49" s="28"/>
      <c r="V49" s="28" t="s">
        <v>1271</v>
      </c>
    </row>
    <row r="50" spans="1:61" x14ac:dyDescent="0.25">
      <c r="U50" s="28">
        <v>18265.060000000001</v>
      </c>
      <c r="V50" s="28">
        <v>0.26</v>
      </c>
    </row>
    <row r="51" spans="1:61" x14ac:dyDescent="0.25">
      <c r="U51" s="28"/>
      <c r="V51" s="28">
        <v>18264.800000000003</v>
      </c>
    </row>
    <row r="52" spans="1:61" x14ac:dyDescent="0.25">
      <c r="U52" s="28"/>
      <c r="V52" s="28"/>
    </row>
    <row r="53" spans="1:61" x14ac:dyDescent="0.25">
      <c r="V53" s="16" t="s">
        <v>1271</v>
      </c>
    </row>
    <row r="54" spans="1:61" x14ac:dyDescent="0.25">
      <c r="U54" s="28">
        <v>23618.48</v>
      </c>
      <c r="V54" s="28">
        <v>5412.6799999999994</v>
      </c>
    </row>
    <row r="55" spans="1:61" x14ac:dyDescent="0.25">
      <c r="U55" s="28"/>
      <c r="V55" s="28">
        <v>18205.8</v>
      </c>
    </row>
    <row r="58" spans="1:61" s="63" customFormat="1" x14ac:dyDescent="0.25"/>
    <row r="61" spans="1:61" x14ac:dyDescent="0.25">
      <c r="B61" s="439" t="s">
        <v>287</v>
      </c>
      <c r="C61" s="439"/>
      <c r="D61" s="439"/>
      <c r="E61" s="439"/>
      <c r="F61" s="439"/>
      <c r="G61" s="439"/>
    </row>
    <row r="62" spans="1:61" x14ac:dyDescent="0.25">
      <c r="B62" s="439"/>
      <c r="C62" s="439"/>
      <c r="D62" s="439"/>
      <c r="E62" s="439"/>
      <c r="F62" s="439"/>
      <c r="G62" s="439"/>
    </row>
    <row r="63" spans="1:61" s="55" customFormat="1" ht="18.600000000000001" customHeight="1" x14ac:dyDescent="0.3">
      <c r="A63" s="68" t="s">
        <v>93</v>
      </c>
      <c r="B63" s="68" t="s">
        <v>1059</v>
      </c>
      <c r="C63" s="68" t="s">
        <v>1060</v>
      </c>
      <c r="D63" s="68" t="s">
        <v>101</v>
      </c>
      <c r="E63" s="68" t="s">
        <v>102</v>
      </c>
      <c r="F63" s="68" t="s">
        <v>103</v>
      </c>
      <c r="G63" s="68" t="s">
        <v>108</v>
      </c>
      <c r="H63" s="68" t="s">
        <v>1061</v>
      </c>
      <c r="I63" s="68" t="s">
        <v>1062</v>
      </c>
      <c r="J63" s="68" t="s">
        <v>1063</v>
      </c>
      <c r="K63" s="68" t="s">
        <v>1064</v>
      </c>
      <c r="L63" s="68" t="s">
        <v>1065</v>
      </c>
      <c r="M63" s="68" t="s">
        <v>1066</v>
      </c>
      <c r="N63" s="68" t="s">
        <v>1067</v>
      </c>
      <c r="O63" s="68" t="s">
        <v>1068</v>
      </c>
      <c r="P63" s="68" t="s">
        <v>1069</v>
      </c>
      <c r="Q63" s="68" t="s">
        <v>1070</v>
      </c>
      <c r="R63" s="68" t="s">
        <v>113</v>
      </c>
      <c r="S63" s="68" t="s">
        <v>114</v>
      </c>
      <c r="T63" s="68" t="s">
        <v>1071</v>
      </c>
      <c r="U63" s="68" t="s">
        <v>120</v>
      </c>
      <c r="V63" s="68" t="s">
        <v>1072</v>
      </c>
      <c r="W63" s="68" t="s">
        <v>1073</v>
      </c>
      <c r="X63" s="68" t="s">
        <v>1074</v>
      </c>
      <c r="Y63" s="68" t="s">
        <v>133</v>
      </c>
      <c r="Z63" s="68" t="s">
        <v>1075</v>
      </c>
      <c r="AA63" s="68" t="s">
        <v>127</v>
      </c>
      <c r="AB63" s="68" t="s">
        <v>1076</v>
      </c>
      <c r="AC63" s="68" t="s">
        <v>1077</v>
      </c>
      <c r="AD63" s="68" t="s">
        <v>1078</v>
      </c>
      <c r="AE63" s="68" t="s">
        <v>1079</v>
      </c>
      <c r="AF63" s="68" t="s">
        <v>1080</v>
      </c>
      <c r="AG63" s="68" t="s">
        <v>1081</v>
      </c>
      <c r="AH63" s="68" t="s">
        <v>1082</v>
      </c>
      <c r="AI63" s="68" t="s">
        <v>1083</v>
      </c>
      <c r="AJ63" s="68" t="s">
        <v>1084</v>
      </c>
      <c r="AK63" s="68" t="s">
        <v>1085</v>
      </c>
      <c r="AL63" s="68" t="s">
        <v>1086</v>
      </c>
      <c r="AM63" s="68" t="s">
        <v>1087</v>
      </c>
      <c r="AN63" s="68" t="s">
        <v>1088</v>
      </c>
      <c r="AO63" s="68" t="s">
        <v>1089</v>
      </c>
      <c r="AP63" s="68" t="s">
        <v>1090</v>
      </c>
      <c r="AQ63" s="68" t="s">
        <v>1091</v>
      </c>
      <c r="AR63" s="68" t="s">
        <v>1092</v>
      </c>
      <c r="AS63" s="68" t="s">
        <v>1093</v>
      </c>
      <c r="AT63" s="68" t="s">
        <v>1094</v>
      </c>
      <c r="AU63" s="68" t="s">
        <v>1095</v>
      </c>
      <c r="AV63" s="68" t="s">
        <v>1096</v>
      </c>
      <c r="AW63" s="68" t="s">
        <v>1097</v>
      </c>
      <c r="AX63" s="68" t="s">
        <v>1098</v>
      </c>
      <c r="AY63" s="68" t="s">
        <v>1099</v>
      </c>
      <c r="AZ63" s="68" t="s">
        <v>1100</v>
      </c>
      <c r="BA63" s="68" t="s">
        <v>1101</v>
      </c>
      <c r="BB63" s="64"/>
      <c r="BC63" s="64"/>
      <c r="BD63" s="64"/>
      <c r="BE63" s="64"/>
      <c r="BF63" s="64"/>
      <c r="BG63" s="64"/>
      <c r="BH63" s="64"/>
      <c r="BI63" s="64"/>
    </row>
    <row r="64" spans="1:61" s="24" customFormat="1" x14ac:dyDescent="0.25">
      <c r="A64" s="69" t="s">
        <v>154</v>
      </c>
      <c r="B64" s="69" t="s">
        <v>154</v>
      </c>
      <c r="C64" s="69" t="s">
        <v>1247</v>
      </c>
      <c r="D64" s="69" t="s">
        <v>1104</v>
      </c>
      <c r="E64" s="69" t="s">
        <v>548</v>
      </c>
      <c r="F64" s="69" t="s">
        <v>1276</v>
      </c>
      <c r="G64" s="69" t="s">
        <v>1155</v>
      </c>
      <c r="H64" s="69" t="s">
        <v>1156</v>
      </c>
      <c r="I64" s="69" t="s">
        <v>1108</v>
      </c>
      <c r="J64" s="69" t="s">
        <v>1109</v>
      </c>
      <c r="K64" s="69" t="s">
        <v>1277</v>
      </c>
      <c r="L64" s="69" t="s">
        <v>1278</v>
      </c>
      <c r="M64" s="69" t="s">
        <v>1279</v>
      </c>
      <c r="N64" s="69" t="s">
        <v>1113</v>
      </c>
      <c r="O64" s="71">
        <v>3044.13</v>
      </c>
      <c r="P64" s="71">
        <v>0</v>
      </c>
      <c r="Q64" s="71">
        <v>7.0000000000000007E-2</v>
      </c>
      <c r="R64" s="71">
        <v>3044.2</v>
      </c>
      <c r="S64" s="71">
        <v>0</v>
      </c>
      <c r="T64" s="71">
        <v>0</v>
      </c>
      <c r="U64" s="71">
        <v>3044.2</v>
      </c>
      <c r="V64" s="69" t="s">
        <v>154</v>
      </c>
      <c r="W64" s="69" t="s">
        <v>1114</v>
      </c>
      <c r="X64" s="69" t="s">
        <v>1280</v>
      </c>
      <c r="Y64" s="69" t="s">
        <v>1116</v>
      </c>
      <c r="Z64" s="69" t="s">
        <v>1117</v>
      </c>
      <c r="AA64" s="69" t="s">
        <v>168</v>
      </c>
      <c r="AB64" s="69" t="s">
        <v>154</v>
      </c>
      <c r="AC64" s="69" t="s">
        <v>1158</v>
      </c>
      <c r="AD64" s="69" t="s">
        <v>1159</v>
      </c>
      <c r="AE64" s="69" t="s">
        <v>1160</v>
      </c>
      <c r="AF64" s="69" t="s">
        <v>1281</v>
      </c>
      <c r="AG64" s="69" t="s">
        <v>1141</v>
      </c>
      <c r="AH64" s="69" t="s">
        <v>172</v>
      </c>
      <c r="AI64" s="69" t="s">
        <v>1123</v>
      </c>
      <c r="AJ64" s="69" t="s">
        <v>1124</v>
      </c>
      <c r="AK64" s="69" t="s">
        <v>1162</v>
      </c>
      <c r="AL64" s="69" t="s">
        <v>1126</v>
      </c>
      <c r="AM64" s="69" t="s">
        <v>1127</v>
      </c>
      <c r="AN64" s="69" t="s">
        <v>154</v>
      </c>
      <c r="AO64" s="69" t="s">
        <v>1128</v>
      </c>
      <c r="AP64" s="69" t="s">
        <v>154</v>
      </c>
      <c r="AQ64" s="69" t="s">
        <v>154</v>
      </c>
      <c r="AR64" s="69" t="s">
        <v>1153</v>
      </c>
      <c r="AS64" s="69" t="s">
        <v>1130</v>
      </c>
      <c r="AT64" s="69" t="s">
        <v>1131</v>
      </c>
      <c r="AU64" s="69" t="s">
        <v>1170</v>
      </c>
      <c r="AV64" s="69" t="s">
        <v>173</v>
      </c>
      <c r="AW64" s="69" t="s">
        <v>173</v>
      </c>
      <c r="AX64" s="69" t="s">
        <v>1282</v>
      </c>
      <c r="AY64" s="69" t="s">
        <v>1283</v>
      </c>
      <c r="AZ64" s="69" t="s">
        <v>173</v>
      </c>
      <c r="BA64" s="69" t="s">
        <v>173</v>
      </c>
      <c r="BB64" s="70"/>
      <c r="BC64" s="70"/>
      <c r="BD64" s="70"/>
      <c r="BE64" s="70"/>
      <c r="BF64" s="70"/>
      <c r="BG64" s="70"/>
      <c r="BH64" s="70"/>
      <c r="BI64" s="70"/>
    </row>
    <row r="65" spans="1:61" s="24" customFormat="1" x14ac:dyDescent="0.25">
      <c r="A65" s="69" t="s">
        <v>154</v>
      </c>
      <c r="B65" s="69" t="s">
        <v>154</v>
      </c>
      <c r="C65" s="69" t="s">
        <v>1247</v>
      </c>
      <c r="D65" s="69" t="s">
        <v>1104</v>
      </c>
      <c r="E65" s="69" t="s">
        <v>548</v>
      </c>
      <c r="F65" s="69" t="s">
        <v>1284</v>
      </c>
      <c r="G65" s="69" t="s">
        <v>1164</v>
      </c>
      <c r="H65" s="69" t="s">
        <v>1165</v>
      </c>
      <c r="I65" s="69" t="s">
        <v>1108</v>
      </c>
      <c r="J65" s="69" t="s">
        <v>1109</v>
      </c>
      <c r="K65" s="69" t="s">
        <v>1277</v>
      </c>
      <c r="L65" s="69" t="s">
        <v>1278</v>
      </c>
      <c r="M65" s="69" t="s">
        <v>1279</v>
      </c>
      <c r="N65" s="69" t="s">
        <v>1113</v>
      </c>
      <c r="O65" s="71">
        <v>3044.13</v>
      </c>
      <c r="P65" s="71">
        <v>0.13</v>
      </c>
      <c r="Q65" s="71">
        <v>0</v>
      </c>
      <c r="R65" s="71">
        <v>3044.13</v>
      </c>
      <c r="S65" s="71">
        <v>0.13</v>
      </c>
      <c r="T65" s="71">
        <v>0</v>
      </c>
      <c r="U65" s="71">
        <v>3044</v>
      </c>
      <c r="V65" s="69" t="s">
        <v>154</v>
      </c>
      <c r="W65" s="69" t="s">
        <v>1114</v>
      </c>
      <c r="X65" s="69" t="s">
        <v>1285</v>
      </c>
      <c r="Y65" s="69" t="s">
        <v>1116</v>
      </c>
      <c r="Z65" s="69" t="s">
        <v>1117</v>
      </c>
      <c r="AA65" s="69" t="s">
        <v>168</v>
      </c>
      <c r="AB65" s="69" t="s">
        <v>154</v>
      </c>
      <c r="AC65" s="69" t="s">
        <v>1167</v>
      </c>
      <c r="AD65" s="69" t="s">
        <v>1168</v>
      </c>
      <c r="AE65" s="69" t="s">
        <v>1160</v>
      </c>
      <c r="AF65" s="69" t="s">
        <v>1281</v>
      </c>
      <c r="AG65" s="69" t="s">
        <v>1141</v>
      </c>
      <c r="AH65" s="69" t="s">
        <v>172</v>
      </c>
      <c r="AI65" s="69" t="s">
        <v>1123</v>
      </c>
      <c r="AJ65" s="69" t="s">
        <v>1124</v>
      </c>
      <c r="AK65" s="69" t="s">
        <v>1169</v>
      </c>
      <c r="AL65" s="69" t="s">
        <v>1126</v>
      </c>
      <c r="AM65" s="69" t="s">
        <v>1127</v>
      </c>
      <c r="AN65" s="69" t="s">
        <v>154</v>
      </c>
      <c r="AO65" s="69" t="s">
        <v>1128</v>
      </c>
      <c r="AP65" s="69" t="s">
        <v>154</v>
      </c>
      <c r="AQ65" s="69" t="s">
        <v>154</v>
      </c>
      <c r="AR65" s="69" t="s">
        <v>1153</v>
      </c>
      <c r="AS65" s="69" t="s">
        <v>1130</v>
      </c>
      <c r="AT65" s="69" t="s">
        <v>1131</v>
      </c>
      <c r="AU65" s="69" t="s">
        <v>1170</v>
      </c>
      <c r="AV65" s="69" t="s">
        <v>173</v>
      </c>
      <c r="AW65" s="69" t="s">
        <v>173</v>
      </c>
      <c r="AX65" s="69" t="s">
        <v>1282</v>
      </c>
      <c r="AY65" s="69" t="s">
        <v>1283</v>
      </c>
      <c r="AZ65" s="69" t="s">
        <v>1286</v>
      </c>
      <c r="BA65" s="69" t="s">
        <v>173</v>
      </c>
      <c r="BB65" s="70"/>
      <c r="BC65" s="70"/>
      <c r="BD65" s="70"/>
      <c r="BE65" s="70"/>
      <c r="BF65" s="70"/>
      <c r="BG65" s="70"/>
      <c r="BH65" s="70"/>
      <c r="BI65" s="70"/>
    </row>
    <row r="66" spans="1:61" s="24" customFormat="1" x14ac:dyDescent="0.25">
      <c r="A66" s="69" t="s">
        <v>154</v>
      </c>
      <c r="B66" s="69" t="s">
        <v>154</v>
      </c>
      <c r="C66" s="69" t="s">
        <v>1247</v>
      </c>
      <c r="D66" s="69" t="s">
        <v>1104</v>
      </c>
      <c r="E66" s="69" t="s">
        <v>548</v>
      </c>
      <c r="F66" s="69" t="s">
        <v>1287</v>
      </c>
      <c r="G66" s="69" t="s">
        <v>1145</v>
      </c>
      <c r="H66" s="69" t="s">
        <v>1146</v>
      </c>
      <c r="I66" s="69" t="s">
        <v>1108</v>
      </c>
      <c r="J66" s="69" t="s">
        <v>1109</v>
      </c>
      <c r="K66" s="69" t="s">
        <v>1277</v>
      </c>
      <c r="L66" s="69" t="s">
        <v>1278</v>
      </c>
      <c r="M66" s="69" t="s">
        <v>1279</v>
      </c>
      <c r="N66" s="69" t="s">
        <v>1113</v>
      </c>
      <c r="O66" s="71">
        <v>3044.13</v>
      </c>
      <c r="P66" s="71">
        <v>0</v>
      </c>
      <c r="Q66" s="71">
        <v>7.0000000000000007E-2</v>
      </c>
      <c r="R66" s="71">
        <v>3044.2</v>
      </c>
      <c r="S66" s="71">
        <v>0</v>
      </c>
      <c r="T66" s="71">
        <v>0</v>
      </c>
      <c r="U66" s="71">
        <v>3044.2</v>
      </c>
      <c r="V66" s="69" t="s">
        <v>154</v>
      </c>
      <c r="W66" s="69" t="s">
        <v>1114</v>
      </c>
      <c r="X66" s="69" t="s">
        <v>1288</v>
      </c>
      <c r="Y66" s="69" t="s">
        <v>1116</v>
      </c>
      <c r="Z66" s="69" t="s">
        <v>1117</v>
      </c>
      <c r="AA66" s="69" t="s">
        <v>168</v>
      </c>
      <c r="AB66" s="69" t="s">
        <v>154</v>
      </c>
      <c r="AC66" s="69" t="s">
        <v>1148</v>
      </c>
      <c r="AD66" s="69" t="s">
        <v>1149</v>
      </c>
      <c r="AE66" s="69" t="s">
        <v>1150</v>
      </c>
      <c r="AF66" s="69" t="s">
        <v>1289</v>
      </c>
      <c r="AG66" s="69" t="s">
        <v>1141</v>
      </c>
      <c r="AH66" s="69" t="s">
        <v>172</v>
      </c>
      <c r="AI66" s="69" t="s">
        <v>1123</v>
      </c>
      <c r="AJ66" s="69" t="s">
        <v>1124</v>
      </c>
      <c r="AK66" s="69" t="s">
        <v>1152</v>
      </c>
      <c r="AL66" s="69" t="s">
        <v>1126</v>
      </c>
      <c r="AM66" s="69" t="s">
        <v>1127</v>
      </c>
      <c r="AN66" s="69" t="s">
        <v>154</v>
      </c>
      <c r="AO66" s="69" t="s">
        <v>1128</v>
      </c>
      <c r="AP66" s="69" t="s">
        <v>154</v>
      </c>
      <c r="AQ66" s="69" t="s">
        <v>154</v>
      </c>
      <c r="AR66" s="69" t="s">
        <v>1153</v>
      </c>
      <c r="AS66" s="69" t="s">
        <v>1130</v>
      </c>
      <c r="AT66" s="69" t="s">
        <v>1131</v>
      </c>
      <c r="AU66" s="69" t="s">
        <v>1170</v>
      </c>
      <c r="AV66" s="69" t="s">
        <v>173</v>
      </c>
      <c r="AW66" s="69" t="s">
        <v>173</v>
      </c>
      <c r="AX66" s="69" t="s">
        <v>1282</v>
      </c>
      <c r="AY66" s="69" t="s">
        <v>1283</v>
      </c>
      <c r="AZ66" s="69" t="s">
        <v>173</v>
      </c>
      <c r="BA66" s="69" t="s">
        <v>173</v>
      </c>
      <c r="BB66" s="70"/>
      <c r="BC66" s="70"/>
      <c r="BD66" s="70"/>
      <c r="BE66" s="70"/>
      <c r="BF66" s="70"/>
      <c r="BG66" s="70"/>
      <c r="BH66" s="70"/>
      <c r="BI66" s="70"/>
    </row>
    <row r="67" spans="1:61" s="24" customFormat="1" x14ac:dyDescent="0.25">
      <c r="A67" s="69" t="s">
        <v>154</v>
      </c>
      <c r="B67" s="69" t="s">
        <v>154</v>
      </c>
      <c r="C67" s="69" t="s">
        <v>1247</v>
      </c>
      <c r="D67" s="69" t="s">
        <v>1104</v>
      </c>
      <c r="E67" s="69" t="s">
        <v>548</v>
      </c>
      <c r="F67" s="69" t="s">
        <v>1290</v>
      </c>
      <c r="G67" s="69" t="s">
        <v>1172</v>
      </c>
      <c r="H67" s="69" t="s">
        <v>1173</v>
      </c>
      <c r="I67" s="69" t="s">
        <v>1108</v>
      </c>
      <c r="J67" s="69" t="s">
        <v>1109</v>
      </c>
      <c r="K67" s="69" t="s">
        <v>1277</v>
      </c>
      <c r="L67" s="69" t="s">
        <v>1278</v>
      </c>
      <c r="M67" s="69" t="s">
        <v>1279</v>
      </c>
      <c r="N67" s="69" t="s">
        <v>1113</v>
      </c>
      <c r="O67" s="71">
        <v>3044.13</v>
      </c>
      <c r="P67" s="71">
        <v>0</v>
      </c>
      <c r="Q67" s="71">
        <v>7.0000000000000007E-2</v>
      </c>
      <c r="R67" s="71">
        <v>3044.2</v>
      </c>
      <c r="S67" s="71">
        <v>0</v>
      </c>
      <c r="T67" s="71">
        <v>0</v>
      </c>
      <c r="U67" s="71">
        <v>3044.2</v>
      </c>
      <c r="V67" s="69" t="s">
        <v>154</v>
      </c>
      <c r="W67" s="69" t="s">
        <v>1114</v>
      </c>
      <c r="X67" s="69" t="s">
        <v>1291</v>
      </c>
      <c r="Y67" s="69" t="s">
        <v>1116</v>
      </c>
      <c r="Z67" s="69" t="s">
        <v>1117</v>
      </c>
      <c r="AA67" s="69" t="s">
        <v>168</v>
      </c>
      <c r="AB67" s="69" t="s">
        <v>154</v>
      </c>
      <c r="AC67" s="69" t="s">
        <v>1175</v>
      </c>
      <c r="AD67" s="69" t="s">
        <v>1176</v>
      </c>
      <c r="AE67" s="69" t="s">
        <v>1177</v>
      </c>
      <c r="AF67" s="69" t="s">
        <v>1292</v>
      </c>
      <c r="AG67" s="69" t="s">
        <v>1141</v>
      </c>
      <c r="AH67" s="69" t="s">
        <v>172</v>
      </c>
      <c r="AI67" s="69" t="s">
        <v>1123</v>
      </c>
      <c r="AJ67" s="69" t="s">
        <v>1124</v>
      </c>
      <c r="AK67" s="69" t="s">
        <v>1179</v>
      </c>
      <c r="AL67" s="69" t="s">
        <v>1126</v>
      </c>
      <c r="AM67" s="69" t="s">
        <v>1127</v>
      </c>
      <c r="AN67" s="69" t="s">
        <v>154</v>
      </c>
      <c r="AO67" s="69" t="s">
        <v>1128</v>
      </c>
      <c r="AP67" s="69" t="s">
        <v>154</v>
      </c>
      <c r="AQ67" s="69" t="s">
        <v>154</v>
      </c>
      <c r="AR67" s="69" t="s">
        <v>1143</v>
      </c>
      <c r="AS67" s="69" t="s">
        <v>1130</v>
      </c>
      <c r="AT67" s="69" t="s">
        <v>1131</v>
      </c>
      <c r="AU67" s="69" t="s">
        <v>1170</v>
      </c>
      <c r="AV67" s="69" t="s">
        <v>173</v>
      </c>
      <c r="AW67" s="69" t="s">
        <v>173</v>
      </c>
      <c r="AX67" s="69" t="s">
        <v>1282</v>
      </c>
      <c r="AY67" s="69" t="s">
        <v>1283</v>
      </c>
      <c r="AZ67" s="69" t="s">
        <v>173</v>
      </c>
      <c r="BA67" s="69" t="s">
        <v>173</v>
      </c>
      <c r="BB67" s="70"/>
      <c r="BC67" s="70"/>
      <c r="BD67" s="70"/>
      <c r="BE67" s="70"/>
      <c r="BF67" s="70"/>
      <c r="BG67" s="70"/>
      <c r="BH67" s="70"/>
      <c r="BI67" s="70"/>
    </row>
    <row r="68" spans="1:61" s="24" customFormat="1" x14ac:dyDescent="0.25">
      <c r="A68" s="69" t="s">
        <v>154</v>
      </c>
      <c r="B68" s="69" t="s">
        <v>154</v>
      </c>
      <c r="C68" s="69" t="s">
        <v>1247</v>
      </c>
      <c r="D68" s="69" t="s">
        <v>1104</v>
      </c>
      <c r="E68" s="69" t="s">
        <v>548</v>
      </c>
      <c r="F68" s="69" t="s">
        <v>1293</v>
      </c>
      <c r="G68" s="69" t="s">
        <v>1106</v>
      </c>
      <c r="H68" s="69" t="s">
        <v>1107</v>
      </c>
      <c r="I68" s="69" t="s">
        <v>1108</v>
      </c>
      <c r="J68" s="69" t="s">
        <v>1109</v>
      </c>
      <c r="K68" s="69" t="s">
        <v>1277</v>
      </c>
      <c r="L68" s="69" t="s">
        <v>1278</v>
      </c>
      <c r="M68" s="69" t="s">
        <v>1279</v>
      </c>
      <c r="N68" s="69" t="s">
        <v>1113</v>
      </c>
      <c r="O68" s="71">
        <v>3044.13</v>
      </c>
      <c r="P68" s="71">
        <v>0</v>
      </c>
      <c r="Q68" s="71">
        <v>7.0000000000000007E-2</v>
      </c>
      <c r="R68" s="71">
        <v>3044.2</v>
      </c>
      <c r="S68" s="71">
        <v>0</v>
      </c>
      <c r="T68" s="71">
        <v>0</v>
      </c>
      <c r="U68" s="71">
        <v>3044.2</v>
      </c>
      <c r="V68" s="69" t="s">
        <v>154</v>
      </c>
      <c r="W68" s="69" t="s">
        <v>1114</v>
      </c>
      <c r="X68" s="69" t="s">
        <v>1294</v>
      </c>
      <c r="Y68" s="69" t="s">
        <v>1116</v>
      </c>
      <c r="Z68" s="69" t="s">
        <v>1117</v>
      </c>
      <c r="AA68" s="69" t="s">
        <v>168</v>
      </c>
      <c r="AB68" s="69" t="s">
        <v>154</v>
      </c>
      <c r="AC68" s="69" t="s">
        <v>1118</v>
      </c>
      <c r="AD68" s="69" t="s">
        <v>1119</v>
      </c>
      <c r="AE68" s="69" t="s">
        <v>1120</v>
      </c>
      <c r="AF68" s="69" t="s">
        <v>1295</v>
      </c>
      <c r="AG68" s="69" t="s">
        <v>1122</v>
      </c>
      <c r="AH68" s="69" t="s">
        <v>172</v>
      </c>
      <c r="AI68" s="69" t="s">
        <v>1123</v>
      </c>
      <c r="AJ68" s="69" t="s">
        <v>1124</v>
      </c>
      <c r="AK68" s="69" t="s">
        <v>1125</v>
      </c>
      <c r="AL68" s="69" t="s">
        <v>1126</v>
      </c>
      <c r="AM68" s="69" t="s">
        <v>1127</v>
      </c>
      <c r="AN68" s="69" t="s">
        <v>154</v>
      </c>
      <c r="AO68" s="69" t="s">
        <v>1128</v>
      </c>
      <c r="AP68" s="69" t="s">
        <v>154</v>
      </c>
      <c r="AQ68" s="69" t="s">
        <v>154</v>
      </c>
      <c r="AR68" s="69" t="s">
        <v>1129</v>
      </c>
      <c r="AS68" s="69" t="s">
        <v>1130</v>
      </c>
      <c r="AT68" s="69" t="s">
        <v>1131</v>
      </c>
      <c r="AU68" s="69" t="s">
        <v>1170</v>
      </c>
      <c r="AV68" s="69" t="s">
        <v>173</v>
      </c>
      <c r="AW68" s="69" t="s">
        <v>173</v>
      </c>
      <c r="AX68" s="69" t="s">
        <v>1282</v>
      </c>
      <c r="AY68" s="69" t="s">
        <v>1283</v>
      </c>
      <c r="AZ68" s="69" t="s">
        <v>173</v>
      </c>
      <c r="BA68" s="69" t="s">
        <v>173</v>
      </c>
      <c r="BB68" s="70"/>
      <c r="BC68" s="70"/>
      <c r="BD68" s="70"/>
      <c r="BE68" s="70"/>
      <c r="BF68" s="70"/>
      <c r="BG68" s="70"/>
      <c r="BH68" s="70"/>
      <c r="BI68" s="70"/>
    </row>
    <row r="69" spans="1:61" s="24" customFormat="1" x14ac:dyDescent="0.25">
      <c r="A69" s="69" t="s">
        <v>154</v>
      </c>
      <c r="B69" s="69" t="s">
        <v>154</v>
      </c>
      <c r="C69" s="69" t="s">
        <v>1247</v>
      </c>
      <c r="D69" s="69" t="s">
        <v>1104</v>
      </c>
      <c r="E69" s="69" t="s">
        <v>548</v>
      </c>
      <c r="F69" s="69" t="s">
        <v>1296</v>
      </c>
      <c r="G69" s="69" t="s">
        <v>1134</v>
      </c>
      <c r="H69" s="69" t="s">
        <v>1135</v>
      </c>
      <c r="I69" s="69" t="s">
        <v>1108</v>
      </c>
      <c r="J69" s="69" t="s">
        <v>1109</v>
      </c>
      <c r="K69" s="69" t="s">
        <v>1277</v>
      </c>
      <c r="L69" s="69" t="s">
        <v>1278</v>
      </c>
      <c r="M69" s="69" t="s">
        <v>1279</v>
      </c>
      <c r="N69" s="69" t="s">
        <v>1113</v>
      </c>
      <c r="O69" s="71">
        <v>3044.13</v>
      </c>
      <c r="P69" s="71">
        <v>0</v>
      </c>
      <c r="Q69" s="71">
        <v>7.0000000000000007E-2</v>
      </c>
      <c r="R69" s="71">
        <v>3044.2</v>
      </c>
      <c r="S69" s="71">
        <v>0</v>
      </c>
      <c r="T69" s="71">
        <v>0</v>
      </c>
      <c r="U69" s="71">
        <v>3044.2</v>
      </c>
      <c r="V69" s="69" t="s">
        <v>154</v>
      </c>
      <c r="W69" s="69" t="s">
        <v>1114</v>
      </c>
      <c r="X69" s="69" t="s">
        <v>1297</v>
      </c>
      <c r="Y69" s="69" t="s">
        <v>1116</v>
      </c>
      <c r="Z69" s="69" t="s">
        <v>1117</v>
      </c>
      <c r="AA69" s="69" t="s">
        <v>168</v>
      </c>
      <c r="AB69" s="69" t="s">
        <v>154</v>
      </c>
      <c r="AC69" s="69" t="s">
        <v>1137</v>
      </c>
      <c r="AD69" s="69" t="s">
        <v>1138</v>
      </c>
      <c r="AE69" s="69" t="s">
        <v>1139</v>
      </c>
      <c r="AF69" s="69" t="s">
        <v>1298</v>
      </c>
      <c r="AG69" s="69" t="s">
        <v>1141</v>
      </c>
      <c r="AH69" s="69" t="s">
        <v>172</v>
      </c>
      <c r="AI69" s="69" t="s">
        <v>1123</v>
      </c>
      <c r="AJ69" s="69" t="s">
        <v>1124</v>
      </c>
      <c r="AK69" s="69" t="s">
        <v>1142</v>
      </c>
      <c r="AL69" s="69" t="s">
        <v>1126</v>
      </c>
      <c r="AM69" s="69" t="s">
        <v>1127</v>
      </c>
      <c r="AN69" s="69" t="s">
        <v>154</v>
      </c>
      <c r="AO69" s="69" t="s">
        <v>1128</v>
      </c>
      <c r="AP69" s="69" t="s">
        <v>154</v>
      </c>
      <c r="AQ69" s="69" t="s">
        <v>154</v>
      </c>
      <c r="AR69" s="69" t="s">
        <v>1143</v>
      </c>
      <c r="AS69" s="69" t="s">
        <v>1130</v>
      </c>
      <c r="AT69" s="69" t="s">
        <v>1131</v>
      </c>
      <c r="AU69" s="69" t="s">
        <v>1170</v>
      </c>
      <c r="AV69" s="69" t="s">
        <v>173</v>
      </c>
      <c r="AW69" s="69" t="s">
        <v>173</v>
      </c>
      <c r="AX69" s="69" t="s">
        <v>1282</v>
      </c>
      <c r="AY69" s="69" t="s">
        <v>1283</v>
      </c>
      <c r="AZ69" s="69" t="s">
        <v>173</v>
      </c>
      <c r="BA69" s="69" t="s">
        <v>173</v>
      </c>
      <c r="BB69" s="70"/>
      <c r="BC69" s="70"/>
      <c r="BD69" s="70"/>
      <c r="BE69" s="70"/>
      <c r="BF69" s="70"/>
      <c r="BG69" s="70"/>
      <c r="BH69" s="70"/>
      <c r="BI69" s="70"/>
    </row>
    <row r="70" spans="1:61" s="75" customFormat="1" x14ac:dyDescent="0.25">
      <c r="A70" s="72" t="s">
        <v>154</v>
      </c>
      <c r="B70" s="72" t="s">
        <v>154</v>
      </c>
      <c r="C70" s="72" t="s">
        <v>1299</v>
      </c>
      <c r="D70" s="72" t="s">
        <v>1104</v>
      </c>
      <c r="E70" s="72" t="s">
        <v>543</v>
      </c>
      <c r="F70" s="72" t="s">
        <v>1300</v>
      </c>
      <c r="G70" s="72" t="s">
        <v>1145</v>
      </c>
      <c r="H70" s="72" t="s">
        <v>1146</v>
      </c>
      <c r="I70" s="72" t="s">
        <v>1108</v>
      </c>
      <c r="J70" s="72" t="s">
        <v>1109</v>
      </c>
      <c r="K70" s="72" t="s">
        <v>1301</v>
      </c>
      <c r="L70" s="72" t="s">
        <v>1302</v>
      </c>
      <c r="M70" s="72" t="s">
        <v>1303</v>
      </c>
      <c r="N70" s="72" t="s">
        <v>1113</v>
      </c>
      <c r="O70" s="73">
        <v>3883.89</v>
      </c>
      <c r="P70" s="73">
        <v>314.5</v>
      </c>
      <c r="Q70" s="73">
        <v>314.41000000000003</v>
      </c>
      <c r="R70" s="73">
        <v>4198.3</v>
      </c>
      <c r="S70" s="73">
        <v>314.5</v>
      </c>
      <c r="T70" s="73">
        <v>0</v>
      </c>
      <c r="U70" s="73">
        <v>3883.8</v>
      </c>
      <c r="V70" s="72" t="s">
        <v>154</v>
      </c>
      <c r="W70" s="72" t="s">
        <v>1114</v>
      </c>
      <c r="X70" s="72" t="s">
        <v>1304</v>
      </c>
      <c r="Y70" s="72" t="s">
        <v>1116</v>
      </c>
      <c r="Z70" s="72" t="s">
        <v>1117</v>
      </c>
      <c r="AA70" s="72" t="s">
        <v>168</v>
      </c>
      <c r="AB70" s="72" t="s">
        <v>154</v>
      </c>
      <c r="AC70" s="72" t="s">
        <v>1148</v>
      </c>
      <c r="AD70" s="72" t="s">
        <v>1149</v>
      </c>
      <c r="AE70" s="72" t="s">
        <v>1150</v>
      </c>
      <c r="AF70" s="72" t="s">
        <v>1305</v>
      </c>
      <c r="AG70" s="72" t="s">
        <v>1141</v>
      </c>
      <c r="AH70" s="72" t="s">
        <v>172</v>
      </c>
      <c r="AI70" s="72" t="s">
        <v>1123</v>
      </c>
      <c r="AJ70" s="72" t="s">
        <v>1124</v>
      </c>
      <c r="AK70" s="72" t="s">
        <v>1152</v>
      </c>
      <c r="AL70" s="72" t="s">
        <v>1126</v>
      </c>
      <c r="AM70" s="72" t="s">
        <v>1127</v>
      </c>
      <c r="AN70" s="72" t="s">
        <v>154</v>
      </c>
      <c r="AO70" s="72" t="s">
        <v>1128</v>
      </c>
      <c r="AP70" s="72" t="s">
        <v>154</v>
      </c>
      <c r="AQ70" s="72" t="s">
        <v>154</v>
      </c>
      <c r="AR70" s="72" t="s">
        <v>1153</v>
      </c>
      <c r="AS70" s="72" t="s">
        <v>1130</v>
      </c>
      <c r="AT70" s="72" t="s">
        <v>1131</v>
      </c>
      <c r="AU70" s="72" t="s">
        <v>1132</v>
      </c>
      <c r="AV70" s="72" t="s">
        <v>173</v>
      </c>
      <c r="AW70" s="72" t="s">
        <v>173</v>
      </c>
      <c r="AX70" s="72" t="s">
        <v>1306</v>
      </c>
      <c r="AY70" s="72" t="s">
        <v>1307</v>
      </c>
      <c r="AZ70" s="72" t="s">
        <v>1308</v>
      </c>
      <c r="BA70" s="72" t="s">
        <v>1309</v>
      </c>
      <c r="BB70" s="74"/>
      <c r="BC70" s="74"/>
      <c r="BD70" s="74"/>
      <c r="BE70" s="74"/>
      <c r="BF70" s="74"/>
      <c r="BG70" s="74"/>
      <c r="BH70" s="74"/>
      <c r="BI70" s="74"/>
    </row>
    <row r="71" spans="1:61" s="75" customFormat="1" x14ac:dyDescent="0.25">
      <c r="A71" s="72" t="s">
        <v>154</v>
      </c>
      <c r="B71" s="72" t="s">
        <v>154</v>
      </c>
      <c r="C71" s="72" t="s">
        <v>1299</v>
      </c>
      <c r="D71" s="72" t="s">
        <v>1104</v>
      </c>
      <c r="E71" s="72" t="s">
        <v>543</v>
      </c>
      <c r="F71" s="72" t="s">
        <v>1310</v>
      </c>
      <c r="G71" s="72" t="s">
        <v>1311</v>
      </c>
      <c r="H71" s="72" t="s">
        <v>1312</v>
      </c>
      <c r="I71" s="72" t="s">
        <v>1108</v>
      </c>
      <c r="J71" s="72" t="s">
        <v>1109</v>
      </c>
      <c r="K71" s="72" t="s">
        <v>1301</v>
      </c>
      <c r="L71" s="72" t="s">
        <v>1302</v>
      </c>
      <c r="M71" s="72" t="s">
        <v>1303</v>
      </c>
      <c r="N71" s="72" t="s">
        <v>1113</v>
      </c>
      <c r="O71" s="73">
        <v>3883.89</v>
      </c>
      <c r="P71" s="73">
        <v>314.49</v>
      </c>
      <c r="Q71" s="73">
        <v>0</v>
      </c>
      <c r="R71" s="73">
        <v>3883.89</v>
      </c>
      <c r="S71" s="73">
        <v>314.49</v>
      </c>
      <c r="T71" s="73">
        <v>0</v>
      </c>
      <c r="U71" s="73">
        <v>3569.4</v>
      </c>
      <c r="V71" s="72" t="s">
        <v>154</v>
      </c>
      <c r="W71" s="72" t="s">
        <v>1114</v>
      </c>
      <c r="X71" s="72" t="s">
        <v>1313</v>
      </c>
      <c r="Y71" s="72" t="s">
        <v>1116</v>
      </c>
      <c r="Z71" s="72" t="s">
        <v>1117</v>
      </c>
      <c r="AA71" s="72" t="s">
        <v>168</v>
      </c>
      <c r="AB71" s="72" t="s">
        <v>154</v>
      </c>
      <c r="AC71" s="72" t="s">
        <v>1314</v>
      </c>
      <c r="AD71" s="72" t="s">
        <v>1315</v>
      </c>
      <c r="AE71" s="72" t="s">
        <v>1302</v>
      </c>
      <c r="AF71" s="72" t="s">
        <v>1316</v>
      </c>
      <c r="AG71" s="72" t="s">
        <v>1122</v>
      </c>
      <c r="AH71" s="72" t="s">
        <v>172</v>
      </c>
      <c r="AI71" s="72" t="s">
        <v>1123</v>
      </c>
      <c r="AJ71" s="72" t="s">
        <v>1124</v>
      </c>
      <c r="AK71" s="72" t="s">
        <v>1317</v>
      </c>
      <c r="AL71" s="72" t="s">
        <v>1126</v>
      </c>
      <c r="AM71" s="72" t="s">
        <v>1127</v>
      </c>
      <c r="AN71" s="72" t="s">
        <v>154</v>
      </c>
      <c r="AO71" s="72" t="s">
        <v>1128</v>
      </c>
      <c r="AP71" s="72" t="s">
        <v>154</v>
      </c>
      <c r="AQ71" s="72" t="s">
        <v>154</v>
      </c>
      <c r="AR71" s="72" t="s">
        <v>1318</v>
      </c>
      <c r="AS71" s="72" t="s">
        <v>1130</v>
      </c>
      <c r="AT71" s="72" t="s">
        <v>1131</v>
      </c>
      <c r="AU71" s="72" t="s">
        <v>1132</v>
      </c>
      <c r="AV71" s="72" t="s">
        <v>173</v>
      </c>
      <c r="AW71" s="72" t="s">
        <v>173</v>
      </c>
      <c r="AX71" s="72" t="s">
        <v>1306</v>
      </c>
      <c r="AY71" s="72" t="s">
        <v>1307</v>
      </c>
      <c r="AZ71" s="72" t="s">
        <v>1319</v>
      </c>
      <c r="BA71" s="72" t="s">
        <v>1309</v>
      </c>
    </row>
    <row r="72" spans="1:61" s="75" customFormat="1" x14ac:dyDescent="0.25">
      <c r="A72" s="72" t="s">
        <v>154</v>
      </c>
      <c r="B72" s="72" t="s">
        <v>154</v>
      </c>
      <c r="C72" s="72" t="s">
        <v>1299</v>
      </c>
      <c r="D72" s="72" t="s">
        <v>1104</v>
      </c>
      <c r="E72" s="72" t="s">
        <v>543</v>
      </c>
      <c r="F72" s="72" t="s">
        <v>1320</v>
      </c>
      <c r="G72" s="72" t="s">
        <v>1164</v>
      </c>
      <c r="H72" s="72" t="s">
        <v>1165</v>
      </c>
      <c r="I72" s="72" t="s">
        <v>1108</v>
      </c>
      <c r="J72" s="72" t="s">
        <v>1109</v>
      </c>
      <c r="K72" s="72" t="s">
        <v>1301</v>
      </c>
      <c r="L72" s="72" t="s">
        <v>1302</v>
      </c>
      <c r="M72" s="72" t="s">
        <v>1303</v>
      </c>
      <c r="N72" s="72" t="s">
        <v>1113</v>
      </c>
      <c r="O72" s="73">
        <v>3883.89</v>
      </c>
      <c r="P72" s="73">
        <v>314.41000000000003</v>
      </c>
      <c r="Q72" s="73">
        <v>314.52</v>
      </c>
      <c r="R72" s="73">
        <v>4198.41</v>
      </c>
      <c r="S72" s="73">
        <v>314.41000000000003</v>
      </c>
      <c r="T72" s="73">
        <v>0</v>
      </c>
      <c r="U72" s="73">
        <v>3884</v>
      </c>
      <c r="V72" s="72" t="s">
        <v>154</v>
      </c>
      <c r="W72" s="72" t="s">
        <v>1114</v>
      </c>
      <c r="X72" s="72" t="s">
        <v>1321</v>
      </c>
      <c r="Y72" s="72" t="s">
        <v>1116</v>
      </c>
      <c r="Z72" s="72" t="s">
        <v>1117</v>
      </c>
      <c r="AA72" s="72" t="s">
        <v>168</v>
      </c>
      <c r="AB72" s="72" t="s">
        <v>154</v>
      </c>
      <c r="AC72" s="72" t="s">
        <v>1167</v>
      </c>
      <c r="AD72" s="72" t="s">
        <v>1168</v>
      </c>
      <c r="AE72" s="72" t="s">
        <v>1160</v>
      </c>
      <c r="AF72" s="72" t="s">
        <v>1322</v>
      </c>
      <c r="AG72" s="72" t="s">
        <v>1141</v>
      </c>
      <c r="AH72" s="72" t="s">
        <v>172</v>
      </c>
      <c r="AI72" s="72" t="s">
        <v>1123</v>
      </c>
      <c r="AJ72" s="72" t="s">
        <v>1124</v>
      </c>
      <c r="AK72" s="72" t="s">
        <v>1169</v>
      </c>
      <c r="AL72" s="72" t="s">
        <v>1126</v>
      </c>
      <c r="AM72" s="72" t="s">
        <v>1127</v>
      </c>
      <c r="AN72" s="72" t="s">
        <v>154</v>
      </c>
      <c r="AO72" s="72" t="s">
        <v>1128</v>
      </c>
      <c r="AP72" s="72" t="s">
        <v>154</v>
      </c>
      <c r="AQ72" s="72" t="s">
        <v>154</v>
      </c>
      <c r="AR72" s="72" t="s">
        <v>1153</v>
      </c>
      <c r="AS72" s="72" t="s">
        <v>1130</v>
      </c>
      <c r="AT72" s="72" t="s">
        <v>1131</v>
      </c>
      <c r="AU72" s="72" t="s">
        <v>1132</v>
      </c>
      <c r="AV72" s="72" t="s">
        <v>173</v>
      </c>
      <c r="AW72" s="72" t="s">
        <v>173</v>
      </c>
      <c r="AX72" s="72" t="s">
        <v>1306</v>
      </c>
      <c r="AY72" s="72" t="s">
        <v>1307</v>
      </c>
      <c r="AZ72" s="72" t="s">
        <v>173</v>
      </c>
      <c r="BA72" s="72" t="s">
        <v>1309</v>
      </c>
    </row>
    <row r="73" spans="1:61" s="75" customFormat="1" x14ac:dyDescent="0.25">
      <c r="A73" s="72" t="s">
        <v>154</v>
      </c>
      <c r="B73" s="72" t="s">
        <v>154</v>
      </c>
      <c r="C73" s="72" t="s">
        <v>1299</v>
      </c>
      <c r="D73" s="72" t="s">
        <v>1104</v>
      </c>
      <c r="E73" s="72" t="s">
        <v>543</v>
      </c>
      <c r="F73" s="72" t="s">
        <v>1323</v>
      </c>
      <c r="G73" s="72" t="s">
        <v>1134</v>
      </c>
      <c r="H73" s="72" t="s">
        <v>1135</v>
      </c>
      <c r="I73" s="72" t="s">
        <v>1108</v>
      </c>
      <c r="J73" s="72" t="s">
        <v>1109</v>
      </c>
      <c r="K73" s="72" t="s">
        <v>1301</v>
      </c>
      <c r="L73" s="72" t="s">
        <v>1302</v>
      </c>
      <c r="M73" s="72" t="s">
        <v>1303</v>
      </c>
      <c r="N73" s="72" t="s">
        <v>1324</v>
      </c>
      <c r="O73" s="73">
        <v>8187.66</v>
      </c>
      <c r="P73" s="73">
        <v>0.06</v>
      </c>
      <c r="Q73" s="73">
        <v>0</v>
      </c>
      <c r="R73" s="73">
        <v>8187.66</v>
      </c>
      <c r="S73" s="73">
        <v>0.06</v>
      </c>
      <c r="T73" s="73">
        <v>0</v>
      </c>
      <c r="U73" s="73">
        <v>8187.6</v>
      </c>
      <c r="V73" s="72" t="s">
        <v>154</v>
      </c>
      <c r="W73" s="72" t="s">
        <v>1114</v>
      </c>
      <c r="X73" s="72" t="s">
        <v>1325</v>
      </c>
      <c r="Y73" s="72" t="s">
        <v>1116</v>
      </c>
      <c r="Z73" s="72" t="s">
        <v>1117</v>
      </c>
      <c r="AA73" s="72" t="s">
        <v>168</v>
      </c>
      <c r="AB73" s="72" t="s">
        <v>154</v>
      </c>
      <c r="AC73" s="72" t="s">
        <v>1137</v>
      </c>
      <c r="AD73" s="72" t="s">
        <v>1138</v>
      </c>
      <c r="AE73" s="72" t="s">
        <v>1139</v>
      </c>
      <c r="AF73" s="72" t="s">
        <v>1326</v>
      </c>
      <c r="AG73" s="72" t="s">
        <v>1141</v>
      </c>
      <c r="AH73" s="72" t="s">
        <v>172</v>
      </c>
      <c r="AI73" s="72" t="s">
        <v>1123</v>
      </c>
      <c r="AJ73" s="72" t="s">
        <v>1124</v>
      </c>
      <c r="AK73" s="72" t="s">
        <v>1142</v>
      </c>
      <c r="AL73" s="72" t="s">
        <v>1126</v>
      </c>
      <c r="AM73" s="72" t="s">
        <v>1127</v>
      </c>
      <c r="AN73" s="72" t="s">
        <v>154</v>
      </c>
      <c r="AO73" s="72" t="s">
        <v>1128</v>
      </c>
      <c r="AP73" s="72" t="s">
        <v>154</v>
      </c>
      <c r="AQ73" s="72" t="s">
        <v>154</v>
      </c>
      <c r="AR73" s="72" t="s">
        <v>1143</v>
      </c>
      <c r="AS73" s="72" t="s">
        <v>1130</v>
      </c>
      <c r="AT73" s="72" t="s">
        <v>1131</v>
      </c>
      <c r="AU73" s="72" t="s">
        <v>1327</v>
      </c>
      <c r="AV73" s="72" t="s">
        <v>173</v>
      </c>
      <c r="AW73" s="72" t="s">
        <v>173</v>
      </c>
      <c r="AX73" s="72" t="s">
        <v>1328</v>
      </c>
      <c r="AY73" s="72" t="s">
        <v>1329</v>
      </c>
      <c r="AZ73" s="72" t="s">
        <v>1330</v>
      </c>
      <c r="BA73" s="72" t="s">
        <v>173</v>
      </c>
    </row>
    <row r="74" spans="1:61" s="75" customFormat="1" x14ac:dyDescent="0.25">
      <c r="A74" s="72" t="s">
        <v>154</v>
      </c>
      <c r="B74" s="72" t="s">
        <v>154</v>
      </c>
      <c r="C74" s="72" t="s">
        <v>1299</v>
      </c>
      <c r="D74" s="72" t="s">
        <v>1104</v>
      </c>
      <c r="E74" s="72" t="s">
        <v>543</v>
      </c>
      <c r="F74" s="72" t="s">
        <v>1331</v>
      </c>
      <c r="G74" s="72" t="s">
        <v>1172</v>
      </c>
      <c r="H74" s="72" t="s">
        <v>1173</v>
      </c>
      <c r="I74" s="72" t="s">
        <v>1108</v>
      </c>
      <c r="J74" s="72" t="s">
        <v>1109</v>
      </c>
      <c r="K74" s="72" t="s">
        <v>1301</v>
      </c>
      <c r="L74" s="72" t="s">
        <v>1302</v>
      </c>
      <c r="M74" s="72" t="s">
        <v>1303</v>
      </c>
      <c r="N74" s="72" t="s">
        <v>1113</v>
      </c>
      <c r="O74" s="73">
        <v>3044.13</v>
      </c>
      <c r="P74" s="73">
        <v>0.13</v>
      </c>
      <c r="Q74" s="73">
        <v>0</v>
      </c>
      <c r="R74" s="73">
        <v>3044.13</v>
      </c>
      <c r="S74" s="73">
        <v>0.13</v>
      </c>
      <c r="T74" s="73">
        <v>0</v>
      </c>
      <c r="U74" s="73">
        <v>3044</v>
      </c>
      <c r="V74" s="72" t="s">
        <v>154</v>
      </c>
      <c r="W74" s="72" t="s">
        <v>1114</v>
      </c>
      <c r="X74" s="72" t="s">
        <v>1332</v>
      </c>
      <c r="Y74" s="72" t="s">
        <v>1116</v>
      </c>
      <c r="Z74" s="72" t="s">
        <v>1117</v>
      </c>
      <c r="AA74" s="72" t="s">
        <v>168</v>
      </c>
      <c r="AB74" s="72" t="s">
        <v>154</v>
      </c>
      <c r="AC74" s="72" t="s">
        <v>1175</v>
      </c>
      <c r="AD74" s="72" t="s">
        <v>1176</v>
      </c>
      <c r="AE74" s="72" t="s">
        <v>1177</v>
      </c>
      <c r="AF74" s="72" t="s">
        <v>1333</v>
      </c>
      <c r="AG74" s="72" t="s">
        <v>1141</v>
      </c>
      <c r="AH74" s="72" t="s">
        <v>172</v>
      </c>
      <c r="AI74" s="72" t="s">
        <v>1123</v>
      </c>
      <c r="AJ74" s="72" t="s">
        <v>1124</v>
      </c>
      <c r="AK74" s="72" t="s">
        <v>1179</v>
      </c>
      <c r="AL74" s="72" t="s">
        <v>1126</v>
      </c>
      <c r="AM74" s="72" t="s">
        <v>1127</v>
      </c>
      <c r="AN74" s="72" t="s">
        <v>154</v>
      </c>
      <c r="AO74" s="72" t="s">
        <v>1128</v>
      </c>
      <c r="AP74" s="72" t="s">
        <v>154</v>
      </c>
      <c r="AQ74" s="72" t="s">
        <v>154</v>
      </c>
      <c r="AR74" s="72" t="s">
        <v>1143</v>
      </c>
      <c r="AS74" s="72" t="s">
        <v>1130</v>
      </c>
      <c r="AT74" s="72" t="s">
        <v>1131</v>
      </c>
      <c r="AU74" s="72" t="s">
        <v>1170</v>
      </c>
      <c r="AV74" s="72" t="s">
        <v>173</v>
      </c>
      <c r="AW74" s="72" t="s">
        <v>173</v>
      </c>
      <c r="AX74" s="72" t="s">
        <v>1282</v>
      </c>
      <c r="AY74" s="72" t="s">
        <v>1283</v>
      </c>
      <c r="AZ74" s="72" t="s">
        <v>1286</v>
      </c>
      <c r="BA74" s="72" t="s">
        <v>173</v>
      </c>
    </row>
    <row r="75" spans="1:61" s="75" customFormat="1" x14ac:dyDescent="0.25">
      <c r="A75" s="72" t="s">
        <v>154</v>
      </c>
      <c r="B75" s="72" t="s">
        <v>154</v>
      </c>
      <c r="C75" s="72" t="s">
        <v>1299</v>
      </c>
      <c r="D75" s="72" t="s">
        <v>1104</v>
      </c>
      <c r="E75" s="72" t="s">
        <v>543</v>
      </c>
      <c r="F75" s="72" t="s">
        <v>1334</v>
      </c>
      <c r="G75" s="72" t="s">
        <v>1155</v>
      </c>
      <c r="H75" s="72" t="s">
        <v>1156</v>
      </c>
      <c r="I75" s="72" t="s">
        <v>1108</v>
      </c>
      <c r="J75" s="72" t="s">
        <v>1109</v>
      </c>
      <c r="K75" s="72" t="s">
        <v>1301</v>
      </c>
      <c r="L75" s="72" t="s">
        <v>1302</v>
      </c>
      <c r="M75" s="72" t="s">
        <v>1303</v>
      </c>
      <c r="N75" s="72" t="s">
        <v>1113</v>
      </c>
      <c r="O75" s="73">
        <v>3883.89</v>
      </c>
      <c r="P75" s="73">
        <v>314.5</v>
      </c>
      <c r="Q75" s="73">
        <v>314.41000000000003</v>
      </c>
      <c r="R75" s="73">
        <v>4198.3</v>
      </c>
      <c r="S75" s="73">
        <v>314.5</v>
      </c>
      <c r="T75" s="73">
        <v>0</v>
      </c>
      <c r="U75" s="73">
        <v>3883.8</v>
      </c>
      <c r="V75" s="72" t="s">
        <v>154</v>
      </c>
      <c r="W75" s="72" t="s">
        <v>1114</v>
      </c>
      <c r="X75" s="72" t="s">
        <v>1335</v>
      </c>
      <c r="Y75" s="72" t="s">
        <v>1116</v>
      </c>
      <c r="Z75" s="72" t="s">
        <v>1117</v>
      </c>
      <c r="AA75" s="72" t="s">
        <v>168</v>
      </c>
      <c r="AB75" s="72" t="s">
        <v>154</v>
      </c>
      <c r="AC75" s="72" t="s">
        <v>1158</v>
      </c>
      <c r="AD75" s="72" t="s">
        <v>1159</v>
      </c>
      <c r="AE75" s="72" t="s">
        <v>1160</v>
      </c>
      <c r="AF75" s="72" t="s">
        <v>1322</v>
      </c>
      <c r="AG75" s="72" t="s">
        <v>1141</v>
      </c>
      <c r="AH75" s="72" t="s">
        <v>172</v>
      </c>
      <c r="AI75" s="72" t="s">
        <v>1123</v>
      </c>
      <c r="AJ75" s="72" t="s">
        <v>1124</v>
      </c>
      <c r="AK75" s="72" t="s">
        <v>1162</v>
      </c>
      <c r="AL75" s="72" t="s">
        <v>1126</v>
      </c>
      <c r="AM75" s="72" t="s">
        <v>1127</v>
      </c>
      <c r="AN75" s="72" t="s">
        <v>154</v>
      </c>
      <c r="AO75" s="72" t="s">
        <v>1128</v>
      </c>
      <c r="AP75" s="72" t="s">
        <v>154</v>
      </c>
      <c r="AQ75" s="72" t="s">
        <v>154</v>
      </c>
      <c r="AR75" s="72" t="s">
        <v>1153</v>
      </c>
      <c r="AS75" s="72" t="s">
        <v>1130</v>
      </c>
      <c r="AT75" s="72" t="s">
        <v>1131</v>
      </c>
      <c r="AU75" s="72" t="s">
        <v>1132</v>
      </c>
      <c r="AV75" s="72" t="s">
        <v>173</v>
      </c>
      <c r="AW75" s="72" t="s">
        <v>173</v>
      </c>
      <c r="AX75" s="72" t="s">
        <v>1306</v>
      </c>
      <c r="AY75" s="72" t="s">
        <v>1307</v>
      </c>
      <c r="AZ75" s="72" t="s">
        <v>1308</v>
      </c>
      <c r="BA75" s="72" t="s">
        <v>1309</v>
      </c>
    </row>
    <row r="76" spans="1:61" s="75" customFormat="1" x14ac:dyDescent="0.25">
      <c r="A76" s="72" t="s">
        <v>154</v>
      </c>
      <c r="B76" s="72" t="s">
        <v>154</v>
      </c>
      <c r="C76" s="72" t="s">
        <v>1299</v>
      </c>
      <c r="D76" s="72" t="s">
        <v>1104</v>
      </c>
      <c r="E76" s="72" t="s">
        <v>543</v>
      </c>
      <c r="F76" s="72" t="s">
        <v>1336</v>
      </c>
      <c r="G76" s="72" t="s">
        <v>1106</v>
      </c>
      <c r="H76" s="72" t="s">
        <v>1107</v>
      </c>
      <c r="I76" s="72" t="s">
        <v>1108</v>
      </c>
      <c r="J76" s="72" t="s">
        <v>1109</v>
      </c>
      <c r="K76" s="72" t="s">
        <v>1301</v>
      </c>
      <c r="L76" s="72" t="s">
        <v>1302</v>
      </c>
      <c r="M76" s="72" t="s">
        <v>1303</v>
      </c>
      <c r="N76" s="72" t="s">
        <v>1113</v>
      </c>
      <c r="O76" s="73">
        <v>3883.89</v>
      </c>
      <c r="P76" s="73">
        <v>314.49</v>
      </c>
      <c r="Q76" s="73">
        <v>0</v>
      </c>
      <c r="R76" s="73">
        <v>3883.89</v>
      </c>
      <c r="S76" s="73">
        <v>314.49</v>
      </c>
      <c r="T76" s="73">
        <v>0</v>
      </c>
      <c r="U76" s="73">
        <v>3569.4</v>
      </c>
      <c r="V76" s="72" t="s">
        <v>154</v>
      </c>
      <c r="W76" s="72" t="s">
        <v>1114</v>
      </c>
      <c r="X76" s="72" t="s">
        <v>1337</v>
      </c>
      <c r="Y76" s="72" t="s">
        <v>1116</v>
      </c>
      <c r="Z76" s="72" t="s">
        <v>1117</v>
      </c>
      <c r="AA76" s="72" t="s">
        <v>168</v>
      </c>
      <c r="AB76" s="72" t="s">
        <v>154</v>
      </c>
      <c r="AC76" s="72" t="s">
        <v>1118</v>
      </c>
      <c r="AD76" s="72" t="s">
        <v>1119</v>
      </c>
      <c r="AE76" s="72" t="s">
        <v>1120</v>
      </c>
      <c r="AF76" s="72" t="s">
        <v>1338</v>
      </c>
      <c r="AG76" s="72" t="s">
        <v>1122</v>
      </c>
      <c r="AH76" s="72" t="s">
        <v>172</v>
      </c>
      <c r="AI76" s="72" t="s">
        <v>1123</v>
      </c>
      <c r="AJ76" s="72" t="s">
        <v>1124</v>
      </c>
      <c r="AK76" s="72" t="s">
        <v>1125</v>
      </c>
      <c r="AL76" s="72" t="s">
        <v>1126</v>
      </c>
      <c r="AM76" s="72" t="s">
        <v>1127</v>
      </c>
      <c r="AN76" s="72" t="s">
        <v>154</v>
      </c>
      <c r="AO76" s="72" t="s">
        <v>1128</v>
      </c>
      <c r="AP76" s="72" t="s">
        <v>154</v>
      </c>
      <c r="AQ76" s="72" t="s">
        <v>154</v>
      </c>
      <c r="AR76" s="72" t="s">
        <v>1129</v>
      </c>
      <c r="AS76" s="72" t="s">
        <v>1130</v>
      </c>
      <c r="AT76" s="72" t="s">
        <v>1131</v>
      </c>
      <c r="AU76" s="72" t="s">
        <v>1132</v>
      </c>
      <c r="AV76" s="72" t="s">
        <v>173</v>
      </c>
      <c r="AW76" s="72" t="s">
        <v>173</v>
      </c>
      <c r="AX76" s="72" t="s">
        <v>1306</v>
      </c>
      <c r="AY76" s="72" t="s">
        <v>1307</v>
      </c>
      <c r="AZ76" s="72" t="s">
        <v>1319</v>
      </c>
      <c r="BA76" s="72" t="s">
        <v>1309</v>
      </c>
    </row>
    <row r="77" spans="1:61" s="24" customFormat="1" x14ac:dyDescent="0.25">
      <c r="A77" s="69" t="s">
        <v>154</v>
      </c>
      <c r="B77" s="69" t="s">
        <v>154</v>
      </c>
      <c r="C77" s="69" t="s">
        <v>356</v>
      </c>
      <c r="D77" s="69" t="s">
        <v>1104</v>
      </c>
      <c r="E77" s="69" t="s">
        <v>1339</v>
      </c>
      <c r="F77" s="69" t="s">
        <v>1340</v>
      </c>
      <c r="G77" s="69" t="s">
        <v>1164</v>
      </c>
      <c r="H77" s="69" t="s">
        <v>1165</v>
      </c>
      <c r="I77" s="69" t="s">
        <v>1108</v>
      </c>
      <c r="J77" s="69" t="s">
        <v>1109</v>
      </c>
      <c r="K77" s="69" t="s">
        <v>1341</v>
      </c>
      <c r="L77" s="69" t="s">
        <v>1342</v>
      </c>
      <c r="M77" s="69" t="s">
        <v>1343</v>
      </c>
      <c r="N77" s="69" t="s">
        <v>1113</v>
      </c>
      <c r="O77" s="71">
        <v>3044.13</v>
      </c>
      <c r="P77" s="71">
        <v>0.13</v>
      </c>
      <c r="Q77" s="71">
        <v>0</v>
      </c>
      <c r="R77" s="71">
        <v>3044.13</v>
      </c>
      <c r="S77" s="71">
        <v>0.13</v>
      </c>
      <c r="T77" s="71">
        <v>0</v>
      </c>
      <c r="U77" s="71">
        <v>3044</v>
      </c>
      <c r="V77" s="69" t="s">
        <v>154</v>
      </c>
      <c r="W77" s="69" t="s">
        <v>1114</v>
      </c>
      <c r="X77" s="69" t="s">
        <v>1344</v>
      </c>
      <c r="Y77" s="69" t="s">
        <v>1116</v>
      </c>
      <c r="Z77" s="69" t="s">
        <v>1117</v>
      </c>
      <c r="AA77" s="69" t="s">
        <v>168</v>
      </c>
      <c r="AB77" s="69" t="s">
        <v>154</v>
      </c>
      <c r="AC77" s="69" t="s">
        <v>1167</v>
      </c>
      <c r="AD77" s="69" t="s">
        <v>1168</v>
      </c>
      <c r="AE77" s="69" t="s">
        <v>1160</v>
      </c>
      <c r="AF77" s="69" t="s">
        <v>1345</v>
      </c>
      <c r="AG77" s="69" t="s">
        <v>1141</v>
      </c>
      <c r="AH77" s="69" t="s">
        <v>172</v>
      </c>
      <c r="AI77" s="69" t="s">
        <v>1123</v>
      </c>
      <c r="AJ77" s="69" t="s">
        <v>1124</v>
      </c>
      <c r="AK77" s="69" t="s">
        <v>1169</v>
      </c>
      <c r="AL77" s="69" t="s">
        <v>1126</v>
      </c>
      <c r="AM77" s="69" t="s">
        <v>1127</v>
      </c>
      <c r="AN77" s="69" t="s">
        <v>154</v>
      </c>
      <c r="AO77" s="69" t="s">
        <v>1128</v>
      </c>
      <c r="AP77" s="69" t="s">
        <v>154</v>
      </c>
      <c r="AQ77" s="69" t="s">
        <v>154</v>
      </c>
      <c r="AR77" s="69" t="s">
        <v>1153</v>
      </c>
      <c r="AS77" s="69" t="s">
        <v>1130</v>
      </c>
      <c r="AT77" s="69" t="s">
        <v>1131</v>
      </c>
      <c r="AU77" s="69" t="s">
        <v>1170</v>
      </c>
      <c r="AV77" s="69" t="s">
        <v>173</v>
      </c>
      <c r="AW77" s="69" t="s">
        <v>173</v>
      </c>
      <c r="AX77" s="69" t="s">
        <v>1282</v>
      </c>
      <c r="AY77" s="69" t="s">
        <v>1283</v>
      </c>
      <c r="AZ77" s="69" t="s">
        <v>1286</v>
      </c>
      <c r="BA77" s="69" t="s">
        <v>173</v>
      </c>
    </row>
    <row r="78" spans="1:61" s="24" customFormat="1" x14ac:dyDescent="0.25">
      <c r="A78" s="69" t="s">
        <v>154</v>
      </c>
      <c r="B78" s="69" t="s">
        <v>154</v>
      </c>
      <c r="C78" s="69" t="s">
        <v>356</v>
      </c>
      <c r="D78" s="69" t="s">
        <v>1104</v>
      </c>
      <c r="E78" s="69" t="s">
        <v>1339</v>
      </c>
      <c r="F78" s="69" t="s">
        <v>1346</v>
      </c>
      <c r="G78" s="69" t="s">
        <v>1106</v>
      </c>
      <c r="H78" s="69" t="s">
        <v>1107</v>
      </c>
      <c r="I78" s="69" t="s">
        <v>1108</v>
      </c>
      <c r="J78" s="69" t="s">
        <v>1109</v>
      </c>
      <c r="K78" s="69" t="s">
        <v>1341</v>
      </c>
      <c r="L78" s="69" t="s">
        <v>1342</v>
      </c>
      <c r="M78" s="69" t="s">
        <v>1343</v>
      </c>
      <c r="N78" s="69" t="s">
        <v>1113</v>
      </c>
      <c r="O78" s="71">
        <v>3044.13</v>
      </c>
      <c r="P78" s="71">
        <v>0</v>
      </c>
      <c r="Q78" s="71">
        <v>7.0000000000000007E-2</v>
      </c>
      <c r="R78" s="71">
        <v>3044.2</v>
      </c>
      <c r="S78" s="71">
        <v>0</v>
      </c>
      <c r="T78" s="71">
        <v>0</v>
      </c>
      <c r="U78" s="71">
        <v>3044.2</v>
      </c>
      <c r="V78" s="69" t="s">
        <v>154</v>
      </c>
      <c r="W78" s="69" t="s">
        <v>1114</v>
      </c>
      <c r="X78" s="69" t="s">
        <v>1347</v>
      </c>
      <c r="Y78" s="69" t="s">
        <v>1116</v>
      </c>
      <c r="Z78" s="69" t="s">
        <v>1117</v>
      </c>
      <c r="AA78" s="69" t="s">
        <v>168</v>
      </c>
      <c r="AB78" s="69" t="s">
        <v>154</v>
      </c>
      <c r="AC78" s="69" t="s">
        <v>1118</v>
      </c>
      <c r="AD78" s="69" t="s">
        <v>1119</v>
      </c>
      <c r="AE78" s="69" t="s">
        <v>1120</v>
      </c>
      <c r="AF78" s="69" t="s">
        <v>1348</v>
      </c>
      <c r="AG78" s="69" t="s">
        <v>1122</v>
      </c>
      <c r="AH78" s="69" t="s">
        <v>172</v>
      </c>
      <c r="AI78" s="69" t="s">
        <v>1123</v>
      </c>
      <c r="AJ78" s="69" t="s">
        <v>1124</v>
      </c>
      <c r="AK78" s="69" t="s">
        <v>1125</v>
      </c>
      <c r="AL78" s="69" t="s">
        <v>1126</v>
      </c>
      <c r="AM78" s="69" t="s">
        <v>1127</v>
      </c>
      <c r="AN78" s="69" t="s">
        <v>154</v>
      </c>
      <c r="AO78" s="69" t="s">
        <v>1128</v>
      </c>
      <c r="AP78" s="69" t="s">
        <v>154</v>
      </c>
      <c r="AQ78" s="69" t="s">
        <v>154</v>
      </c>
      <c r="AR78" s="69" t="s">
        <v>1129</v>
      </c>
      <c r="AS78" s="69" t="s">
        <v>1130</v>
      </c>
      <c r="AT78" s="69" t="s">
        <v>1131</v>
      </c>
      <c r="AU78" s="69" t="s">
        <v>1170</v>
      </c>
      <c r="AV78" s="69" t="s">
        <v>173</v>
      </c>
      <c r="AW78" s="69" t="s">
        <v>173</v>
      </c>
      <c r="AX78" s="69" t="s">
        <v>1282</v>
      </c>
      <c r="AY78" s="69" t="s">
        <v>1283</v>
      </c>
      <c r="AZ78" s="69" t="s">
        <v>173</v>
      </c>
      <c r="BA78" s="69" t="s">
        <v>173</v>
      </c>
    </row>
    <row r="79" spans="1:61" s="24" customFormat="1" x14ac:dyDescent="0.25">
      <c r="A79" s="69" t="s">
        <v>154</v>
      </c>
      <c r="B79" s="69" t="s">
        <v>154</v>
      </c>
      <c r="C79" s="69" t="s">
        <v>356</v>
      </c>
      <c r="D79" s="69" t="s">
        <v>1104</v>
      </c>
      <c r="E79" s="69" t="s">
        <v>1339</v>
      </c>
      <c r="F79" s="69" t="s">
        <v>1349</v>
      </c>
      <c r="G79" s="69" t="s">
        <v>1311</v>
      </c>
      <c r="H79" s="69" t="s">
        <v>1312</v>
      </c>
      <c r="I79" s="69" t="s">
        <v>1108</v>
      </c>
      <c r="J79" s="69" t="s">
        <v>1109</v>
      </c>
      <c r="K79" s="69" t="s">
        <v>1341</v>
      </c>
      <c r="L79" s="69" t="s">
        <v>1342</v>
      </c>
      <c r="M79" s="69" t="s">
        <v>1343</v>
      </c>
      <c r="N79" s="69" t="s">
        <v>1113</v>
      </c>
      <c r="O79" s="71">
        <v>3044.13</v>
      </c>
      <c r="P79" s="71">
        <v>0</v>
      </c>
      <c r="Q79" s="71">
        <v>7.0000000000000007E-2</v>
      </c>
      <c r="R79" s="71">
        <v>3044.2</v>
      </c>
      <c r="S79" s="71">
        <v>0</v>
      </c>
      <c r="T79" s="71">
        <v>0</v>
      </c>
      <c r="U79" s="71">
        <v>3044.2</v>
      </c>
      <c r="V79" s="69" t="s">
        <v>154</v>
      </c>
      <c r="W79" s="69" t="s">
        <v>1114</v>
      </c>
      <c r="X79" s="69" t="s">
        <v>1350</v>
      </c>
      <c r="Y79" s="69" t="s">
        <v>1116</v>
      </c>
      <c r="Z79" s="69" t="s">
        <v>1117</v>
      </c>
      <c r="AA79" s="69" t="s">
        <v>168</v>
      </c>
      <c r="AB79" s="69" t="s">
        <v>154</v>
      </c>
      <c r="AC79" s="69" t="s">
        <v>1314</v>
      </c>
      <c r="AD79" s="69" t="s">
        <v>1315</v>
      </c>
      <c r="AE79" s="69" t="s">
        <v>1302</v>
      </c>
      <c r="AF79" s="69" t="s">
        <v>1351</v>
      </c>
      <c r="AG79" s="69" t="s">
        <v>1122</v>
      </c>
      <c r="AH79" s="69" t="s">
        <v>172</v>
      </c>
      <c r="AI79" s="69" t="s">
        <v>1123</v>
      </c>
      <c r="AJ79" s="69" t="s">
        <v>1124</v>
      </c>
      <c r="AK79" s="69" t="s">
        <v>1317</v>
      </c>
      <c r="AL79" s="69" t="s">
        <v>1126</v>
      </c>
      <c r="AM79" s="69" t="s">
        <v>1127</v>
      </c>
      <c r="AN79" s="69" t="s">
        <v>154</v>
      </c>
      <c r="AO79" s="69" t="s">
        <v>1128</v>
      </c>
      <c r="AP79" s="69" t="s">
        <v>154</v>
      </c>
      <c r="AQ79" s="69" t="s">
        <v>154</v>
      </c>
      <c r="AR79" s="69" t="s">
        <v>1318</v>
      </c>
      <c r="AS79" s="69" t="s">
        <v>1130</v>
      </c>
      <c r="AT79" s="69" t="s">
        <v>1131</v>
      </c>
      <c r="AU79" s="69" t="s">
        <v>1170</v>
      </c>
      <c r="AV79" s="69" t="s">
        <v>173</v>
      </c>
      <c r="AW79" s="69" t="s">
        <v>173</v>
      </c>
      <c r="AX79" s="69" t="s">
        <v>1282</v>
      </c>
      <c r="AY79" s="69" t="s">
        <v>1283</v>
      </c>
      <c r="AZ79" s="69" t="s">
        <v>173</v>
      </c>
      <c r="BA79" s="69" t="s">
        <v>173</v>
      </c>
    </row>
    <row r="80" spans="1:61" s="24" customFormat="1" x14ac:dyDescent="0.25">
      <c r="A80" s="69" t="s">
        <v>154</v>
      </c>
      <c r="B80" s="69" t="s">
        <v>154</v>
      </c>
      <c r="C80" s="69" t="s">
        <v>356</v>
      </c>
      <c r="D80" s="69" t="s">
        <v>1104</v>
      </c>
      <c r="E80" s="69" t="s">
        <v>1339</v>
      </c>
      <c r="F80" s="69" t="s">
        <v>1352</v>
      </c>
      <c r="G80" s="69" t="s">
        <v>1172</v>
      </c>
      <c r="H80" s="69" t="s">
        <v>1173</v>
      </c>
      <c r="I80" s="69" t="s">
        <v>1108</v>
      </c>
      <c r="J80" s="69" t="s">
        <v>1109</v>
      </c>
      <c r="K80" s="69" t="s">
        <v>1341</v>
      </c>
      <c r="L80" s="69" t="s">
        <v>1342</v>
      </c>
      <c r="M80" s="69" t="s">
        <v>1343</v>
      </c>
      <c r="N80" s="69" t="s">
        <v>1113</v>
      </c>
      <c r="O80" s="71">
        <v>3044.13</v>
      </c>
      <c r="P80" s="71">
        <v>0</v>
      </c>
      <c r="Q80" s="71">
        <v>7.0000000000000007E-2</v>
      </c>
      <c r="R80" s="71">
        <v>3044.2</v>
      </c>
      <c r="S80" s="71">
        <v>0</v>
      </c>
      <c r="T80" s="71">
        <v>0</v>
      </c>
      <c r="U80" s="71">
        <v>3044.2</v>
      </c>
      <c r="V80" s="69" t="s">
        <v>154</v>
      </c>
      <c r="W80" s="69" t="s">
        <v>1114</v>
      </c>
      <c r="X80" s="69" t="s">
        <v>1353</v>
      </c>
      <c r="Y80" s="69" t="s">
        <v>1116</v>
      </c>
      <c r="Z80" s="69" t="s">
        <v>1117</v>
      </c>
      <c r="AA80" s="69" t="s">
        <v>168</v>
      </c>
      <c r="AB80" s="69" t="s">
        <v>154</v>
      </c>
      <c r="AC80" s="69" t="s">
        <v>1175</v>
      </c>
      <c r="AD80" s="69" t="s">
        <v>1176</v>
      </c>
      <c r="AE80" s="69" t="s">
        <v>1177</v>
      </c>
      <c r="AF80" s="69" t="s">
        <v>1354</v>
      </c>
      <c r="AG80" s="69" t="s">
        <v>1141</v>
      </c>
      <c r="AH80" s="69" t="s">
        <v>172</v>
      </c>
      <c r="AI80" s="69" t="s">
        <v>1123</v>
      </c>
      <c r="AJ80" s="69" t="s">
        <v>1124</v>
      </c>
      <c r="AK80" s="69" t="s">
        <v>1179</v>
      </c>
      <c r="AL80" s="69" t="s">
        <v>1126</v>
      </c>
      <c r="AM80" s="69" t="s">
        <v>1127</v>
      </c>
      <c r="AN80" s="69" t="s">
        <v>154</v>
      </c>
      <c r="AO80" s="69" t="s">
        <v>1128</v>
      </c>
      <c r="AP80" s="69" t="s">
        <v>154</v>
      </c>
      <c r="AQ80" s="69" t="s">
        <v>154</v>
      </c>
      <c r="AR80" s="69" t="s">
        <v>1143</v>
      </c>
      <c r="AS80" s="69" t="s">
        <v>1130</v>
      </c>
      <c r="AT80" s="69" t="s">
        <v>1131</v>
      </c>
      <c r="AU80" s="69" t="s">
        <v>1170</v>
      </c>
      <c r="AV80" s="69" t="s">
        <v>173</v>
      </c>
      <c r="AW80" s="69" t="s">
        <v>173</v>
      </c>
      <c r="AX80" s="69" t="s">
        <v>1282</v>
      </c>
      <c r="AY80" s="69" t="s">
        <v>1283</v>
      </c>
      <c r="AZ80" s="69" t="s">
        <v>173</v>
      </c>
      <c r="BA80" s="69" t="s">
        <v>173</v>
      </c>
    </row>
    <row r="81" spans="1:53" s="24" customFormat="1" x14ac:dyDescent="0.25">
      <c r="A81" s="69" t="s">
        <v>154</v>
      </c>
      <c r="B81" s="69" t="s">
        <v>154</v>
      </c>
      <c r="C81" s="69" t="s">
        <v>356</v>
      </c>
      <c r="D81" s="69" t="s">
        <v>1104</v>
      </c>
      <c r="E81" s="69" t="s">
        <v>1339</v>
      </c>
      <c r="F81" s="69" t="s">
        <v>1355</v>
      </c>
      <c r="G81" s="69" t="s">
        <v>1155</v>
      </c>
      <c r="H81" s="69" t="s">
        <v>1156</v>
      </c>
      <c r="I81" s="69" t="s">
        <v>1108</v>
      </c>
      <c r="J81" s="69" t="s">
        <v>1109</v>
      </c>
      <c r="K81" s="69" t="s">
        <v>1341</v>
      </c>
      <c r="L81" s="69" t="s">
        <v>1342</v>
      </c>
      <c r="M81" s="69" t="s">
        <v>1343</v>
      </c>
      <c r="N81" s="69" t="s">
        <v>1113</v>
      </c>
      <c r="O81" s="71">
        <v>3044.13</v>
      </c>
      <c r="P81" s="71">
        <v>0</v>
      </c>
      <c r="Q81" s="71">
        <v>7.0000000000000007E-2</v>
      </c>
      <c r="R81" s="71">
        <v>3044.2</v>
      </c>
      <c r="S81" s="71">
        <v>0</v>
      </c>
      <c r="T81" s="71">
        <v>0</v>
      </c>
      <c r="U81" s="71">
        <v>3044.2</v>
      </c>
      <c r="V81" s="69" t="s">
        <v>154</v>
      </c>
      <c r="W81" s="69" t="s">
        <v>1114</v>
      </c>
      <c r="X81" s="69" t="s">
        <v>1356</v>
      </c>
      <c r="Y81" s="69" t="s">
        <v>1116</v>
      </c>
      <c r="Z81" s="69" t="s">
        <v>1117</v>
      </c>
      <c r="AA81" s="69" t="s">
        <v>168</v>
      </c>
      <c r="AB81" s="69" t="s">
        <v>154</v>
      </c>
      <c r="AC81" s="69" t="s">
        <v>1158</v>
      </c>
      <c r="AD81" s="69" t="s">
        <v>1159</v>
      </c>
      <c r="AE81" s="69" t="s">
        <v>1160</v>
      </c>
      <c r="AF81" s="69" t="s">
        <v>1345</v>
      </c>
      <c r="AG81" s="69" t="s">
        <v>1141</v>
      </c>
      <c r="AH81" s="69" t="s">
        <v>172</v>
      </c>
      <c r="AI81" s="69" t="s">
        <v>1123</v>
      </c>
      <c r="AJ81" s="69" t="s">
        <v>1124</v>
      </c>
      <c r="AK81" s="69" t="s">
        <v>1162</v>
      </c>
      <c r="AL81" s="69" t="s">
        <v>1126</v>
      </c>
      <c r="AM81" s="69" t="s">
        <v>1127</v>
      </c>
      <c r="AN81" s="69" t="s">
        <v>154</v>
      </c>
      <c r="AO81" s="69" t="s">
        <v>1128</v>
      </c>
      <c r="AP81" s="69" t="s">
        <v>154</v>
      </c>
      <c r="AQ81" s="69" t="s">
        <v>154</v>
      </c>
      <c r="AR81" s="69" t="s">
        <v>1153</v>
      </c>
      <c r="AS81" s="69" t="s">
        <v>1130</v>
      </c>
      <c r="AT81" s="69" t="s">
        <v>1131</v>
      </c>
      <c r="AU81" s="69" t="s">
        <v>1170</v>
      </c>
      <c r="AV81" s="69" t="s">
        <v>173</v>
      </c>
      <c r="AW81" s="69" t="s">
        <v>173</v>
      </c>
      <c r="AX81" s="69" t="s">
        <v>1282</v>
      </c>
      <c r="AY81" s="69" t="s">
        <v>1283</v>
      </c>
      <c r="AZ81" s="69" t="s">
        <v>173</v>
      </c>
      <c r="BA81" s="69" t="s">
        <v>173</v>
      </c>
    </row>
    <row r="82" spans="1:53" s="24" customFormat="1" x14ac:dyDescent="0.25">
      <c r="A82" s="69" t="s">
        <v>154</v>
      </c>
      <c r="B82" s="69" t="s">
        <v>154</v>
      </c>
      <c r="C82" s="69" t="s">
        <v>356</v>
      </c>
      <c r="D82" s="69" t="s">
        <v>1104</v>
      </c>
      <c r="E82" s="69" t="s">
        <v>1339</v>
      </c>
      <c r="F82" s="69" t="s">
        <v>1357</v>
      </c>
      <c r="G82" s="69" t="s">
        <v>1145</v>
      </c>
      <c r="H82" s="69" t="s">
        <v>1146</v>
      </c>
      <c r="I82" s="69" t="s">
        <v>1108</v>
      </c>
      <c r="J82" s="69" t="s">
        <v>1109</v>
      </c>
      <c r="K82" s="69" t="s">
        <v>1341</v>
      </c>
      <c r="L82" s="69" t="s">
        <v>1342</v>
      </c>
      <c r="M82" s="69" t="s">
        <v>1343</v>
      </c>
      <c r="N82" s="69" t="s">
        <v>1113</v>
      </c>
      <c r="O82" s="71">
        <v>3044.13</v>
      </c>
      <c r="P82" s="71">
        <v>0</v>
      </c>
      <c r="Q82" s="71">
        <v>7.0000000000000007E-2</v>
      </c>
      <c r="R82" s="71">
        <v>3044.2</v>
      </c>
      <c r="S82" s="71">
        <v>0</v>
      </c>
      <c r="T82" s="71">
        <v>0</v>
      </c>
      <c r="U82" s="71">
        <v>3044.2</v>
      </c>
      <c r="V82" s="69" t="s">
        <v>154</v>
      </c>
      <c r="W82" s="69" t="s">
        <v>1114</v>
      </c>
      <c r="X82" s="69" t="s">
        <v>1358</v>
      </c>
      <c r="Y82" s="69" t="s">
        <v>1116</v>
      </c>
      <c r="Z82" s="69" t="s">
        <v>1117</v>
      </c>
      <c r="AA82" s="69" t="s">
        <v>168</v>
      </c>
      <c r="AB82" s="69" t="s">
        <v>154</v>
      </c>
      <c r="AC82" s="69" t="s">
        <v>1148</v>
      </c>
      <c r="AD82" s="69" t="s">
        <v>1149</v>
      </c>
      <c r="AE82" s="69" t="s">
        <v>1150</v>
      </c>
      <c r="AF82" s="69" t="s">
        <v>1359</v>
      </c>
      <c r="AG82" s="69" t="s">
        <v>1141</v>
      </c>
      <c r="AH82" s="69" t="s">
        <v>172</v>
      </c>
      <c r="AI82" s="69" t="s">
        <v>1123</v>
      </c>
      <c r="AJ82" s="69" t="s">
        <v>1124</v>
      </c>
      <c r="AK82" s="69" t="s">
        <v>1152</v>
      </c>
      <c r="AL82" s="69" t="s">
        <v>1126</v>
      </c>
      <c r="AM82" s="69" t="s">
        <v>1127</v>
      </c>
      <c r="AN82" s="69" t="s">
        <v>154</v>
      </c>
      <c r="AO82" s="69" t="s">
        <v>1128</v>
      </c>
      <c r="AP82" s="69" t="s">
        <v>154</v>
      </c>
      <c r="AQ82" s="69" t="s">
        <v>154</v>
      </c>
      <c r="AR82" s="69" t="s">
        <v>1153</v>
      </c>
      <c r="AS82" s="69" t="s">
        <v>1130</v>
      </c>
      <c r="AT82" s="69" t="s">
        <v>1131</v>
      </c>
      <c r="AU82" s="69" t="s">
        <v>1170</v>
      </c>
      <c r="AV82" s="69" t="s">
        <v>173</v>
      </c>
      <c r="AW82" s="69" t="s">
        <v>173</v>
      </c>
      <c r="AX82" s="69" t="s">
        <v>1282</v>
      </c>
      <c r="AY82" s="69" t="s">
        <v>1283</v>
      </c>
      <c r="AZ82" s="69" t="s">
        <v>173</v>
      </c>
      <c r="BA82" s="69" t="s">
        <v>173</v>
      </c>
    </row>
    <row r="83" spans="1:53" s="24" customFormat="1" ht="14.4" customHeight="1" x14ac:dyDescent="0.25">
      <c r="A83" s="69" t="s">
        <v>154</v>
      </c>
      <c r="B83" s="69" t="s">
        <v>154</v>
      </c>
      <c r="C83" s="69" t="s">
        <v>356</v>
      </c>
      <c r="D83" s="69" t="s">
        <v>1104</v>
      </c>
      <c r="E83" s="69" t="s">
        <v>1360</v>
      </c>
      <c r="F83" s="69" t="s">
        <v>1361</v>
      </c>
      <c r="G83" s="69" t="s">
        <v>1311</v>
      </c>
      <c r="H83" s="69" t="s">
        <v>1312</v>
      </c>
      <c r="I83" s="69" t="s">
        <v>1108</v>
      </c>
      <c r="J83" s="69" t="s">
        <v>1109</v>
      </c>
      <c r="K83" s="69" t="s">
        <v>1341</v>
      </c>
      <c r="L83" s="69" t="s">
        <v>1362</v>
      </c>
      <c r="M83" s="69" t="s">
        <v>1363</v>
      </c>
      <c r="N83" s="69" t="s">
        <v>1364</v>
      </c>
      <c r="O83" s="71">
        <v>1527.43</v>
      </c>
      <c r="P83" s="71">
        <v>0.03</v>
      </c>
      <c r="Q83" s="71">
        <v>0</v>
      </c>
      <c r="R83" s="71">
        <v>1527.43</v>
      </c>
      <c r="S83" s="71">
        <v>0.03</v>
      </c>
      <c r="T83" s="71">
        <v>0</v>
      </c>
      <c r="U83" s="71">
        <v>1527.4</v>
      </c>
      <c r="V83" s="69" t="s">
        <v>154</v>
      </c>
      <c r="W83" s="69" t="s">
        <v>1114</v>
      </c>
      <c r="X83" s="69" t="s">
        <v>1365</v>
      </c>
      <c r="Y83" s="69" t="s">
        <v>1116</v>
      </c>
      <c r="Z83" s="69" t="s">
        <v>1117</v>
      </c>
      <c r="AA83" s="69" t="s">
        <v>168</v>
      </c>
      <c r="AB83" s="69" t="s">
        <v>154</v>
      </c>
      <c r="AC83" s="69" t="s">
        <v>1314</v>
      </c>
      <c r="AD83" s="69" t="s">
        <v>1315</v>
      </c>
      <c r="AE83" s="69" t="s">
        <v>1302</v>
      </c>
      <c r="AF83" s="69" t="s">
        <v>1351</v>
      </c>
      <c r="AG83" s="69" t="s">
        <v>1122</v>
      </c>
      <c r="AH83" s="69" t="s">
        <v>172</v>
      </c>
      <c r="AI83" s="69" t="s">
        <v>1123</v>
      </c>
      <c r="AJ83" s="69" t="s">
        <v>1124</v>
      </c>
      <c r="AK83" s="69" t="s">
        <v>1317</v>
      </c>
      <c r="AL83" s="69" t="s">
        <v>1126</v>
      </c>
      <c r="AM83" s="69" t="s">
        <v>1127</v>
      </c>
      <c r="AN83" s="69" t="s">
        <v>154</v>
      </c>
      <c r="AO83" s="69" t="s">
        <v>1128</v>
      </c>
      <c r="AP83" s="69" t="s">
        <v>154</v>
      </c>
      <c r="AQ83" s="69" t="s">
        <v>154</v>
      </c>
      <c r="AR83" s="69" t="s">
        <v>1318</v>
      </c>
      <c r="AS83" s="69" t="s">
        <v>1130</v>
      </c>
      <c r="AT83" s="69" t="s">
        <v>1131</v>
      </c>
      <c r="AU83" s="69" t="s">
        <v>1366</v>
      </c>
      <c r="AV83" s="69" t="s">
        <v>173</v>
      </c>
      <c r="AW83" s="69" t="s">
        <v>173</v>
      </c>
      <c r="AX83" s="69" t="s">
        <v>1367</v>
      </c>
      <c r="AY83" s="69" t="s">
        <v>1368</v>
      </c>
      <c r="AZ83" s="69" t="s">
        <v>1369</v>
      </c>
      <c r="BA83" s="69" t="s">
        <v>173</v>
      </c>
    </row>
    <row r="84" spans="1:53" s="75" customFormat="1" x14ac:dyDescent="0.25">
      <c r="A84" s="74" t="s">
        <v>154</v>
      </c>
      <c r="B84" s="74" t="s">
        <v>154</v>
      </c>
      <c r="C84" s="74" t="s">
        <v>1370</v>
      </c>
      <c r="D84" s="74" t="s">
        <v>1104</v>
      </c>
      <c r="E84" s="74" t="s">
        <v>1360</v>
      </c>
      <c r="F84" s="74" t="s">
        <v>1371</v>
      </c>
      <c r="G84" s="74" t="s">
        <v>1145</v>
      </c>
      <c r="H84" s="74" t="s">
        <v>1146</v>
      </c>
      <c r="I84" s="74" t="s">
        <v>1108</v>
      </c>
      <c r="J84" s="74" t="s">
        <v>1109</v>
      </c>
      <c r="K84" s="74" t="s">
        <v>1372</v>
      </c>
      <c r="L84" s="74" t="s">
        <v>1362</v>
      </c>
      <c r="M84" s="74" t="s">
        <v>1373</v>
      </c>
      <c r="N84" s="74" t="s">
        <v>1113</v>
      </c>
      <c r="O84" s="73">
        <v>3044.13</v>
      </c>
      <c r="P84" s="73">
        <v>723.77</v>
      </c>
      <c r="Q84" s="73">
        <v>626.84</v>
      </c>
      <c r="R84" s="73">
        <v>3670.97</v>
      </c>
      <c r="S84" s="73">
        <v>723.77</v>
      </c>
      <c r="T84" s="73">
        <v>0</v>
      </c>
      <c r="U84" s="73">
        <v>2947.2</v>
      </c>
      <c r="V84" s="74" t="s">
        <v>154</v>
      </c>
      <c r="W84" s="74" t="s">
        <v>1114</v>
      </c>
      <c r="X84" s="74" t="s">
        <v>1374</v>
      </c>
      <c r="Y84" s="74" t="s">
        <v>1116</v>
      </c>
      <c r="Z84" s="74" t="s">
        <v>1117</v>
      </c>
      <c r="AA84" s="74" t="s">
        <v>168</v>
      </c>
      <c r="AB84" s="74" t="s">
        <v>154</v>
      </c>
      <c r="AC84" s="74" t="s">
        <v>1148</v>
      </c>
      <c r="AD84" s="74" t="s">
        <v>1149</v>
      </c>
      <c r="AE84" s="74" t="s">
        <v>1150</v>
      </c>
      <c r="AF84" s="74" t="s">
        <v>1375</v>
      </c>
      <c r="AG84" s="74" t="s">
        <v>1141</v>
      </c>
      <c r="AH84" s="74" t="s">
        <v>172</v>
      </c>
      <c r="AI84" s="74" t="s">
        <v>1123</v>
      </c>
      <c r="AJ84" s="74" t="s">
        <v>1124</v>
      </c>
      <c r="AK84" s="74" t="s">
        <v>1152</v>
      </c>
      <c r="AL84" s="74" t="s">
        <v>1126</v>
      </c>
      <c r="AM84" s="74" t="s">
        <v>1127</v>
      </c>
      <c r="AN84" s="74" t="s">
        <v>154</v>
      </c>
      <c r="AO84" s="74" t="s">
        <v>1128</v>
      </c>
      <c r="AP84" s="74" t="s">
        <v>154</v>
      </c>
      <c r="AQ84" s="74" t="s">
        <v>154</v>
      </c>
      <c r="AR84" s="74" t="s">
        <v>1153</v>
      </c>
      <c r="AS84" s="74" t="s">
        <v>1130</v>
      </c>
      <c r="AT84" s="74" t="s">
        <v>1131</v>
      </c>
      <c r="AU84" s="74" t="s">
        <v>1170</v>
      </c>
      <c r="AV84" s="74" t="s">
        <v>173</v>
      </c>
      <c r="AW84" s="74" t="s">
        <v>173</v>
      </c>
      <c r="AX84" s="74" t="s">
        <v>1282</v>
      </c>
      <c r="AY84" s="74" t="s">
        <v>1283</v>
      </c>
      <c r="AZ84" s="74" t="s">
        <v>1376</v>
      </c>
      <c r="BA84" s="74" t="s">
        <v>1377</v>
      </c>
    </row>
    <row r="85" spans="1:53" s="75" customFormat="1" x14ac:dyDescent="0.25">
      <c r="A85" s="74" t="s">
        <v>154</v>
      </c>
      <c r="B85" s="74" t="s">
        <v>154</v>
      </c>
      <c r="C85" s="74" t="s">
        <v>1370</v>
      </c>
      <c r="D85" s="74" t="s">
        <v>1104</v>
      </c>
      <c r="E85" s="74" t="s">
        <v>1360</v>
      </c>
      <c r="F85" s="74" t="s">
        <v>1378</v>
      </c>
      <c r="G85" s="74" t="s">
        <v>1172</v>
      </c>
      <c r="H85" s="74" t="s">
        <v>1173</v>
      </c>
      <c r="I85" s="74" t="s">
        <v>1108</v>
      </c>
      <c r="J85" s="74" t="s">
        <v>1109</v>
      </c>
      <c r="K85" s="74" t="s">
        <v>1372</v>
      </c>
      <c r="L85" s="74" t="s">
        <v>1362</v>
      </c>
      <c r="M85" s="74" t="s">
        <v>1373</v>
      </c>
      <c r="N85" s="74" t="s">
        <v>1113</v>
      </c>
      <c r="O85" s="73">
        <v>3044.13</v>
      </c>
      <c r="P85" s="73">
        <v>0</v>
      </c>
      <c r="Q85" s="73">
        <v>7.0000000000000007E-2</v>
      </c>
      <c r="R85" s="73">
        <v>3044.2</v>
      </c>
      <c r="S85" s="73">
        <v>0</v>
      </c>
      <c r="T85" s="73">
        <v>0</v>
      </c>
      <c r="U85" s="73">
        <v>3044.2</v>
      </c>
      <c r="V85" s="74" t="s">
        <v>154</v>
      </c>
      <c r="W85" s="74" t="s">
        <v>1114</v>
      </c>
      <c r="X85" s="74" t="s">
        <v>1379</v>
      </c>
      <c r="Y85" s="74" t="s">
        <v>1116</v>
      </c>
      <c r="Z85" s="74" t="s">
        <v>1117</v>
      </c>
      <c r="AA85" s="74" t="s">
        <v>168</v>
      </c>
      <c r="AB85" s="74" t="s">
        <v>154</v>
      </c>
      <c r="AC85" s="74" t="s">
        <v>1175</v>
      </c>
      <c r="AD85" s="74" t="s">
        <v>1176</v>
      </c>
      <c r="AE85" s="74" t="s">
        <v>1177</v>
      </c>
      <c r="AF85" s="74" t="s">
        <v>1380</v>
      </c>
      <c r="AG85" s="74" t="s">
        <v>1141</v>
      </c>
      <c r="AH85" s="74" t="s">
        <v>172</v>
      </c>
      <c r="AI85" s="74" t="s">
        <v>1123</v>
      </c>
      <c r="AJ85" s="74" t="s">
        <v>1124</v>
      </c>
      <c r="AK85" s="74" t="s">
        <v>1179</v>
      </c>
      <c r="AL85" s="74" t="s">
        <v>1126</v>
      </c>
      <c r="AM85" s="74" t="s">
        <v>1127</v>
      </c>
      <c r="AN85" s="74" t="s">
        <v>154</v>
      </c>
      <c r="AO85" s="74" t="s">
        <v>1128</v>
      </c>
      <c r="AP85" s="74" t="s">
        <v>154</v>
      </c>
      <c r="AQ85" s="74" t="s">
        <v>154</v>
      </c>
      <c r="AR85" s="74" t="s">
        <v>1143</v>
      </c>
      <c r="AS85" s="74" t="s">
        <v>1130</v>
      </c>
      <c r="AT85" s="74" t="s">
        <v>1131</v>
      </c>
      <c r="AU85" s="74" t="s">
        <v>1170</v>
      </c>
      <c r="AV85" s="74" t="s">
        <v>173</v>
      </c>
      <c r="AW85" s="74" t="s">
        <v>173</v>
      </c>
      <c r="AX85" s="74" t="s">
        <v>1282</v>
      </c>
      <c r="AY85" s="74" t="s">
        <v>1283</v>
      </c>
      <c r="AZ85" s="74" t="s">
        <v>173</v>
      </c>
      <c r="BA85" s="74" t="s">
        <v>173</v>
      </c>
    </row>
    <row r="86" spans="1:53" s="75" customFormat="1" x14ac:dyDescent="0.25">
      <c r="A86" s="74" t="s">
        <v>154</v>
      </c>
      <c r="B86" s="74" t="s">
        <v>154</v>
      </c>
      <c r="C86" s="74" t="s">
        <v>1370</v>
      </c>
      <c r="D86" s="74" t="s">
        <v>1104</v>
      </c>
      <c r="E86" s="74" t="s">
        <v>1360</v>
      </c>
      <c r="F86" s="74" t="s">
        <v>1381</v>
      </c>
      <c r="G86" s="74" t="s">
        <v>1106</v>
      </c>
      <c r="H86" s="74" t="s">
        <v>1107</v>
      </c>
      <c r="I86" s="74" t="s">
        <v>1108</v>
      </c>
      <c r="J86" s="74" t="s">
        <v>1109</v>
      </c>
      <c r="K86" s="74" t="s">
        <v>1372</v>
      </c>
      <c r="L86" s="74" t="s">
        <v>1362</v>
      </c>
      <c r="M86" s="74" t="s">
        <v>1373</v>
      </c>
      <c r="N86" s="74" t="s">
        <v>1113</v>
      </c>
      <c r="O86" s="73">
        <v>3044.13</v>
      </c>
      <c r="P86" s="73">
        <v>723.73</v>
      </c>
      <c r="Q86" s="73">
        <v>0</v>
      </c>
      <c r="R86" s="73">
        <v>3044.13</v>
      </c>
      <c r="S86" s="73">
        <v>723.73</v>
      </c>
      <c r="T86" s="73">
        <v>0</v>
      </c>
      <c r="U86" s="73">
        <v>2320.4</v>
      </c>
      <c r="V86" s="74" t="s">
        <v>154</v>
      </c>
      <c r="W86" s="74" t="s">
        <v>1114</v>
      </c>
      <c r="X86" s="74" t="s">
        <v>1382</v>
      </c>
      <c r="Y86" s="74" t="s">
        <v>1116</v>
      </c>
      <c r="Z86" s="74" t="s">
        <v>1117</v>
      </c>
      <c r="AA86" s="74" t="s">
        <v>168</v>
      </c>
      <c r="AB86" s="74" t="s">
        <v>154</v>
      </c>
      <c r="AC86" s="74" t="s">
        <v>1118</v>
      </c>
      <c r="AD86" s="74" t="s">
        <v>1119</v>
      </c>
      <c r="AE86" s="74" t="s">
        <v>1120</v>
      </c>
      <c r="AF86" s="74" t="s">
        <v>1383</v>
      </c>
      <c r="AG86" s="74" t="s">
        <v>1122</v>
      </c>
      <c r="AH86" s="74" t="s">
        <v>172</v>
      </c>
      <c r="AI86" s="74" t="s">
        <v>1123</v>
      </c>
      <c r="AJ86" s="74" t="s">
        <v>1124</v>
      </c>
      <c r="AK86" s="74" t="s">
        <v>1125</v>
      </c>
      <c r="AL86" s="74" t="s">
        <v>1126</v>
      </c>
      <c r="AM86" s="74" t="s">
        <v>1127</v>
      </c>
      <c r="AN86" s="74" t="s">
        <v>154</v>
      </c>
      <c r="AO86" s="74" t="s">
        <v>1128</v>
      </c>
      <c r="AP86" s="74" t="s">
        <v>154</v>
      </c>
      <c r="AQ86" s="74" t="s">
        <v>154</v>
      </c>
      <c r="AR86" s="74" t="s">
        <v>1129</v>
      </c>
      <c r="AS86" s="74" t="s">
        <v>1130</v>
      </c>
      <c r="AT86" s="74" t="s">
        <v>1131</v>
      </c>
      <c r="AU86" s="74" t="s">
        <v>1170</v>
      </c>
      <c r="AV86" s="74" t="s">
        <v>173</v>
      </c>
      <c r="AW86" s="74" t="s">
        <v>173</v>
      </c>
      <c r="AX86" s="74" t="s">
        <v>1282</v>
      </c>
      <c r="AY86" s="74" t="s">
        <v>1283</v>
      </c>
      <c r="AZ86" s="74" t="s">
        <v>1319</v>
      </c>
      <c r="BA86" s="74" t="s">
        <v>1377</v>
      </c>
    </row>
    <row r="87" spans="1:53" s="75" customFormat="1" x14ac:dyDescent="0.25">
      <c r="A87" s="74" t="s">
        <v>154</v>
      </c>
      <c r="B87" s="74" t="s">
        <v>154</v>
      </c>
      <c r="C87" s="74" t="s">
        <v>1370</v>
      </c>
      <c r="D87" s="74" t="s">
        <v>1104</v>
      </c>
      <c r="E87" s="74" t="s">
        <v>1360</v>
      </c>
      <c r="F87" s="74" t="s">
        <v>1384</v>
      </c>
      <c r="G87" s="74" t="s">
        <v>1134</v>
      </c>
      <c r="H87" s="74" t="s">
        <v>1135</v>
      </c>
      <c r="I87" s="74" t="s">
        <v>1108</v>
      </c>
      <c r="J87" s="74" t="s">
        <v>1109</v>
      </c>
      <c r="K87" s="74" t="s">
        <v>1372</v>
      </c>
      <c r="L87" s="74" t="s">
        <v>1362</v>
      </c>
      <c r="M87" s="74" t="s">
        <v>1373</v>
      </c>
      <c r="N87" s="74" t="s">
        <v>1385</v>
      </c>
      <c r="O87" s="73">
        <v>2204.37</v>
      </c>
      <c r="P87" s="73">
        <v>0</v>
      </c>
      <c r="Q87" s="73">
        <v>0.03</v>
      </c>
      <c r="R87" s="73">
        <v>2204.4</v>
      </c>
      <c r="S87" s="73">
        <v>0</v>
      </c>
      <c r="T87" s="73">
        <v>0</v>
      </c>
      <c r="U87" s="73">
        <v>2204.4</v>
      </c>
      <c r="V87" s="74" t="s">
        <v>154</v>
      </c>
      <c r="W87" s="74" t="s">
        <v>1114</v>
      </c>
      <c r="X87" s="74" t="s">
        <v>1386</v>
      </c>
      <c r="Y87" s="74" t="s">
        <v>1116</v>
      </c>
      <c r="Z87" s="74" t="s">
        <v>1117</v>
      </c>
      <c r="AA87" s="74" t="s">
        <v>168</v>
      </c>
      <c r="AB87" s="74" t="s">
        <v>154</v>
      </c>
      <c r="AC87" s="74" t="s">
        <v>1137</v>
      </c>
      <c r="AD87" s="74" t="s">
        <v>1138</v>
      </c>
      <c r="AE87" s="74" t="s">
        <v>1139</v>
      </c>
      <c r="AF87" s="74" t="s">
        <v>1387</v>
      </c>
      <c r="AG87" s="74" t="s">
        <v>1141</v>
      </c>
      <c r="AH87" s="74" t="s">
        <v>172</v>
      </c>
      <c r="AI87" s="74" t="s">
        <v>1123</v>
      </c>
      <c r="AJ87" s="74" t="s">
        <v>1124</v>
      </c>
      <c r="AK87" s="74" t="s">
        <v>1142</v>
      </c>
      <c r="AL87" s="74" t="s">
        <v>1126</v>
      </c>
      <c r="AM87" s="74" t="s">
        <v>1127</v>
      </c>
      <c r="AN87" s="74" t="s">
        <v>154</v>
      </c>
      <c r="AO87" s="74" t="s">
        <v>1128</v>
      </c>
      <c r="AP87" s="74" t="s">
        <v>154</v>
      </c>
      <c r="AQ87" s="74" t="s">
        <v>154</v>
      </c>
      <c r="AR87" s="74" t="s">
        <v>1143</v>
      </c>
      <c r="AS87" s="74" t="s">
        <v>1130</v>
      </c>
      <c r="AT87" s="74" t="s">
        <v>1131</v>
      </c>
      <c r="AU87" s="74" t="s">
        <v>1388</v>
      </c>
      <c r="AV87" s="74" t="s">
        <v>173</v>
      </c>
      <c r="AW87" s="74" t="s">
        <v>173</v>
      </c>
      <c r="AX87" s="74" t="s">
        <v>1389</v>
      </c>
      <c r="AY87" s="74" t="s">
        <v>1283</v>
      </c>
      <c r="AZ87" s="74" t="s">
        <v>173</v>
      </c>
      <c r="BA87" s="74" t="s">
        <v>173</v>
      </c>
    </row>
    <row r="88" spans="1:53" s="75" customFormat="1" x14ac:dyDescent="0.25">
      <c r="A88" s="74" t="s">
        <v>154</v>
      </c>
      <c r="B88" s="74" t="s">
        <v>154</v>
      </c>
      <c r="C88" s="74" t="s">
        <v>1370</v>
      </c>
      <c r="D88" s="74" t="s">
        <v>1104</v>
      </c>
      <c r="E88" s="74" t="s">
        <v>1360</v>
      </c>
      <c r="F88" s="74" t="s">
        <v>1390</v>
      </c>
      <c r="G88" s="74" t="s">
        <v>1155</v>
      </c>
      <c r="H88" s="74" t="s">
        <v>1156</v>
      </c>
      <c r="I88" s="74" t="s">
        <v>1108</v>
      </c>
      <c r="J88" s="74" t="s">
        <v>1109</v>
      </c>
      <c r="K88" s="74" t="s">
        <v>1372</v>
      </c>
      <c r="L88" s="74" t="s">
        <v>1362</v>
      </c>
      <c r="M88" s="74" t="s">
        <v>1373</v>
      </c>
      <c r="N88" s="74" t="s">
        <v>1113</v>
      </c>
      <c r="O88" s="73">
        <v>3044.13</v>
      </c>
      <c r="P88" s="73">
        <v>723.66</v>
      </c>
      <c r="Q88" s="73">
        <v>438.73</v>
      </c>
      <c r="R88" s="73">
        <v>3482.86</v>
      </c>
      <c r="S88" s="73">
        <v>723.66</v>
      </c>
      <c r="T88" s="73">
        <v>0</v>
      </c>
      <c r="U88" s="73">
        <v>2759.2</v>
      </c>
      <c r="V88" s="74" t="s">
        <v>154</v>
      </c>
      <c r="W88" s="74" t="s">
        <v>1114</v>
      </c>
      <c r="X88" s="74" t="s">
        <v>1391</v>
      </c>
      <c r="Y88" s="74" t="s">
        <v>1116</v>
      </c>
      <c r="Z88" s="74" t="s">
        <v>1117</v>
      </c>
      <c r="AA88" s="74" t="s">
        <v>168</v>
      </c>
      <c r="AB88" s="74" t="s">
        <v>154</v>
      </c>
      <c r="AC88" s="74" t="s">
        <v>1158</v>
      </c>
      <c r="AD88" s="74" t="s">
        <v>1159</v>
      </c>
      <c r="AE88" s="74" t="s">
        <v>1160</v>
      </c>
      <c r="AF88" s="74" t="s">
        <v>1392</v>
      </c>
      <c r="AG88" s="74" t="s">
        <v>1141</v>
      </c>
      <c r="AH88" s="74" t="s">
        <v>172</v>
      </c>
      <c r="AI88" s="74" t="s">
        <v>1123</v>
      </c>
      <c r="AJ88" s="74" t="s">
        <v>1124</v>
      </c>
      <c r="AK88" s="74" t="s">
        <v>1162</v>
      </c>
      <c r="AL88" s="74" t="s">
        <v>1126</v>
      </c>
      <c r="AM88" s="74" t="s">
        <v>1127</v>
      </c>
      <c r="AN88" s="74" t="s">
        <v>154</v>
      </c>
      <c r="AO88" s="74" t="s">
        <v>1128</v>
      </c>
      <c r="AP88" s="74" t="s">
        <v>154</v>
      </c>
      <c r="AQ88" s="74" t="s">
        <v>154</v>
      </c>
      <c r="AR88" s="74" t="s">
        <v>1153</v>
      </c>
      <c r="AS88" s="74" t="s">
        <v>1130</v>
      </c>
      <c r="AT88" s="74" t="s">
        <v>1131</v>
      </c>
      <c r="AU88" s="74" t="s">
        <v>1170</v>
      </c>
      <c r="AV88" s="74" t="s">
        <v>173</v>
      </c>
      <c r="AW88" s="74" t="s">
        <v>173</v>
      </c>
      <c r="AX88" s="74" t="s">
        <v>1282</v>
      </c>
      <c r="AY88" s="74" t="s">
        <v>1283</v>
      </c>
      <c r="AZ88" s="74" t="s">
        <v>1393</v>
      </c>
      <c r="BA88" s="74" t="s">
        <v>1377</v>
      </c>
    </row>
    <row r="89" spans="1:53" s="75" customFormat="1" x14ac:dyDescent="0.25">
      <c r="A89" s="74" t="s">
        <v>154</v>
      </c>
      <c r="B89" s="74" t="s">
        <v>154</v>
      </c>
      <c r="C89" s="74" t="s">
        <v>1370</v>
      </c>
      <c r="D89" s="74" t="s">
        <v>1104</v>
      </c>
      <c r="E89" s="74" t="s">
        <v>1360</v>
      </c>
      <c r="F89" s="74" t="s">
        <v>1394</v>
      </c>
      <c r="G89" s="74" t="s">
        <v>1164</v>
      </c>
      <c r="H89" s="74" t="s">
        <v>1165</v>
      </c>
      <c r="I89" s="74" t="s">
        <v>1108</v>
      </c>
      <c r="J89" s="74" t="s">
        <v>1109</v>
      </c>
      <c r="K89" s="74" t="s">
        <v>1372</v>
      </c>
      <c r="L89" s="74" t="s">
        <v>1362</v>
      </c>
      <c r="M89" s="74" t="s">
        <v>1373</v>
      </c>
      <c r="N89" s="74" t="s">
        <v>1113</v>
      </c>
      <c r="O89" s="73">
        <v>3044.13</v>
      </c>
      <c r="P89" s="73">
        <v>723.65</v>
      </c>
      <c r="Q89" s="73">
        <v>454.12</v>
      </c>
      <c r="R89" s="73">
        <v>3498.25</v>
      </c>
      <c r="S89" s="73">
        <v>723.65</v>
      </c>
      <c r="T89" s="73">
        <v>0</v>
      </c>
      <c r="U89" s="73">
        <v>2774.6</v>
      </c>
      <c r="V89" s="74" t="s">
        <v>154</v>
      </c>
      <c r="W89" s="74" t="s">
        <v>1114</v>
      </c>
      <c r="X89" s="74" t="s">
        <v>1395</v>
      </c>
      <c r="Y89" s="74" t="s">
        <v>1116</v>
      </c>
      <c r="Z89" s="74" t="s">
        <v>1117</v>
      </c>
      <c r="AA89" s="74" t="s">
        <v>168</v>
      </c>
      <c r="AB89" s="74" t="s">
        <v>154</v>
      </c>
      <c r="AC89" s="74" t="s">
        <v>1167</v>
      </c>
      <c r="AD89" s="74" t="s">
        <v>1168</v>
      </c>
      <c r="AE89" s="74" t="s">
        <v>1160</v>
      </c>
      <c r="AF89" s="74" t="s">
        <v>1392</v>
      </c>
      <c r="AG89" s="74" t="s">
        <v>1141</v>
      </c>
      <c r="AH89" s="74" t="s">
        <v>172</v>
      </c>
      <c r="AI89" s="74" t="s">
        <v>1123</v>
      </c>
      <c r="AJ89" s="74" t="s">
        <v>1124</v>
      </c>
      <c r="AK89" s="74" t="s">
        <v>1169</v>
      </c>
      <c r="AL89" s="74" t="s">
        <v>1126</v>
      </c>
      <c r="AM89" s="74" t="s">
        <v>1127</v>
      </c>
      <c r="AN89" s="74" t="s">
        <v>154</v>
      </c>
      <c r="AO89" s="74" t="s">
        <v>1128</v>
      </c>
      <c r="AP89" s="74" t="s">
        <v>154</v>
      </c>
      <c r="AQ89" s="74" t="s">
        <v>154</v>
      </c>
      <c r="AR89" s="74" t="s">
        <v>1153</v>
      </c>
      <c r="AS89" s="74" t="s">
        <v>1130</v>
      </c>
      <c r="AT89" s="74" t="s">
        <v>1131</v>
      </c>
      <c r="AU89" s="74" t="s">
        <v>1170</v>
      </c>
      <c r="AV89" s="74" t="s">
        <v>173</v>
      </c>
      <c r="AW89" s="74" t="s">
        <v>173</v>
      </c>
      <c r="AX89" s="74" t="s">
        <v>1282</v>
      </c>
      <c r="AY89" s="74" t="s">
        <v>1283</v>
      </c>
      <c r="AZ89" s="74" t="s">
        <v>173</v>
      </c>
      <c r="BA89" s="74" t="s">
        <v>1377</v>
      </c>
    </row>
    <row r="92" spans="1:53" x14ac:dyDescent="0.25">
      <c r="P92" s="28" t="s">
        <v>1270</v>
      </c>
      <c r="Q92" s="102">
        <f>T94</f>
        <v>18265</v>
      </c>
      <c r="T92" s="16" t="s">
        <v>1271</v>
      </c>
      <c r="W92" s="16" t="s">
        <v>1271</v>
      </c>
    </row>
    <row r="93" spans="1:53" x14ac:dyDescent="0.25">
      <c r="O93" s="442" t="s">
        <v>1396</v>
      </c>
      <c r="P93" s="28" t="s">
        <v>1272</v>
      </c>
      <c r="Q93" s="102">
        <f>T99</f>
        <v>30022.000000000004</v>
      </c>
      <c r="S93" s="28">
        <f>SUM(R64:R69)</f>
        <v>18265.13</v>
      </c>
      <c r="T93" s="28">
        <f>SUM(S64:S69)</f>
        <v>0.13</v>
      </c>
      <c r="V93" s="28">
        <f>SUM(R84:R89)</f>
        <v>18944.809999999998</v>
      </c>
      <c r="W93" s="28">
        <f>SUM(S84:S89)</f>
        <v>2894.81</v>
      </c>
    </row>
    <row r="94" spans="1:53" x14ac:dyDescent="0.25">
      <c r="O94" s="442"/>
      <c r="P94" s="28" t="s">
        <v>1273</v>
      </c>
      <c r="Q94" s="102">
        <f>T104</f>
        <v>19792.400000000001</v>
      </c>
      <c r="S94" s="28"/>
      <c r="T94" s="48">
        <f>SUM(U64:U69)</f>
        <v>18265</v>
      </c>
      <c r="V94" s="28"/>
      <c r="W94" s="48">
        <f>SUM(U84:U89)</f>
        <v>16049.999999999998</v>
      </c>
    </row>
    <row r="95" spans="1:53" x14ac:dyDescent="0.25">
      <c r="P95" s="28" t="s">
        <v>1274</v>
      </c>
      <c r="Q95" s="102">
        <f>W94</f>
        <v>16049.999999999998</v>
      </c>
    </row>
    <row r="96" spans="1:53" x14ac:dyDescent="0.25">
      <c r="P96" s="57"/>
      <c r="Q96" s="92">
        <f>SUM(Q92:Q95)</f>
        <v>84129.4</v>
      </c>
    </row>
    <row r="97" spans="1:53" x14ac:dyDescent="0.25">
      <c r="T97" s="16" t="s">
        <v>1271</v>
      </c>
      <c r="V97" s="92"/>
    </row>
    <row r="98" spans="1:53" x14ac:dyDescent="0.25">
      <c r="S98" s="28">
        <f>SUM(R70:R76)</f>
        <v>31594.58</v>
      </c>
      <c r="T98" s="28">
        <f>SUM(S70:S76)</f>
        <v>1572.5800000000002</v>
      </c>
    </row>
    <row r="99" spans="1:53" x14ac:dyDescent="0.25">
      <c r="S99" s="28"/>
      <c r="T99" s="48">
        <f>SUM(U70:U76)</f>
        <v>30022.000000000004</v>
      </c>
    </row>
    <row r="100" spans="1:53" x14ac:dyDescent="0.25">
      <c r="U100" s="29"/>
    </row>
    <row r="102" spans="1:53" x14ac:dyDescent="0.25">
      <c r="T102" s="16" t="s">
        <v>1271</v>
      </c>
    </row>
    <row r="103" spans="1:53" x14ac:dyDescent="0.25">
      <c r="S103" s="28">
        <f>SUM(R77:R83)</f>
        <v>19792.560000000001</v>
      </c>
      <c r="T103" s="28">
        <f>SUM(S77:S83)</f>
        <v>0.16</v>
      </c>
    </row>
    <row r="104" spans="1:53" x14ac:dyDescent="0.25">
      <c r="S104" s="28"/>
      <c r="T104" s="48">
        <f>SUM(U77:U83)</f>
        <v>19792.400000000001</v>
      </c>
    </row>
    <row r="105" spans="1:53" x14ac:dyDescent="0.25">
      <c r="U105" s="29"/>
    </row>
    <row r="107" spans="1:53" s="63" customFormat="1" x14ac:dyDescent="0.25"/>
    <row r="109" spans="1:53" x14ac:dyDescent="0.25">
      <c r="C109" s="439" t="s">
        <v>416</v>
      </c>
      <c r="D109" s="439"/>
      <c r="E109" s="439"/>
      <c r="F109" s="439"/>
      <c r="G109" s="439"/>
      <c r="H109" s="439"/>
    </row>
    <row r="110" spans="1:53" x14ac:dyDescent="0.25">
      <c r="C110" s="439"/>
      <c r="D110" s="439"/>
      <c r="E110" s="439"/>
      <c r="F110" s="439"/>
      <c r="G110" s="439"/>
      <c r="H110" s="439"/>
    </row>
    <row r="111" spans="1:53" s="55" customFormat="1" x14ac:dyDescent="0.3">
      <c r="A111" s="64" t="s">
        <v>93</v>
      </c>
      <c r="B111" s="64" t="s">
        <v>1059</v>
      </c>
      <c r="C111" s="64" t="s">
        <v>1060</v>
      </c>
      <c r="D111" s="64" t="s">
        <v>101</v>
      </c>
      <c r="E111" s="64" t="s">
        <v>102</v>
      </c>
      <c r="F111" s="64" t="s">
        <v>103</v>
      </c>
      <c r="G111" s="64" t="s">
        <v>108</v>
      </c>
      <c r="H111" s="64" t="s">
        <v>1061</v>
      </c>
      <c r="I111" s="64" t="s">
        <v>1062</v>
      </c>
      <c r="J111" s="64" t="s">
        <v>1063</v>
      </c>
      <c r="K111" s="64" t="s">
        <v>1064</v>
      </c>
      <c r="L111" s="64" t="s">
        <v>1065</v>
      </c>
      <c r="M111" s="64" t="s">
        <v>1066</v>
      </c>
      <c r="N111" s="64" t="s">
        <v>1067</v>
      </c>
      <c r="O111" s="64" t="s">
        <v>1068</v>
      </c>
      <c r="P111" s="64" t="s">
        <v>1069</v>
      </c>
      <c r="Q111" s="64" t="s">
        <v>1070</v>
      </c>
      <c r="R111" s="64" t="s">
        <v>113</v>
      </c>
      <c r="S111" s="64" t="s">
        <v>114</v>
      </c>
      <c r="T111" s="64" t="s">
        <v>1071</v>
      </c>
      <c r="U111" s="64" t="s">
        <v>120</v>
      </c>
      <c r="V111" s="64" t="s">
        <v>1072</v>
      </c>
      <c r="W111" s="64" t="s">
        <v>1073</v>
      </c>
      <c r="X111" s="64" t="s">
        <v>1074</v>
      </c>
      <c r="Y111" s="64" t="s">
        <v>133</v>
      </c>
      <c r="Z111" s="64" t="s">
        <v>1075</v>
      </c>
      <c r="AA111" s="64" t="s">
        <v>127</v>
      </c>
      <c r="AB111" s="64" t="s">
        <v>1076</v>
      </c>
      <c r="AC111" s="64" t="s">
        <v>1077</v>
      </c>
      <c r="AD111" s="64" t="s">
        <v>1078</v>
      </c>
      <c r="AE111" s="64" t="s">
        <v>1079</v>
      </c>
      <c r="AF111" s="64" t="s">
        <v>1080</v>
      </c>
      <c r="AG111" s="64" t="s">
        <v>1081</v>
      </c>
      <c r="AH111" s="64" t="s">
        <v>1082</v>
      </c>
      <c r="AI111" s="64" t="s">
        <v>1083</v>
      </c>
      <c r="AJ111" s="64" t="s">
        <v>1084</v>
      </c>
      <c r="AK111" s="64" t="s">
        <v>1085</v>
      </c>
      <c r="AL111" s="64" t="s">
        <v>1086</v>
      </c>
      <c r="AM111" s="64" t="s">
        <v>1087</v>
      </c>
      <c r="AN111" s="64" t="s">
        <v>1088</v>
      </c>
      <c r="AO111" s="64" t="s">
        <v>1089</v>
      </c>
      <c r="AP111" s="64" t="s">
        <v>1090</v>
      </c>
      <c r="AQ111" s="64" t="s">
        <v>1091</v>
      </c>
      <c r="AR111" s="64" t="s">
        <v>1092</v>
      </c>
      <c r="AS111" s="64" t="s">
        <v>1093</v>
      </c>
      <c r="AT111" s="64" t="s">
        <v>1094</v>
      </c>
      <c r="AU111" s="64" t="s">
        <v>1095</v>
      </c>
      <c r="AV111" s="64" t="s">
        <v>1096</v>
      </c>
      <c r="AW111" s="64" t="s">
        <v>1097</v>
      </c>
      <c r="AX111" s="64" t="s">
        <v>1098</v>
      </c>
      <c r="AY111" s="64" t="s">
        <v>1099</v>
      </c>
      <c r="AZ111" s="64" t="s">
        <v>1100</v>
      </c>
      <c r="BA111" s="64" t="s">
        <v>1101</v>
      </c>
    </row>
    <row r="112" spans="1:53" s="80" customFormat="1" x14ac:dyDescent="0.25">
      <c r="A112" s="78" t="s">
        <v>154</v>
      </c>
      <c r="B112" s="78" t="s">
        <v>154</v>
      </c>
      <c r="C112" s="78" t="s">
        <v>463</v>
      </c>
      <c r="D112" s="78" t="s">
        <v>1104</v>
      </c>
      <c r="E112" s="78" t="s">
        <v>1397</v>
      </c>
      <c r="F112" s="78" t="s">
        <v>1398</v>
      </c>
      <c r="G112" s="78" t="s">
        <v>1106</v>
      </c>
      <c r="H112" s="78" t="s">
        <v>1107</v>
      </c>
      <c r="I112" s="78" t="s">
        <v>1108</v>
      </c>
      <c r="J112" s="78" t="s">
        <v>1109</v>
      </c>
      <c r="K112" s="78" t="s">
        <v>1399</v>
      </c>
      <c r="L112" s="78" t="s">
        <v>1400</v>
      </c>
      <c r="M112" s="78" t="s">
        <v>1401</v>
      </c>
      <c r="N112" s="78" t="s">
        <v>1113</v>
      </c>
      <c r="O112" s="79">
        <v>3044.13</v>
      </c>
      <c r="P112" s="79">
        <v>0</v>
      </c>
      <c r="Q112" s="79">
        <v>7.0000000000000007E-2</v>
      </c>
      <c r="R112" s="79">
        <v>3044.2</v>
      </c>
      <c r="S112" s="79">
        <v>0</v>
      </c>
      <c r="T112" s="79">
        <v>0</v>
      </c>
      <c r="U112" s="79">
        <v>3044.2</v>
      </c>
      <c r="V112" s="78" t="s">
        <v>154</v>
      </c>
      <c r="W112" s="78" t="s">
        <v>1114</v>
      </c>
      <c r="X112" s="78" t="s">
        <v>1402</v>
      </c>
      <c r="Y112" s="78" t="s">
        <v>1116</v>
      </c>
      <c r="Z112" s="78" t="s">
        <v>1117</v>
      </c>
      <c r="AA112" s="78" t="s">
        <v>168</v>
      </c>
      <c r="AB112" s="78" t="s">
        <v>154</v>
      </c>
      <c r="AC112" s="78" t="s">
        <v>1118</v>
      </c>
      <c r="AD112" s="78" t="s">
        <v>1119</v>
      </c>
      <c r="AE112" s="78" t="s">
        <v>1120</v>
      </c>
      <c r="AF112" s="78" t="s">
        <v>1403</v>
      </c>
      <c r="AG112" s="78" t="s">
        <v>1122</v>
      </c>
      <c r="AH112" s="78" t="s">
        <v>172</v>
      </c>
      <c r="AI112" s="78" t="s">
        <v>1123</v>
      </c>
      <c r="AJ112" s="78" t="s">
        <v>1124</v>
      </c>
      <c r="AK112" s="78" t="s">
        <v>1125</v>
      </c>
      <c r="AL112" s="78" t="s">
        <v>1126</v>
      </c>
      <c r="AM112" s="78" t="s">
        <v>1127</v>
      </c>
      <c r="AN112" s="78" t="s">
        <v>154</v>
      </c>
      <c r="AO112" s="78" t="s">
        <v>1128</v>
      </c>
      <c r="AP112" s="78" t="s">
        <v>154</v>
      </c>
      <c r="AQ112" s="78" t="s">
        <v>154</v>
      </c>
      <c r="AR112" s="78" t="s">
        <v>1129</v>
      </c>
      <c r="AS112" s="78" t="s">
        <v>1130</v>
      </c>
      <c r="AT112" s="78" t="s">
        <v>1131</v>
      </c>
      <c r="AU112" s="78" t="s">
        <v>1170</v>
      </c>
      <c r="AV112" s="78" t="s">
        <v>173</v>
      </c>
      <c r="AW112" s="78" t="s">
        <v>173</v>
      </c>
      <c r="AX112" s="78" t="s">
        <v>1282</v>
      </c>
      <c r="AY112" s="78" t="s">
        <v>1283</v>
      </c>
      <c r="AZ112" s="78" t="s">
        <v>173</v>
      </c>
      <c r="BA112" s="78" t="s">
        <v>173</v>
      </c>
    </row>
    <row r="113" spans="1:53" s="80" customFormat="1" x14ac:dyDescent="0.25">
      <c r="A113" s="78" t="s">
        <v>154</v>
      </c>
      <c r="B113" s="78" t="s">
        <v>154</v>
      </c>
      <c r="C113" s="78" t="s">
        <v>463</v>
      </c>
      <c r="D113" s="78" t="s">
        <v>1104</v>
      </c>
      <c r="E113" s="78" t="s">
        <v>1397</v>
      </c>
      <c r="F113" s="78" t="s">
        <v>1404</v>
      </c>
      <c r="G113" s="78" t="s">
        <v>1164</v>
      </c>
      <c r="H113" s="78" t="s">
        <v>1165</v>
      </c>
      <c r="I113" s="78" t="s">
        <v>1108</v>
      </c>
      <c r="J113" s="78" t="s">
        <v>1109</v>
      </c>
      <c r="K113" s="78" t="s">
        <v>1399</v>
      </c>
      <c r="L113" s="78" t="s">
        <v>1400</v>
      </c>
      <c r="M113" s="78" t="s">
        <v>1401</v>
      </c>
      <c r="N113" s="78" t="s">
        <v>1113</v>
      </c>
      <c r="O113" s="79">
        <v>3044.13</v>
      </c>
      <c r="P113" s="79">
        <v>0</v>
      </c>
      <c r="Q113" s="79">
        <v>7.0000000000000007E-2</v>
      </c>
      <c r="R113" s="79">
        <v>3044.2</v>
      </c>
      <c r="S113" s="79">
        <v>0</v>
      </c>
      <c r="T113" s="79">
        <v>0</v>
      </c>
      <c r="U113" s="79">
        <v>3044.2</v>
      </c>
      <c r="V113" s="78" t="s">
        <v>154</v>
      </c>
      <c r="W113" s="78" t="s">
        <v>1114</v>
      </c>
      <c r="X113" s="78" t="s">
        <v>1405</v>
      </c>
      <c r="Y113" s="78" t="s">
        <v>1116</v>
      </c>
      <c r="Z113" s="78" t="s">
        <v>1117</v>
      </c>
      <c r="AA113" s="78" t="s">
        <v>168</v>
      </c>
      <c r="AB113" s="78" t="s">
        <v>154</v>
      </c>
      <c r="AC113" s="78" t="s">
        <v>1167</v>
      </c>
      <c r="AD113" s="78" t="s">
        <v>1168</v>
      </c>
      <c r="AE113" s="78" t="s">
        <v>1160</v>
      </c>
      <c r="AF113" s="78" t="s">
        <v>1406</v>
      </c>
      <c r="AG113" s="78" t="s">
        <v>1141</v>
      </c>
      <c r="AH113" s="78" t="s">
        <v>172</v>
      </c>
      <c r="AI113" s="78" t="s">
        <v>1123</v>
      </c>
      <c r="AJ113" s="78" t="s">
        <v>1124</v>
      </c>
      <c r="AK113" s="78" t="s">
        <v>1169</v>
      </c>
      <c r="AL113" s="78" t="s">
        <v>1126</v>
      </c>
      <c r="AM113" s="78" t="s">
        <v>1127</v>
      </c>
      <c r="AN113" s="78" t="s">
        <v>154</v>
      </c>
      <c r="AO113" s="78" t="s">
        <v>1128</v>
      </c>
      <c r="AP113" s="78" t="s">
        <v>154</v>
      </c>
      <c r="AQ113" s="78" t="s">
        <v>154</v>
      </c>
      <c r="AR113" s="78" t="s">
        <v>1153</v>
      </c>
      <c r="AS113" s="78" t="s">
        <v>1130</v>
      </c>
      <c r="AT113" s="78" t="s">
        <v>1131</v>
      </c>
      <c r="AU113" s="78" t="s">
        <v>1170</v>
      </c>
      <c r="AV113" s="78" t="s">
        <v>173</v>
      </c>
      <c r="AW113" s="78" t="s">
        <v>173</v>
      </c>
      <c r="AX113" s="78" t="s">
        <v>1282</v>
      </c>
      <c r="AY113" s="78" t="s">
        <v>1283</v>
      </c>
      <c r="AZ113" s="78" t="s">
        <v>173</v>
      </c>
      <c r="BA113" s="78" t="s">
        <v>173</v>
      </c>
    </row>
    <row r="114" spans="1:53" s="80" customFormat="1" x14ac:dyDescent="0.25">
      <c r="A114" s="78" t="s">
        <v>154</v>
      </c>
      <c r="B114" s="78" t="s">
        <v>154</v>
      </c>
      <c r="C114" s="78" t="s">
        <v>463</v>
      </c>
      <c r="D114" s="78" t="s">
        <v>1104</v>
      </c>
      <c r="E114" s="78" t="s">
        <v>1397</v>
      </c>
      <c r="F114" s="78" t="s">
        <v>1407</v>
      </c>
      <c r="G114" s="78" t="s">
        <v>1172</v>
      </c>
      <c r="H114" s="78" t="s">
        <v>1173</v>
      </c>
      <c r="I114" s="78" t="s">
        <v>1108</v>
      </c>
      <c r="J114" s="78" t="s">
        <v>1109</v>
      </c>
      <c r="K114" s="78" t="s">
        <v>1399</v>
      </c>
      <c r="L114" s="78" t="s">
        <v>1400</v>
      </c>
      <c r="M114" s="78" t="s">
        <v>1401</v>
      </c>
      <c r="N114" s="78" t="s">
        <v>1189</v>
      </c>
      <c r="O114" s="79">
        <v>2449.3000000000002</v>
      </c>
      <c r="P114" s="79">
        <v>0.1</v>
      </c>
      <c r="Q114" s="79">
        <v>0</v>
      </c>
      <c r="R114" s="79">
        <v>2449.3000000000002</v>
      </c>
      <c r="S114" s="79">
        <v>0.1</v>
      </c>
      <c r="T114" s="79">
        <v>0</v>
      </c>
      <c r="U114" s="79">
        <v>2449.1999999999998</v>
      </c>
      <c r="V114" s="78" t="s">
        <v>154</v>
      </c>
      <c r="W114" s="78" t="s">
        <v>1114</v>
      </c>
      <c r="X114" s="78" t="s">
        <v>1408</v>
      </c>
      <c r="Y114" s="78" t="s">
        <v>1116</v>
      </c>
      <c r="Z114" s="78" t="s">
        <v>1117</v>
      </c>
      <c r="AA114" s="78" t="s">
        <v>168</v>
      </c>
      <c r="AB114" s="78" t="s">
        <v>154</v>
      </c>
      <c r="AC114" s="78" t="s">
        <v>1175</v>
      </c>
      <c r="AD114" s="78" t="s">
        <v>1176</v>
      </c>
      <c r="AE114" s="78" t="s">
        <v>1177</v>
      </c>
      <c r="AF114" s="78" t="s">
        <v>1409</v>
      </c>
      <c r="AG114" s="78" t="s">
        <v>1141</v>
      </c>
      <c r="AH114" s="78" t="s">
        <v>172</v>
      </c>
      <c r="AI114" s="78" t="s">
        <v>1123</v>
      </c>
      <c r="AJ114" s="78" t="s">
        <v>1124</v>
      </c>
      <c r="AK114" s="78" t="s">
        <v>1179</v>
      </c>
      <c r="AL114" s="78" t="s">
        <v>1126</v>
      </c>
      <c r="AM114" s="78" t="s">
        <v>1127</v>
      </c>
      <c r="AN114" s="78" t="s">
        <v>154</v>
      </c>
      <c r="AO114" s="78" t="s">
        <v>1128</v>
      </c>
      <c r="AP114" s="78" t="s">
        <v>154</v>
      </c>
      <c r="AQ114" s="78" t="s">
        <v>154</v>
      </c>
      <c r="AR114" s="78" t="s">
        <v>1143</v>
      </c>
      <c r="AS114" s="78" t="s">
        <v>1130</v>
      </c>
      <c r="AT114" s="78" t="s">
        <v>1131</v>
      </c>
      <c r="AU114" s="78" t="s">
        <v>1410</v>
      </c>
      <c r="AV114" s="78" t="s">
        <v>173</v>
      </c>
      <c r="AW114" s="78" t="s">
        <v>173</v>
      </c>
      <c r="AX114" s="78" t="s">
        <v>1410</v>
      </c>
      <c r="AY114" s="78" t="s">
        <v>1411</v>
      </c>
      <c r="AZ114" s="78" t="s">
        <v>1412</v>
      </c>
      <c r="BA114" s="78" t="s">
        <v>173</v>
      </c>
    </row>
    <row r="115" spans="1:53" s="80" customFormat="1" x14ac:dyDescent="0.25">
      <c r="A115" s="78" t="s">
        <v>154</v>
      </c>
      <c r="B115" s="78" t="s">
        <v>154</v>
      </c>
      <c r="C115" s="78" t="s">
        <v>463</v>
      </c>
      <c r="D115" s="78" t="s">
        <v>1104</v>
      </c>
      <c r="E115" s="78" t="s">
        <v>1397</v>
      </c>
      <c r="F115" s="78" t="s">
        <v>1413</v>
      </c>
      <c r="G115" s="78" t="s">
        <v>1155</v>
      </c>
      <c r="H115" s="78" t="s">
        <v>1156</v>
      </c>
      <c r="I115" s="78" t="s">
        <v>1108</v>
      </c>
      <c r="J115" s="78" t="s">
        <v>1109</v>
      </c>
      <c r="K115" s="78" t="s">
        <v>1399</v>
      </c>
      <c r="L115" s="78" t="s">
        <v>1400</v>
      </c>
      <c r="M115" s="78" t="s">
        <v>1401</v>
      </c>
      <c r="N115" s="78" t="s">
        <v>1113</v>
      </c>
      <c r="O115" s="79">
        <v>3044.13</v>
      </c>
      <c r="P115" s="79">
        <v>0.13</v>
      </c>
      <c r="Q115" s="79">
        <v>0</v>
      </c>
      <c r="R115" s="79">
        <v>3044.13</v>
      </c>
      <c r="S115" s="79">
        <v>0.13</v>
      </c>
      <c r="T115" s="79">
        <v>0</v>
      </c>
      <c r="U115" s="79">
        <v>3044</v>
      </c>
      <c r="V115" s="78" t="s">
        <v>154</v>
      </c>
      <c r="W115" s="78" t="s">
        <v>1114</v>
      </c>
      <c r="X115" s="78" t="s">
        <v>1414</v>
      </c>
      <c r="Y115" s="78" t="s">
        <v>1116</v>
      </c>
      <c r="Z115" s="78" t="s">
        <v>1117</v>
      </c>
      <c r="AA115" s="78" t="s">
        <v>168</v>
      </c>
      <c r="AB115" s="78" t="s">
        <v>154</v>
      </c>
      <c r="AC115" s="78" t="s">
        <v>1158</v>
      </c>
      <c r="AD115" s="78" t="s">
        <v>1159</v>
      </c>
      <c r="AE115" s="78" t="s">
        <v>1160</v>
      </c>
      <c r="AF115" s="78" t="s">
        <v>1406</v>
      </c>
      <c r="AG115" s="78" t="s">
        <v>1141</v>
      </c>
      <c r="AH115" s="78" t="s">
        <v>172</v>
      </c>
      <c r="AI115" s="78" t="s">
        <v>1123</v>
      </c>
      <c r="AJ115" s="78" t="s">
        <v>1124</v>
      </c>
      <c r="AK115" s="78" t="s">
        <v>1162</v>
      </c>
      <c r="AL115" s="78" t="s">
        <v>1126</v>
      </c>
      <c r="AM115" s="78" t="s">
        <v>1127</v>
      </c>
      <c r="AN115" s="78" t="s">
        <v>154</v>
      </c>
      <c r="AO115" s="78" t="s">
        <v>1128</v>
      </c>
      <c r="AP115" s="78" t="s">
        <v>154</v>
      </c>
      <c r="AQ115" s="78" t="s">
        <v>154</v>
      </c>
      <c r="AR115" s="78" t="s">
        <v>1153</v>
      </c>
      <c r="AS115" s="78" t="s">
        <v>1130</v>
      </c>
      <c r="AT115" s="78" t="s">
        <v>1131</v>
      </c>
      <c r="AU115" s="78" t="s">
        <v>1170</v>
      </c>
      <c r="AV115" s="78" t="s">
        <v>173</v>
      </c>
      <c r="AW115" s="78" t="s">
        <v>173</v>
      </c>
      <c r="AX115" s="78" t="s">
        <v>1282</v>
      </c>
      <c r="AY115" s="78" t="s">
        <v>1283</v>
      </c>
      <c r="AZ115" s="78" t="s">
        <v>1286</v>
      </c>
      <c r="BA115" s="78" t="s">
        <v>173</v>
      </c>
    </row>
    <row r="116" spans="1:53" s="80" customFormat="1" x14ac:dyDescent="0.25">
      <c r="A116" s="78" t="s">
        <v>154</v>
      </c>
      <c r="B116" s="78" t="s">
        <v>154</v>
      </c>
      <c r="C116" s="78" t="s">
        <v>463</v>
      </c>
      <c r="D116" s="78" t="s">
        <v>1104</v>
      </c>
      <c r="E116" s="78" t="s">
        <v>1397</v>
      </c>
      <c r="F116" s="78" t="s">
        <v>1415</v>
      </c>
      <c r="G116" s="78" t="s">
        <v>1134</v>
      </c>
      <c r="H116" s="78" t="s">
        <v>1135</v>
      </c>
      <c r="I116" s="78" t="s">
        <v>1108</v>
      </c>
      <c r="J116" s="78" t="s">
        <v>1109</v>
      </c>
      <c r="K116" s="78" t="s">
        <v>1399</v>
      </c>
      <c r="L116" s="78" t="s">
        <v>1400</v>
      </c>
      <c r="M116" s="78" t="s">
        <v>1401</v>
      </c>
      <c r="N116" s="78" t="s">
        <v>1113</v>
      </c>
      <c r="O116" s="79">
        <v>3044.13</v>
      </c>
      <c r="P116" s="79">
        <v>0</v>
      </c>
      <c r="Q116" s="79">
        <v>7.0000000000000007E-2</v>
      </c>
      <c r="R116" s="79">
        <v>3044.2</v>
      </c>
      <c r="S116" s="79">
        <v>0</v>
      </c>
      <c r="T116" s="79">
        <v>0</v>
      </c>
      <c r="U116" s="79">
        <v>3044.2</v>
      </c>
      <c r="V116" s="78" t="s">
        <v>154</v>
      </c>
      <c r="W116" s="78" t="s">
        <v>1114</v>
      </c>
      <c r="X116" s="78" t="s">
        <v>1416</v>
      </c>
      <c r="Y116" s="78" t="s">
        <v>1116</v>
      </c>
      <c r="Z116" s="78" t="s">
        <v>1117</v>
      </c>
      <c r="AA116" s="78" t="s">
        <v>168</v>
      </c>
      <c r="AB116" s="78" t="s">
        <v>154</v>
      </c>
      <c r="AC116" s="78" t="s">
        <v>1137</v>
      </c>
      <c r="AD116" s="78" t="s">
        <v>1138</v>
      </c>
      <c r="AE116" s="78" t="s">
        <v>1139</v>
      </c>
      <c r="AF116" s="78" t="s">
        <v>1417</v>
      </c>
      <c r="AG116" s="78" t="s">
        <v>1141</v>
      </c>
      <c r="AH116" s="78" t="s">
        <v>172</v>
      </c>
      <c r="AI116" s="78" t="s">
        <v>1123</v>
      </c>
      <c r="AJ116" s="78" t="s">
        <v>1124</v>
      </c>
      <c r="AK116" s="78" t="s">
        <v>1142</v>
      </c>
      <c r="AL116" s="78" t="s">
        <v>1126</v>
      </c>
      <c r="AM116" s="78" t="s">
        <v>1127</v>
      </c>
      <c r="AN116" s="78" t="s">
        <v>154</v>
      </c>
      <c r="AO116" s="78" t="s">
        <v>1128</v>
      </c>
      <c r="AP116" s="78" t="s">
        <v>154</v>
      </c>
      <c r="AQ116" s="78" t="s">
        <v>154</v>
      </c>
      <c r="AR116" s="78" t="s">
        <v>1143</v>
      </c>
      <c r="AS116" s="78" t="s">
        <v>1130</v>
      </c>
      <c r="AT116" s="78" t="s">
        <v>1131</v>
      </c>
      <c r="AU116" s="78" t="s">
        <v>1170</v>
      </c>
      <c r="AV116" s="78" t="s">
        <v>173</v>
      </c>
      <c r="AW116" s="78" t="s">
        <v>173</v>
      </c>
      <c r="AX116" s="78" t="s">
        <v>1282</v>
      </c>
      <c r="AY116" s="78" t="s">
        <v>1283</v>
      </c>
      <c r="AZ116" s="78" t="s">
        <v>173</v>
      </c>
      <c r="BA116" s="78" t="s">
        <v>173</v>
      </c>
    </row>
    <row r="117" spans="1:53" s="80" customFormat="1" x14ac:dyDescent="0.25">
      <c r="A117" s="78" t="s">
        <v>154</v>
      </c>
      <c r="B117" s="78" t="s">
        <v>154</v>
      </c>
      <c r="C117" s="78" t="s">
        <v>463</v>
      </c>
      <c r="D117" s="78" t="s">
        <v>1104</v>
      </c>
      <c r="E117" s="78" t="s">
        <v>1397</v>
      </c>
      <c r="F117" s="78" t="s">
        <v>1418</v>
      </c>
      <c r="G117" s="78" t="s">
        <v>1145</v>
      </c>
      <c r="H117" s="78" t="s">
        <v>1146</v>
      </c>
      <c r="I117" s="78" t="s">
        <v>1108</v>
      </c>
      <c r="J117" s="78" t="s">
        <v>1109</v>
      </c>
      <c r="K117" s="78" t="s">
        <v>1399</v>
      </c>
      <c r="L117" s="78" t="s">
        <v>1400</v>
      </c>
      <c r="M117" s="78" t="s">
        <v>1401</v>
      </c>
      <c r="N117" s="78" t="s">
        <v>1113</v>
      </c>
      <c r="O117" s="79">
        <v>3044.13</v>
      </c>
      <c r="P117" s="79">
        <v>0</v>
      </c>
      <c r="Q117" s="79">
        <v>7.0000000000000007E-2</v>
      </c>
      <c r="R117" s="79">
        <v>3044.2</v>
      </c>
      <c r="S117" s="79">
        <v>0</v>
      </c>
      <c r="T117" s="79">
        <v>0</v>
      </c>
      <c r="U117" s="79">
        <v>3044.2</v>
      </c>
      <c r="V117" s="78" t="s">
        <v>154</v>
      </c>
      <c r="W117" s="78" t="s">
        <v>1114</v>
      </c>
      <c r="X117" s="78" t="s">
        <v>1419</v>
      </c>
      <c r="Y117" s="78" t="s">
        <v>1116</v>
      </c>
      <c r="Z117" s="78" t="s">
        <v>1117</v>
      </c>
      <c r="AA117" s="78" t="s">
        <v>168</v>
      </c>
      <c r="AB117" s="78" t="s">
        <v>154</v>
      </c>
      <c r="AC117" s="78" t="s">
        <v>1148</v>
      </c>
      <c r="AD117" s="78" t="s">
        <v>1149</v>
      </c>
      <c r="AE117" s="78" t="s">
        <v>1150</v>
      </c>
      <c r="AF117" s="78" t="s">
        <v>1161</v>
      </c>
      <c r="AG117" s="78" t="s">
        <v>1141</v>
      </c>
      <c r="AH117" s="78" t="s">
        <v>172</v>
      </c>
      <c r="AI117" s="78" t="s">
        <v>1123</v>
      </c>
      <c r="AJ117" s="78" t="s">
        <v>1124</v>
      </c>
      <c r="AK117" s="78" t="s">
        <v>1152</v>
      </c>
      <c r="AL117" s="78" t="s">
        <v>1126</v>
      </c>
      <c r="AM117" s="78" t="s">
        <v>1127</v>
      </c>
      <c r="AN117" s="78" t="s">
        <v>154</v>
      </c>
      <c r="AO117" s="78" t="s">
        <v>1128</v>
      </c>
      <c r="AP117" s="78" t="s">
        <v>154</v>
      </c>
      <c r="AQ117" s="78" t="s">
        <v>154</v>
      </c>
      <c r="AR117" s="78" t="s">
        <v>1153</v>
      </c>
      <c r="AS117" s="78" t="s">
        <v>1130</v>
      </c>
      <c r="AT117" s="78" t="s">
        <v>1131</v>
      </c>
      <c r="AU117" s="78" t="s">
        <v>1170</v>
      </c>
      <c r="AV117" s="78" t="s">
        <v>173</v>
      </c>
      <c r="AW117" s="78" t="s">
        <v>173</v>
      </c>
      <c r="AX117" s="78" t="s">
        <v>1282</v>
      </c>
      <c r="AY117" s="78" t="s">
        <v>1283</v>
      </c>
      <c r="AZ117" s="78" t="s">
        <v>173</v>
      </c>
      <c r="BA117" s="78" t="s">
        <v>173</v>
      </c>
    </row>
    <row r="118" spans="1:53" x14ac:dyDescent="0.25">
      <c r="A118" s="65" t="s">
        <v>154</v>
      </c>
      <c r="B118" s="65" t="s">
        <v>154</v>
      </c>
      <c r="C118" s="65" t="s">
        <v>1420</v>
      </c>
      <c r="D118" s="65" t="s">
        <v>1104</v>
      </c>
      <c r="E118" s="65" t="s">
        <v>1421</v>
      </c>
      <c r="F118" s="65" t="s">
        <v>1422</v>
      </c>
      <c r="G118" s="65" t="s">
        <v>1172</v>
      </c>
      <c r="H118" s="65" t="s">
        <v>1173</v>
      </c>
      <c r="I118" s="65" t="s">
        <v>1108</v>
      </c>
      <c r="J118" s="65" t="s">
        <v>1109</v>
      </c>
      <c r="K118" s="65" t="s">
        <v>1423</v>
      </c>
      <c r="L118" s="65" t="s">
        <v>1424</v>
      </c>
      <c r="M118" s="65" t="s">
        <v>1425</v>
      </c>
      <c r="N118" s="65" t="s">
        <v>1113</v>
      </c>
      <c r="O118" s="66">
        <v>3044.13</v>
      </c>
      <c r="P118" s="66">
        <v>0</v>
      </c>
      <c r="Q118" s="66">
        <v>7.0000000000000007E-2</v>
      </c>
      <c r="R118" s="66">
        <v>3044.2</v>
      </c>
      <c r="S118" s="66">
        <v>0</v>
      </c>
      <c r="T118" s="66">
        <v>0</v>
      </c>
      <c r="U118" s="66">
        <v>3044.2</v>
      </c>
      <c r="V118" s="65" t="s">
        <v>154</v>
      </c>
      <c r="W118" s="65" t="s">
        <v>1114</v>
      </c>
      <c r="X118" s="65" t="s">
        <v>1426</v>
      </c>
      <c r="Y118" s="65" t="s">
        <v>1116</v>
      </c>
      <c r="Z118" s="65" t="s">
        <v>1117</v>
      </c>
      <c r="AA118" s="65" t="s">
        <v>168</v>
      </c>
      <c r="AB118" s="65" t="s">
        <v>154</v>
      </c>
      <c r="AC118" s="65" t="s">
        <v>1175</v>
      </c>
      <c r="AD118" s="65" t="s">
        <v>1176</v>
      </c>
      <c r="AE118" s="65" t="s">
        <v>1177</v>
      </c>
      <c r="AF118" s="65" t="s">
        <v>1427</v>
      </c>
      <c r="AG118" s="65" t="s">
        <v>1141</v>
      </c>
      <c r="AH118" s="65" t="s">
        <v>172</v>
      </c>
      <c r="AI118" s="65" t="s">
        <v>1123</v>
      </c>
      <c r="AJ118" s="65" t="s">
        <v>1124</v>
      </c>
      <c r="AK118" s="65" t="s">
        <v>1179</v>
      </c>
      <c r="AL118" s="65" t="s">
        <v>1126</v>
      </c>
      <c r="AM118" s="65" t="s">
        <v>1127</v>
      </c>
      <c r="AN118" s="65" t="s">
        <v>154</v>
      </c>
      <c r="AO118" s="65" t="s">
        <v>1128</v>
      </c>
      <c r="AP118" s="65" t="s">
        <v>154</v>
      </c>
      <c r="AQ118" s="65" t="s">
        <v>154</v>
      </c>
      <c r="AR118" s="65" t="s">
        <v>1143</v>
      </c>
      <c r="AS118" s="65" t="s">
        <v>1130</v>
      </c>
      <c r="AT118" s="65" t="s">
        <v>1131</v>
      </c>
      <c r="AU118" s="65" t="s">
        <v>1170</v>
      </c>
      <c r="AV118" s="65" t="s">
        <v>173</v>
      </c>
      <c r="AW118" s="65" t="s">
        <v>173</v>
      </c>
      <c r="AX118" s="65" t="s">
        <v>1282</v>
      </c>
      <c r="AY118" s="65" t="s">
        <v>1283</v>
      </c>
      <c r="AZ118" s="65" t="s">
        <v>173</v>
      </c>
      <c r="BA118" s="65" t="s">
        <v>173</v>
      </c>
    </row>
    <row r="119" spans="1:53" x14ac:dyDescent="0.25">
      <c r="A119" s="65" t="s">
        <v>154</v>
      </c>
      <c r="B119" s="65" t="s">
        <v>154</v>
      </c>
      <c r="C119" s="65" t="s">
        <v>1420</v>
      </c>
      <c r="D119" s="65" t="s">
        <v>1104</v>
      </c>
      <c r="E119" s="65" t="s">
        <v>1421</v>
      </c>
      <c r="F119" s="65" t="s">
        <v>1428</v>
      </c>
      <c r="G119" s="65" t="s">
        <v>1155</v>
      </c>
      <c r="H119" s="65" t="s">
        <v>1156</v>
      </c>
      <c r="I119" s="65" t="s">
        <v>1108</v>
      </c>
      <c r="J119" s="65" t="s">
        <v>1109</v>
      </c>
      <c r="K119" s="65" t="s">
        <v>1423</v>
      </c>
      <c r="L119" s="65" t="s">
        <v>1424</v>
      </c>
      <c r="M119" s="65" t="s">
        <v>1425</v>
      </c>
      <c r="N119" s="65" t="s">
        <v>1113</v>
      </c>
      <c r="O119" s="66">
        <v>3044.13</v>
      </c>
      <c r="P119" s="66">
        <v>0</v>
      </c>
      <c r="Q119" s="66">
        <v>7.0000000000000007E-2</v>
      </c>
      <c r="R119" s="66">
        <v>3044.2</v>
      </c>
      <c r="S119" s="66">
        <v>0</v>
      </c>
      <c r="T119" s="66">
        <v>0</v>
      </c>
      <c r="U119" s="66">
        <v>3044.2</v>
      </c>
      <c r="V119" s="65" t="s">
        <v>154</v>
      </c>
      <c r="W119" s="65" t="s">
        <v>1114</v>
      </c>
      <c r="X119" s="65" t="s">
        <v>1429</v>
      </c>
      <c r="Y119" s="65" t="s">
        <v>1116</v>
      </c>
      <c r="Z119" s="65" t="s">
        <v>1117</v>
      </c>
      <c r="AA119" s="65" t="s">
        <v>168</v>
      </c>
      <c r="AB119" s="65" t="s">
        <v>154</v>
      </c>
      <c r="AC119" s="65" t="s">
        <v>1158</v>
      </c>
      <c r="AD119" s="65" t="s">
        <v>1159</v>
      </c>
      <c r="AE119" s="65" t="s">
        <v>1160</v>
      </c>
      <c r="AF119" s="65" t="s">
        <v>1430</v>
      </c>
      <c r="AG119" s="65" t="s">
        <v>1141</v>
      </c>
      <c r="AH119" s="65" t="s">
        <v>172</v>
      </c>
      <c r="AI119" s="65" t="s">
        <v>1123</v>
      </c>
      <c r="AJ119" s="65" t="s">
        <v>1124</v>
      </c>
      <c r="AK119" s="65" t="s">
        <v>1162</v>
      </c>
      <c r="AL119" s="65" t="s">
        <v>1126</v>
      </c>
      <c r="AM119" s="65" t="s">
        <v>1127</v>
      </c>
      <c r="AN119" s="65" t="s">
        <v>154</v>
      </c>
      <c r="AO119" s="65" t="s">
        <v>1128</v>
      </c>
      <c r="AP119" s="65" t="s">
        <v>154</v>
      </c>
      <c r="AQ119" s="65" t="s">
        <v>154</v>
      </c>
      <c r="AR119" s="65" t="s">
        <v>1153</v>
      </c>
      <c r="AS119" s="65" t="s">
        <v>1130</v>
      </c>
      <c r="AT119" s="65" t="s">
        <v>1131</v>
      </c>
      <c r="AU119" s="65" t="s">
        <v>1170</v>
      </c>
      <c r="AV119" s="65" t="s">
        <v>173</v>
      </c>
      <c r="AW119" s="65" t="s">
        <v>173</v>
      </c>
      <c r="AX119" s="65" t="s">
        <v>1282</v>
      </c>
      <c r="AY119" s="65" t="s">
        <v>1283</v>
      </c>
      <c r="AZ119" s="65" t="s">
        <v>173</v>
      </c>
      <c r="BA119" s="65" t="s">
        <v>173</v>
      </c>
    </row>
    <row r="120" spans="1:53" x14ac:dyDescent="0.25">
      <c r="A120" s="65" t="s">
        <v>154</v>
      </c>
      <c r="B120" s="65" t="s">
        <v>154</v>
      </c>
      <c r="C120" s="65" t="s">
        <v>1420</v>
      </c>
      <c r="D120" s="65" t="s">
        <v>1104</v>
      </c>
      <c r="E120" s="65" t="s">
        <v>1421</v>
      </c>
      <c r="F120" s="65" t="s">
        <v>1431</v>
      </c>
      <c r="G120" s="65" t="s">
        <v>1134</v>
      </c>
      <c r="H120" s="65" t="s">
        <v>1135</v>
      </c>
      <c r="I120" s="65" t="s">
        <v>1108</v>
      </c>
      <c r="J120" s="65" t="s">
        <v>1109</v>
      </c>
      <c r="K120" s="65" t="s">
        <v>1423</v>
      </c>
      <c r="L120" s="65" t="s">
        <v>1424</v>
      </c>
      <c r="M120" s="65" t="s">
        <v>1425</v>
      </c>
      <c r="N120" s="65" t="s">
        <v>1113</v>
      </c>
      <c r="O120" s="66">
        <v>3044.13</v>
      </c>
      <c r="P120" s="66">
        <v>0.13</v>
      </c>
      <c r="Q120" s="66">
        <v>0</v>
      </c>
      <c r="R120" s="66">
        <v>3044.13</v>
      </c>
      <c r="S120" s="66">
        <v>0.13</v>
      </c>
      <c r="T120" s="66">
        <v>0</v>
      </c>
      <c r="U120" s="66">
        <v>3044</v>
      </c>
      <c r="V120" s="65" t="s">
        <v>154</v>
      </c>
      <c r="W120" s="65" t="s">
        <v>1114</v>
      </c>
      <c r="X120" s="65" t="s">
        <v>1432</v>
      </c>
      <c r="Y120" s="65" t="s">
        <v>1116</v>
      </c>
      <c r="Z120" s="65" t="s">
        <v>1117</v>
      </c>
      <c r="AA120" s="65" t="s">
        <v>168</v>
      </c>
      <c r="AB120" s="65" t="s">
        <v>154</v>
      </c>
      <c r="AC120" s="65" t="s">
        <v>1137</v>
      </c>
      <c r="AD120" s="65" t="s">
        <v>1138</v>
      </c>
      <c r="AE120" s="65" t="s">
        <v>1139</v>
      </c>
      <c r="AF120" s="65" t="s">
        <v>1433</v>
      </c>
      <c r="AG120" s="65" t="s">
        <v>1141</v>
      </c>
      <c r="AH120" s="65" t="s">
        <v>172</v>
      </c>
      <c r="AI120" s="65" t="s">
        <v>1123</v>
      </c>
      <c r="AJ120" s="65" t="s">
        <v>1124</v>
      </c>
      <c r="AK120" s="65" t="s">
        <v>1142</v>
      </c>
      <c r="AL120" s="65" t="s">
        <v>1126</v>
      </c>
      <c r="AM120" s="65" t="s">
        <v>1127</v>
      </c>
      <c r="AN120" s="65" t="s">
        <v>154</v>
      </c>
      <c r="AO120" s="65" t="s">
        <v>1128</v>
      </c>
      <c r="AP120" s="65" t="s">
        <v>154</v>
      </c>
      <c r="AQ120" s="65" t="s">
        <v>154</v>
      </c>
      <c r="AR120" s="65" t="s">
        <v>1143</v>
      </c>
      <c r="AS120" s="65" t="s">
        <v>1130</v>
      </c>
      <c r="AT120" s="65" t="s">
        <v>1131</v>
      </c>
      <c r="AU120" s="65" t="s">
        <v>1170</v>
      </c>
      <c r="AV120" s="65" t="s">
        <v>173</v>
      </c>
      <c r="AW120" s="65" t="s">
        <v>173</v>
      </c>
      <c r="AX120" s="65" t="s">
        <v>1282</v>
      </c>
      <c r="AY120" s="65" t="s">
        <v>1283</v>
      </c>
      <c r="AZ120" s="65" t="s">
        <v>1286</v>
      </c>
      <c r="BA120" s="65" t="s">
        <v>173</v>
      </c>
    </row>
    <row r="121" spans="1:53" x14ac:dyDescent="0.25">
      <c r="A121" s="65" t="s">
        <v>154</v>
      </c>
      <c r="B121" s="65" t="s">
        <v>154</v>
      </c>
      <c r="C121" s="65" t="s">
        <v>1420</v>
      </c>
      <c r="D121" s="65" t="s">
        <v>1104</v>
      </c>
      <c r="E121" s="65" t="s">
        <v>1421</v>
      </c>
      <c r="F121" s="65" t="s">
        <v>1434</v>
      </c>
      <c r="G121" s="65" t="s">
        <v>1145</v>
      </c>
      <c r="H121" s="65" t="s">
        <v>1146</v>
      </c>
      <c r="I121" s="65" t="s">
        <v>1108</v>
      </c>
      <c r="J121" s="65" t="s">
        <v>1109</v>
      </c>
      <c r="K121" s="65" t="s">
        <v>1423</v>
      </c>
      <c r="L121" s="65" t="s">
        <v>1424</v>
      </c>
      <c r="M121" s="65" t="s">
        <v>1425</v>
      </c>
      <c r="N121" s="65" t="s">
        <v>1113</v>
      </c>
      <c r="O121" s="66">
        <v>3044.13</v>
      </c>
      <c r="P121" s="66">
        <v>0</v>
      </c>
      <c r="Q121" s="66">
        <v>7.0000000000000007E-2</v>
      </c>
      <c r="R121" s="66">
        <v>3044.2</v>
      </c>
      <c r="S121" s="66">
        <v>0</v>
      </c>
      <c r="T121" s="66">
        <v>0</v>
      </c>
      <c r="U121" s="66">
        <v>3044.2</v>
      </c>
      <c r="V121" s="65" t="s">
        <v>154</v>
      </c>
      <c r="W121" s="65" t="s">
        <v>1114</v>
      </c>
      <c r="X121" s="65" t="s">
        <v>1435</v>
      </c>
      <c r="Y121" s="65" t="s">
        <v>1116</v>
      </c>
      <c r="Z121" s="65" t="s">
        <v>1117</v>
      </c>
      <c r="AA121" s="65" t="s">
        <v>168</v>
      </c>
      <c r="AB121" s="65" t="s">
        <v>154</v>
      </c>
      <c r="AC121" s="65" t="s">
        <v>1148</v>
      </c>
      <c r="AD121" s="65" t="s">
        <v>1149</v>
      </c>
      <c r="AE121" s="65" t="s">
        <v>1150</v>
      </c>
      <c r="AF121" s="65" t="s">
        <v>1187</v>
      </c>
      <c r="AG121" s="65" t="s">
        <v>1141</v>
      </c>
      <c r="AH121" s="65" t="s">
        <v>172</v>
      </c>
      <c r="AI121" s="65" t="s">
        <v>1123</v>
      </c>
      <c r="AJ121" s="65" t="s">
        <v>1124</v>
      </c>
      <c r="AK121" s="65" t="s">
        <v>1152</v>
      </c>
      <c r="AL121" s="65" t="s">
        <v>1126</v>
      </c>
      <c r="AM121" s="65" t="s">
        <v>1127</v>
      </c>
      <c r="AN121" s="65" t="s">
        <v>154</v>
      </c>
      <c r="AO121" s="65" t="s">
        <v>1128</v>
      </c>
      <c r="AP121" s="65" t="s">
        <v>154</v>
      </c>
      <c r="AQ121" s="65" t="s">
        <v>154</v>
      </c>
      <c r="AR121" s="65" t="s">
        <v>1153</v>
      </c>
      <c r="AS121" s="65" t="s">
        <v>1130</v>
      </c>
      <c r="AT121" s="65" t="s">
        <v>1131</v>
      </c>
      <c r="AU121" s="65" t="s">
        <v>1170</v>
      </c>
      <c r="AV121" s="65" t="s">
        <v>173</v>
      </c>
      <c r="AW121" s="65" t="s">
        <v>173</v>
      </c>
      <c r="AX121" s="65" t="s">
        <v>1282</v>
      </c>
      <c r="AY121" s="65" t="s">
        <v>1283</v>
      </c>
      <c r="AZ121" s="65" t="s">
        <v>173</v>
      </c>
      <c r="BA121" s="65" t="s">
        <v>173</v>
      </c>
    </row>
    <row r="122" spans="1:53" x14ac:dyDescent="0.25">
      <c r="A122" s="65" t="s">
        <v>154</v>
      </c>
      <c r="B122" s="65" t="s">
        <v>154</v>
      </c>
      <c r="C122" s="65" t="s">
        <v>1420</v>
      </c>
      <c r="D122" s="65" t="s">
        <v>1104</v>
      </c>
      <c r="E122" s="65" t="s">
        <v>1421</v>
      </c>
      <c r="F122" s="65" t="s">
        <v>1436</v>
      </c>
      <c r="G122" s="65" t="s">
        <v>1164</v>
      </c>
      <c r="H122" s="65" t="s">
        <v>1165</v>
      </c>
      <c r="I122" s="65" t="s">
        <v>1108</v>
      </c>
      <c r="J122" s="65" t="s">
        <v>1109</v>
      </c>
      <c r="K122" s="65" t="s">
        <v>1423</v>
      </c>
      <c r="L122" s="65" t="s">
        <v>1424</v>
      </c>
      <c r="M122" s="65" t="s">
        <v>1425</v>
      </c>
      <c r="N122" s="65" t="s">
        <v>1113</v>
      </c>
      <c r="O122" s="66">
        <v>3044.13</v>
      </c>
      <c r="P122" s="66">
        <v>0</v>
      </c>
      <c r="Q122" s="66">
        <v>7.0000000000000007E-2</v>
      </c>
      <c r="R122" s="66">
        <v>3044.2</v>
      </c>
      <c r="S122" s="66">
        <v>0</v>
      </c>
      <c r="T122" s="66">
        <v>0</v>
      </c>
      <c r="U122" s="66">
        <v>3044.2</v>
      </c>
      <c r="V122" s="65" t="s">
        <v>154</v>
      </c>
      <c r="W122" s="65" t="s">
        <v>1114</v>
      </c>
      <c r="X122" s="65" t="s">
        <v>1437</v>
      </c>
      <c r="Y122" s="65" t="s">
        <v>1116</v>
      </c>
      <c r="Z122" s="65" t="s">
        <v>1117</v>
      </c>
      <c r="AA122" s="65" t="s">
        <v>168</v>
      </c>
      <c r="AB122" s="65" t="s">
        <v>154</v>
      </c>
      <c r="AC122" s="65" t="s">
        <v>1167</v>
      </c>
      <c r="AD122" s="65" t="s">
        <v>1168</v>
      </c>
      <c r="AE122" s="65" t="s">
        <v>1160</v>
      </c>
      <c r="AF122" s="65" t="s">
        <v>1430</v>
      </c>
      <c r="AG122" s="65" t="s">
        <v>1141</v>
      </c>
      <c r="AH122" s="65" t="s">
        <v>172</v>
      </c>
      <c r="AI122" s="65" t="s">
        <v>1123</v>
      </c>
      <c r="AJ122" s="65" t="s">
        <v>1124</v>
      </c>
      <c r="AK122" s="65" t="s">
        <v>1169</v>
      </c>
      <c r="AL122" s="65" t="s">
        <v>1126</v>
      </c>
      <c r="AM122" s="65" t="s">
        <v>1127</v>
      </c>
      <c r="AN122" s="65" t="s">
        <v>154</v>
      </c>
      <c r="AO122" s="65" t="s">
        <v>1128</v>
      </c>
      <c r="AP122" s="65" t="s">
        <v>154</v>
      </c>
      <c r="AQ122" s="65" t="s">
        <v>154</v>
      </c>
      <c r="AR122" s="65" t="s">
        <v>1153</v>
      </c>
      <c r="AS122" s="65" t="s">
        <v>1130</v>
      </c>
      <c r="AT122" s="65" t="s">
        <v>1131</v>
      </c>
      <c r="AU122" s="65" t="s">
        <v>1170</v>
      </c>
      <c r="AV122" s="65" t="s">
        <v>173</v>
      </c>
      <c r="AW122" s="65" t="s">
        <v>173</v>
      </c>
      <c r="AX122" s="65" t="s">
        <v>1282</v>
      </c>
      <c r="AY122" s="65" t="s">
        <v>1283</v>
      </c>
      <c r="AZ122" s="65" t="s">
        <v>173</v>
      </c>
      <c r="BA122" s="65" t="s">
        <v>173</v>
      </c>
    </row>
    <row r="123" spans="1:53" x14ac:dyDescent="0.25">
      <c r="A123" s="65" t="s">
        <v>154</v>
      </c>
      <c r="B123" s="65" t="s">
        <v>154</v>
      </c>
      <c r="C123" s="65" t="s">
        <v>1420</v>
      </c>
      <c r="D123" s="65" t="s">
        <v>1104</v>
      </c>
      <c r="E123" s="65" t="s">
        <v>1421</v>
      </c>
      <c r="F123" s="65" t="s">
        <v>1438</v>
      </c>
      <c r="G123" s="65" t="s">
        <v>1106</v>
      </c>
      <c r="H123" s="65" t="s">
        <v>1107</v>
      </c>
      <c r="I123" s="65" t="s">
        <v>1108</v>
      </c>
      <c r="J123" s="65" t="s">
        <v>1109</v>
      </c>
      <c r="K123" s="65" t="s">
        <v>1423</v>
      </c>
      <c r="L123" s="65" t="s">
        <v>1424</v>
      </c>
      <c r="M123" s="65" t="s">
        <v>1425</v>
      </c>
      <c r="N123" s="65" t="s">
        <v>1113</v>
      </c>
      <c r="O123" s="66">
        <v>3044.13</v>
      </c>
      <c r="P123" s="66">
        <v>0</v>
      </c>
      <c r="Q123" s="66">
        <v>7.0000000000000007E-2</v>
      </c>
      <c r="R123" s="66">
        <v>3044.2</v>
      </c>
      <c r="S123" s="66">
        <v>0</v>
      </c>
      <c r="T123" s="66">
        <v>0</v>
      </c>
      <c r="U123" s="66">
        <v>3044.2</v>
      </c>
      <c r="V123" s="65" t="s">
        <v>154</v>
      </c>
      <c r="W123" s="65" t="s">
        <v>1114</v>
      </c>
      <c r="X123" s="65" t="s">
        <v>1439</v>
      </c>
      <c r="Y123" s="65" t="s">
        <v>1116</v>
      </c>
      <c r="Z123" s="65" t="s">
        <v>1117</v>
      </c>
      <c r="AA123" s="65" t="s">
        <v>168</v>
      </c>
      <c r="AB123" s="65" t="s">
        <v>154</v>
      </c>
      <c r="AC123" s="65" t="s">
        <v>1118</v>
      </c>
      <c r="AD123" s="65" t="s">
        <v>1119</v>
      </c>
      <c r="AE123" s="65" t="s">
        <v>1120</v>
      </c>
      <c r="AF123" s="65" t="s">
        <v>1440</v>
      </c>
      <c r="AG123" s="65" t="s">
        <v>1122</v>
      </c>
      <c r="AH123" s="65" t="s">
        <v>172</v>
      </c>
      <c r="AI123" s="65" t="s">
        <v>1123</v>
      </c>
      <c r="AJ123" s="65" t="s">
        <v>1124</v>
      </c>
      <c r="AK123" s="65" t="s">
        <v>1125</v>
      </c>
      <c r="AL123" s="65" t="s">
        <v>1126</v>
      </c>
      <c r="AM123" s="65" t="s">
        <v>1127</v>
      </c>
      <c r="AN123" s="65" t="s">
        <v>154</v>
      </c>
      <c r="AO123" s="65" t="s">
        <v>1128</v>
      </c>
      <c r="AP123" s="65" t="s">
        <v>154</v>
      </c>
      <c r="AQ123" s="65" t="s">
        <v>154</v>
      </c>
      <c r="AR123" s="65" t="s">
        <v>1129</v>
      </c>
      <c r="AS123" s="65" t="s">
        <v>1130</v>
      </c>
      <c r="AT123" s="65" t="s">
        <v>1131</v>
      </c>
      <c r="AU123" s="65" t="s">
        <v>1170</v>
      </c>
      <c r="AV123" s="65" t="s">
        <v>173</v>
      </c>
      <c r="AW123" s="65" t="s">
        <v>173</v>
      </c>
      <c r="AX123" s="65" t="s">
        <v>1282</v>
      </c>
      <c r="AY123" s="65" t="s">
        <v>1283</v>
      </c>
      <c r="AZ123" s="65" t="s">
        <v>173</v>
      </c>
      <c r="BA123" s="65" t="s">
        <v>173</v>
      </c>
    </row>
    <row r="124" spans="1:53" s="80" customFormat="1" x14ac:dyDescent="0.25">
      <c r="A124" s="78" t="s">
        <v>154</v>
      </c>
      <c r="B124" s="78" t="s">
        <v>154</v>
      </c>
      <c r="C124" s="78" t="s">
        <v>1441</v>
      </c>
      <c r="D124" s="78" t="s">
        <v>1104</v>
      </c>
      <c r="E124" s="78" t="s">
        <v>646</v>
      </c>
      <c r="F124" s="78" t="s">
        <v>1442</v>
      </c>
      <c r="G124" s="78" t="s">
        <v>1164</v>
      </c>
      <c r="H124" s="78" t="s">
        <v>1165</v>
      </c>
      <c r="I124" s="78" t="s">
        <v>1108</v>
      </c>
      <c r="J124" s="78" t="s">
        <v>1109</v>
      </c>
      <c r="K124" s="78" t="s">
        <v>1443</v>
      </c>
      <c r="L124" s="78" t="s">
        <v>1444</v>
      </c>
      <c r="M124" s="78" t="s">
        <v>1445</v>
      </c>
      <c r="N124" s="78" t="s">
        <v>1113</v>
      </c>
      <c r="O124" s="79">
        <v>3044.13</v>
      </c>
      <c r="P124" s="79">
        <v>0.13</v>
      </c>
      <c r="Q124" s="79">
        <v>0</v>
      </c>
      <c r="R124" s="79">
        <v>3044.13</v>
      </c>
      <c r="S124" s="79">
        <v>0.13</v>
      </c>
      <c r="T124" s="79">
        <v>0</v>
      </c>
      <c r="U124" s="79">
        <v>3044</v>
      </c>
      <c r="V124" s="78" t="s">
        <v>154</v>
      </c>
      <c r="W124" s="78" t="s">
        <v>1114</v>
      </c>
      <c r="X124" s="78" t="s">
        <v>1446</v>
      </c>
      <c r="Y124" s="78" t="s">
        <v>1116</v>
      </c>
      <c r="Z124" s="78" t="s">
        <v>1117</v>
      </c>
      <c r="AA124" s="78" t="s">
        <v>168</v>
      </c>
      <c r="AB124" s="78" t="s">
        <v>154</v>
      </c>
      <c r="AC124" s="78" t="s">
        <v>1167</v>
      </c>
      <c r="AD124" s="78" t="s">
        <v>1168</v>
      </c>
      <c r="AE124" s="78" t="s">
        <v>1160</v>
      </c>
      <c r="AF124" s="78" t="s">
        <v>1447</v>
      </c>
      <c r="AG124" s="78" t="s">
        <v>1141</v>
      </c>
      <c r="AH124" s="78" t="s">
        <v>172</v>
      </c>
      <c r="AI124" s="78" t="s">
        <v>1123</v>
      </c>
      <c r="AJ124" s="78" t="s">
        <v>1124</v>
      </c>
      <c r="AK124" s="78" t="s">
        <v>1169</v>
      </c>
      <c r="AL124" s="78" t="s">
        <v>1126</v>
      </c>
      <c r="AM124" s="78" t="s">
        <v>1127</v>
      </c>
      <c r="AN124" s="78" t="s">
        <v>154</v>
      </c>
      <c r="AO124" s="78" t="s">
        <v>1128</v>
      </c>
      <c r="AP124" s="78" t="s">
        <v>154</v>
      </c>
      <c r="AQ124" s="78" t="s">
        <v>154</v>
      </c>
      <c r="AR124" s="78" t="s">
        <v>1153</v>
      </c>
      <c r="AS124" s="78" t="s">
        <v>1130</v>
      </c>
      <c r="AT124" s="78" t="s">
        <v>1131</v>
      </c>
      <c r="AU124" s="78" t="s">
        <v>1170</v>
      </c>
      <c r="AV124" s="78" t="s">
        <v>173</v>
      </c>
      <c r="AW124" s="78" t="s">
        <v>173</v>
      </c>
      <c r="AX124" s="78" t="s">
        <v>1282</v>
      </c>
      <c r="AY124" s="78" t="s">
        <v>1283</v>
      </c>
      <c r="AZ124" s="78" t="s">
        <v>1286</v>
      </c>
      <c r="BA124" s="78" t="s">
        <v>1448</v>
      </c>
    </row>
    <row r="125" spans="1:53" s="80" customFormat="1" x14ac:dyDescent="0.25">
      <c r="A125" s="78" t="s">
        <v>154</v>
      </c>
      <c r="B125" s="78" t="s">
        <v>154</v>
      </c>
      <c r="C125" s="78" t="s">
        <v>1441</v>
      </c>
      <c r="D125" s="78" t="s">
        <v>1104</v>
      </c>
      <c r="E125" s="78" t="s">
        <v>646</v>
      </c>
      <c r="F125" s="78" t="s">
        <v>1449</v>
      </c>
      <c r="G125" s="78" t="s">
        <v>1106</v>
      </c>
      <c r="H125" s="78" t="s">
        <v>1107</v>
      </c>
      <c r="I125" s="78" t="s">
        <v>1108</v>
      </c>
      <c r="J125" s="78" t="s">
        <v>1109</v>
      </c>
      <c r="K125" s="78" t="s">
        <v>1443</v>
      </c>
      <c r="L125" s="78" t="s">
        <v>1444</v>
      </c>
      <c r="M125" s="78" t="s">
        <v>1445</v>
      </c>
      <c r="N125" s="78" t="s">
        <v>1113</v>
      </c>
      <c r="O125" s="79">
        <v>3044.13</v>
      </c>
      <c r="P125" s="79">
        <v>0.13</v>
      </c>
      <c r="Q125" s="79">
        <v>0</v>
      </c>
      <c r="R125" s="79">
        <v>3044.13</v>
      </c>
      <c r="S125" s="79">
        <v>0.13</v>
      </c>
      <c r="T125" s="79">
        <v>0</v>
      </c>
      <c r="U125" s="79">
        <v>3044</v>
      </c>
      <c r="V125" s="78" t="s">
        <v>154</v>
      </c>
      <c r="W125" s="78" t="s">
        <v>1114</v>
      </c>
      <c r="X125" s="78" t="s">
        <v>1450</v>
      </c>
      <c r="Y125" s="78" t="s">
        <v>1116</v>
      </c>
      <c r="Z125" s="78" t="s">
        <v>1117</v>
      </c>
      <c r="AA125" s="78" t="s">
        <v>168</v>
      </c>
      <c r="AB125" s="78" t="s">
        <v>154</v>
      </c>
      <c r="AC125" s="78" t="s">
        <v>1118</v>
      </c>
      <c r="AD125" s="78" t="s">
        <v>1119</v>
      </c>
      <c r="AE125" s="78" t="s">
        <v>1120</v>
      </c>
      <c r="AF125" s="78" t="s">
        <v>1451</v>
      </c>
      <c r="AG125" s="78" t="s">
        <v>1122</v>
      </c>
      <c r="AH125" s="78" t="s">
        <v>172</v>
      </c>
      <c r="AI125" s="78" t="s">
        <v>1123</v>
      </c>
      <c r="AJ125" s="78" t="s">
        <v>1124</v>
      </c>
      <c r="AK125" s="78" t="s">
        <v>1125</v>
      </c>
      <c r="AL125" s="78" t="s">
        <v>1126</v>
      </c>
      <c r="AM125" s="78" t="s">
        <v>1127</v>
      </c>
      <c r="AN125" s="78" t="s">
        <v>154</v>
      </c>
      <c r="AO125" s="78" t="s">
        <v>1128</v>
      </c>
      <c r="AP125" s="78" t="s">
        <v>154</v>
      </c>
      <c r="AQ125" s="78" t="s">
        <v>154</v>
      </c>
      <c r="AR125" s="78" t="s">
        <v>1129</v>
      </c>
      <c r="AS125" s="78" t="s">
        <v>1130</v>
      </c>
      <c r="AT125" s="78" t="s">
        <v>1131</v>
      </c>
      <c r="AU125" s="78" t="s">
        <v>1170</v>
      </c>
      <c r="AV125" s="78" t="s">
        <v>173</v>
      </c>
      <c r="AW125" s="78" t="s">
        <v>173</v>
      </c>
      <c r="AX125" s="78" t="s">
        <v>1282</v>
      </c>
      <c r="AY125" s="78" t="s">
        <v>1283</v>
      </c>
      <c r="AZ125" s="78" t="s">
        <v>1286</v>
      </c>
      <c r="BA125" s="78" t="s">
        <v>173</v>
      </c>
    </row>
    <row r="126" spans="1:53" s="80" customFormat="1" x14ac:dyDescent="0.25">
      <c r="A126" s="78" t="s">
        <v>154</v>
      </c>
      <c r="B126" s="78" t="s">
        <v>154</v>
      </c>
      <c r="C126" s="78" t="s">
        <v>1441</v>
      </c>
      <c r="D126" s="78" t="s">
        <v>1104</v>
      </c>
      <c r="E126" s="78" t="s">
        <v>646</v>
      </c>
      <c r="F126" s="78" t="s">
        <v>1452</v>
      </c>
      <c r="G126" s="78" t="s">
        <v>1172</v>
      </c>
      <c r="H126" s="78" t="s">
        <v>1173</v>
      </c>
      <c r="I126" s="78" t="s">
        <v>1108</v>
      </c>
      <c r="J126" s="78" t="s">
        <v>1109</v>
      </c>
      <c r="K126" s="78" t="s">
        <v>1443</v>
      </c>
      <c r="L126" s="78" t="s">
        <v>1444</v>
      </c>
      <c r="M126" s="78" t="s">
        <v>1445</v>
      </c>
      <c r="N126" s="78" t="s">
        <v>1113</v>
      </c>
      <c r="O126" s="79">
        <v>3044.13</v>
      </c>
      <c r="P126" s="79">
        <v>0.13</v>
      </c>
      <c r="Q126" s="79">
        <v>0</v>
      </c>
      <c r="R126" s="79">
        <v>3044.13</v>
      </c>
      <c r="S126" s="79">
        <v>0.13</v>
      </c>
      <c r="T126" s="79">
        <v>0</v>
      </c>
      <c r="U126" s="79">
        <v>3044</v>
      </c>
      <c r="V126" s="78" t="s">
        <v>154</v>
      </c>
      <c r="W126" s="78" t="s">
        <v>1114</v>
      </c>
      <c r="X126" s="78" t="s">
        <v>1453</v>
      </c>
      <c r="Y126" s="78" t="s">
        <v>1116</v>
      </c>
      <c r="Z126" s="78" t="s">
        <v>1117</v>
      </c>
      <c r="AA126" s="78" t="s">
        <v>168</v>
      </c>
      <c r="AB126" s="78" t="s">
        <v>154</v>
      </c>
      <c r="AC126" s="78" t="s">
        <v>1175</v>
      </c>
      <c r="AD126" s="78" t="s">
        <v>1176</v>
      </c>
      <c r="AE126" s="78" t="s">
        <v>1177</v>
      </c>
      <c r="AF126" s="78" t="s">
        <v>1454</v>
      </c>
      <c r="AG126" s="78" t="s">
        <v>1141</v>
      </c>
      <c r="AH126" s="78" t="s">
        <v>172</v>
      </c>
      <c r="AI126" s="78" t="s">
        <v>1123</v>
      </c>
      <c r="AJ126" s="78" t="s">
        <v>1124</v>
      </c>
      <c r="AK126" s="78" t="s">
        <v>1179</v>
      </c>
      <c r="AL126" s="78" t="s">
        <v>1126</v>
      </c>
      <c r="AM126" s="78" t="s">
        <v>1127</v>
      </c>
      <c r="AN126" s="78" t="s">
        <v>154</v>
      </c>
      <c r="AO126" s="78" t="s">
        <v>1128</v>
      </c>
      <c r="AP126" s="78" t="s">
        <v>154</v>
      </c>
      <c r="AQ126" s="78" t="s">
        <v>154</v>
      </c>
      <c r="AR126" s="78" t="s">
        <v>1143</v>
      </c>
      <c r="AS126" s="78" t="s">
        <v>1130</v>
      </c>
      <c r="AT126" s="78" t="s">
        <v>1131</v>
      </c>
      <c r="AU126" s="78" t="s">
        <v>1170</v>
      </c>
      <c r="AV126" s="78" t="s">
        <v>173</v>
      </c>
      <c r="AW126" s="78" t="s">
        <v>173</v>
      </c>
      <c r="AX126" s="78" t="s">
        <v>1282</v>
      </c>
      <c r="AY126" s="78" t="s">
        <v>1283</v>
      </c>
      <c r="AZ126" s="78" t="s">
        <v>1286</v>
      </c>
      <c r="BA126" s="78" t="s">
        <v>173</v>
      </c>
    </row>
    <row r="127" spans="1:53" s="80" customFormat="1" x14ac:dyDescent="0.25">
      <c r="A127" s="78" t="s">
        <v>154</v>
      </c>
      <c r="B127" s="78" t="s">
        <v>154</v>
      </c>
      <c r="C127" s="78" t="s">
        <v>1441</v>
      </c>
      <c r="D127" s="78" t="s">
        <v>1104</v>
      </c>
      <c r="E127" s="78" t="s">
        <v>646</v>
      </c>
      <c r="F127" s="78" t="s">
        <v>1455</v>
      </c>
      <c r="G127" s="78" t="s">
        <v>1134</v>
      </c>
      <c r="H127" s="78" t="s">
        <v>1135</v>
      </c>
      <c r="I127" s="78" t="s">
        <v>1108</v>
      </c>
      <c r="J127" s="78" t="s">
        <v>1109</v>
      </c>
      <c r="K127" s="78" t="s">
        <v>1443</v>
      </c>
      <c r="L127" s="78" t="s">
        <v>1444</v>
      </c>
      <c r="M127" s="78" t="s">
        <v>1445</v>
      </c>
      <c r="N127" s="78" t="s">
        <v>1113</v>
      </c>
      <c r="O127" s="79">
        <v>3044.13</v>
      </c>
      <c r="P127" s="79">
        <v>0</v>
      </c>
      <c r="Q127" s="79">
        <v>7.0000000000000007E-2</v>
      </c>
      <c r="R127" s="79">
        <v>3044.2</v>
      </c>
      <c r="S127" s="79">
        <v>0</v>
      </c>
      <c r="T127" s="79">
        <v>0</v>
      </c>
      <c r="U127" s="79">
        <v>3044.2</v>
      </c>
      <c r="V127" s="78" t="s">
        <v>154</v>
      </c>
      <c r="W127" s="78" t="s">
        <v>1114</v>
      </c>
      <c r="X127" s="78" t="s">
        <v>1456</v>
      </c>
      <c r="Y127" s="78" t="s">
        <v>1116</v>
      </c>
      <c r="Z127" s="78" t="s">
        <v>1117</v>
      </c>
      <c r="AA127" s="78" t="s">
        <v>168</v>
      </c>
      <c r="AB127" s="78" t="s">
        <v>154</v>
      </c>
      <c r="AC127" s="78" t="s">
        <v>1137</v>
      </c>
      <c r="AD127" s="78" t="s">
        <v>1138</v>
      </c>
      <c r="AE127" s="78" t="s">
        <v>1139</v>
      </c>
      <c r="AF127" s="78" t="s">
        <v>1457</v>
      </c>
      <c r="AG127" s="78" t="s">
        <v>1141</v>
      </c>
      <c r="AH127" s="78" t="s">
        <v>172</v>
      </c>
      <c r="AI127" s="78" t="s">
        <v>1123</v>
      </c>
      <c r="AJ127" s="78" t="s">
        <v>1124</v>
      </c>
      <c r="AK127" s="78" t="s">
        <v>1142</v>
      </c>
      <c r="AL127" s="78" t="s">
        <v>1126</v>
      </c>
      <c r="AM127" s="78" t="s">
        <v>1127</v>
      </c>
      <c r="AN127" s="78" t="s">
        <v>154</v>
      </c>
      <c r="AO127" s="78" t="s">
        <v>1128</v>
      </c>
      <c r="AP127" s="78" t="s">
        <v>154</v>
      </c>
      <c r="AQ127" s="78" t="s">
        <v>154</v>
      </c>
      <c r="AR127" s="78" t="s">
        <v>1143</v>
      </c>
      <c r="AS127" s="78" t="s">
        <v>1130</v>
      </c>
      <c r="AT127" s="78" t="s">
        <v>1131</v>
      </c>
      <c r="AU127" s="78" t="s">
        <v>1170</v>
      </c>
      <c r="AV127" s="78" t="s">
        <v>173</v>
      </c>
      <c r="AW127" s="78" t="s">
        <v>173</v>
      </c>
      <c r="AX127" s="78" t="s">
        <v>1282</v>
      </c>
      <c r="AY127" s="78" t="s">
        <v>1283</v>
      </c>
      <c r="AZ127" s="78" t="s">
        <v>173</v>
      </c>
      <c r="BA127" s="78" t="s">
        <v>173</v>
      </c>
    </row>
    <row r="128" spans="1:53" s="80" customFormat="1" x14ac:dyDescent="0.25">
      <c r="A128" s="78" t="s">
        <v>154</v>
      </c>
      <c r="B128" s="78" t="s">
        <v>154</v>
      </c>
      <c r="C128" s="78" t="s">
        <v>1441</v>
      </c>
      <c r="D128" s="78" t="s">
        <v>1104</v>
      </c>
      <c r="E128" s="78" t="s">
        <v>646</v>
      </c>
      <c r="F128" s="78" t="s">
        <v>1458</v>
      </c>
      <c r="G128" s="78" t="s">
        <v>1145</v>
      </c>
      <c r="H128" s="78" t="s">
        <v>1146</v>
      </c>
      <c r="I128" s="78" t="s">
        <v>1108</v>
      </c>
      <c r="J128" s="78" t="s">
        <v>1109</v>
      </c>
      <c r="K128" s="78" t="s">
        <v>1443</v>
      </c>
      <c r="L128" s="78" t="s">
        <v>1444</v>
      </c>
      <c r="M128" s="78" t="s">
        <v>1445</v>
      </c>
      <c r="N128" s="78" t="s">
        <v>1113</v>
      </c>
      <c r="O128" s="79">
        <v>3044.13</v>
      </c>
      <c r="P128" s="79">
        <v>0.13</v>
      </c>
      <c r="Q128" s="79">
        <v>0</v>
      </c>
      <c r="R128" s="79">
        <v>3044.13</v>
      </c>
      <c r="S128" s="79">
        <v>0.13</v>
      </c>
      <c r="T128" s="79">
        <v>0</v>
      </c>
      <c r="U128" s="79">
        <v>3044</v>
      </c>
      <c r="V128" s="78" t="s">
        <v>154</v>
      </c>
      <c r="W128" s="78" t="s">
        <v>1114</v>
      </c>
      <c r="X128" s="78" t="s">
        <v>1459</v>
      </c>
      <c r="Y128" s="78" t="s">
        <v>1116</v>
      </c>
      <c r="Z128" s="78" t="s">
        <v>1117</v>
      </c>
      <c r="AA128" s="78" t="s">
        <v>168</v>
      </c>
      <c r="AB128" s="78" t="s">
        <v>154</v>
      </c>
      <c r="AC128" s="78" t="s">
        <v>1148</v>
      </c>
      <c r="AD128" s="78" t="s">
        <v>1149</v>
      </c>
      <c r="AE128" s="78" t="s">
        <v>1150</v>
      </c>
      <c r="AF128" s="78" t="s">
        <v>1211</v>
      </c>
      <c r="AG128" s="78" t="s">
        <v>1141</v>
      </c>
      <c r="AH128" s="78" t="s">
        <v>172</v>
      </c>
      <c r="AI128" s="78" t="s">
        <v>1123</v>
      </c>
      <c r="AJ128" s="78" t="s">
        <v>1124</v>
      </c>
      <c r="AK128" s="78" t="s">
        <v>1152</v>
      </c>
      <c r="AL128" s="78" t="s">
        <v>1126</v>
      </c>
      <c r="AM128" s="78" t="s">
        <v>1127</v>
      </c>
      <c r="AN128" s="78" t="s">
        <v>154</v>
      </c>
      <c r="AO128" s="78" t="s">
        <v>1128</v>
      </c>
      <c r="AP128" s="78" t="s">
        <v>154</v>
      </c>
      <c r="AQ128" s="78" t="s">
        <v>154</v>
      </c>
      <c r="AR128" s="78" t="s">
        <v>1153</v>
      </c>
      <c r="AS128" s="78" t="s">
        <v>1130</v>
      </c>
      <c r="AT128" s="78" t="s">
        <v>1131</v>
      </c>
      <c r="AU128" s="78" t="s">
        <v>1170</v>
      </c>
      <c r="AV128" s="78" t="s">
        <v>173</v>
      </c>
      <c r="AW128" s="78" t="s">
        <v>173</v>
      </c>
      <c r="AX128" s="78" t="s">
        <v>1282</v>
      </c>
      <c r="AY128" s="78" t="s">
        <v>1283</v>
      </c>
      <c r="AZ128" s="78" t="s">
        <v>1286</v>
      </c>
      <c r="BA128" s="78" t="s">
        <v>173</v>
      </c>
    </row>
    <row r="129" spans="1:53" s="80" customFormat="1" x14ac:dyDescent="0.25">
      <c r="A129" s="78" t="s">
        <v>154</v>
      </c>
      <c r="B129" s="78" t="s">
        <v>154</v>
      </c>
      <c r="C129" s="78" t="s">
        <v>1441</v>
      </c>
      <c r="D129" s="78" t="s">
        <v>1104</v>
      </c>
      <c r="E129" s="78" t="s">
        <v>646</v>
      </c>
      <c r="F129" s="78" t="s">
        <v>1460</v>
      </c>
      <c r="G129" s="78" t="s">
        <v>1155</v>
      </c>
      <c r="H129" s="78" t="s">
        <v>1156</v>
      </c>
      <c r="I129" s="78" t="s">
        <v>1108</v>
      </c>
      <c r="J129" s="78" t="s">
        <v>1109</v>
      </c>
      <c r="K129" s="78" t="s">
        <v>1443</v>
      </c>
      <c r="L129" s="78" t="s">
        <v>1444</v>
      </c>
      <c r="M129" s="78" t="s">
        <v>1445</v>
      </c>
      <c r="N129" s="78" t="s">
        <v>1113</v>
      </c>
      <c r="O129" s="79">
        <v>3044.13</v>
      </c>
      <c r="P129" s="79">
        <v>0</v>
      </c>
      <c r="Q129" s="79">
        <v>7.0000000000000007E-2</v>
      </c>
      <c r="R129" s="79">
        <v>3044.2</v>
      </c>
      <c r="S129" s="79">
        <v>0</v>
      </c>
      <c r="T129" s="79">
        <v>0</v>
      </c>
      <c r="U129" s="79">
        <v>3044.2</v>
      </c>
      <c r="V129" s="78" t="s">
        <v>154</v>
      </c>
      <c r="W129" s="78" t="s">
        <v>1114</v>
      </c>
      <c r="X129" s="78" t="s">
        <v>1461</v>
      </c>
      <c r="Y129" s="78" t="s">
        <v>1116</v>
      </c>
      <c r="Z129" s="78" t="s">
        <v>1117</v>
      </c>
      <c r="AA129" s="78" t="s">
        <v>168</v>
      </c>
      <c r="AB129" s="78" t="s">
        <v>154</v>
      </c>
      <c r="AC129" s="78" t="s">
        <v>1158</v>
      </c>
      <c r="AD129" s="78" t="s">
        <v>1159</v>
      </c>
      <c r="AE129" s="78" t="s">
        <v>1160</v>
      </c>
      <c r="AF129" s="78" t="s">
        <v>1447</v>
      </c>
      <c r="AG129" s="78" t="s">
        <v>1141</v>
      </c>
      <c r="AH129" s="78" t="s">
        <v>172</v>
      </c>
      <c r="AI129" s="78" t="s">
        <v>1123</v>
      </c>
      <c r="AJ129" s="78" t="s">
        <v>1124</v>
      </c>
      <c r="AK129" s="78" t="s">
        <v>1162</v>
      </c>
      <c r="AL129" s="78" t="s">
        <v>1126</v>
      </c>
      <c r="AM129" s="78" t="s">
        <v>1127</v>
      </c>
      <c r="AN129" s="78" t="s">
        <v>154</v>
      </c>
      <c r="AO129" s="78" t="s">
        <v>1128</v>
      </c>
      <c r="AP129" s="78" t="s">
        <v>154</v>
      </c>
      <c r="AQ129" s="78" t="s">
        <v>154</v>
      </c>
      <c r="AR129" s="78" t="s">
        <v>1153</v>
      </c>
      <c r="AS129" s="78" t="s">
        <v>1130</v>
      </c>
      <c r="AT129" s="78" t="s">
        <v>1131</v>
      </c>
      <c r="AU129" s="78" t="s">
        <v>1170</v>
      </c>
      <c r="AV129" s="78" t="s">
        <v>173</v>
      </c>
      <c r="AW129" s="78" t="s">
        <v>173</v>
      </c>
      <c r="AX129" s="78" t="s">
        <v>1282</v>
      </c>
      <c r="AY129" s="78" t="s">
        <v>1283</v>
      </c>
      <c r="AZ129" s="78" t="s">
        <v>173</v>
      </c>
      <c r="BA129" s="78" t="s">
        <v>173</v>
      </c>
    </row>
    <row r="130" spans="1:53" x14ac:dyDescent="0.25">
      <c r="A130" s="65" t="s">
        <v>154</v>
      </c>
      <c r="B130" s="65" t="s">
        <v>154</v>
      </c>
      <c r="C130" s="65" t="s">
        <v>490</v>
      </c>
      <c r="D130" s="65" t="s">
        <v>1104</v>
      </c>
      <c r="E130" s="65" t="s">
        <v>641</v>
      </c>
      <c r="F130" s="65" t="s">
        <v>1462</v>
      </c>
      <c r="G130" s="65" t="s">
        <v>1106</v>
      </c>
      <c r="H130" s="65" t="s">
        <v>1107</v>
      </c>
      <c r="I130" s="65" t="s">
        <v>1108</v>
      </c>
      <c r="J130" s="65" t="s">
        <v>1109</v>
      </c>
      <c r="K130" s="65" t="s">
        <v>1463</v>
      </c>
      <c r="L130" s="65" t="s">
        <v>1464</v>
      </c>
      <c r="M130" s="65" t="s">
        <v>1465</v>
      </c>
      <c r="N130" s="65" t="s">
        <v>1113</v>
      </c>
      <c r="O130" s="66">
        <v>3883.89</v>
      </c>
      <c r="P130" s="66">
        <v>1038.0899999999999</v>
      </c>
      <c r="Q130" s="66">
        <v>0</v>
      </c>
      <c r="R130" s="66">
        <v>3883.89</v>
      </c>
      <c r="S130" s="66">
        <v>1038.0899999999999</v>
      </c>
      <c r="T130" s="66">
        <v>0</v>
      </c>
      <c r="U130" s="66">
        <v>2845.8</v>
      </c>
      <c r="V130" s="65" t="s">
        <v>154</v>
      </c>
      <c r="W130" s="65" t="s">
        <v>1114</v>
      </c>
      <c r="X130" s="65" t="s">
        <v>1466</v>
      </c>
      <c r="Y130" s="65" t="s">
        <v>1116</v>
      </c>
      <c r="Z130" s="65" t="s">
        <v>1117</v>
      </c>
      <c r="AA130" s="65" t="s">
        <v>168</v>
      </c>
      <c r="AB130" s="65" t="s">
        <v>154</v>
      </c>
      <c r="AC130" s="65" t="s">
        <v>1118</v>
      </c>
      <c r="AD130" s="65" t="s">
        <v>1119</v>
      </c>
      <c r="AE130" s="65" t="s">
        <v>1120</v>
      </c>
      <c r="AF130" s="65" t="s">
        <v>1467</v>
      </c>
      <c r="AG130" s="65" t="s">
        <v>1122</v>
      </c>
      <c r="AH130" s="65" t="s">
        <v>172</v>
      </c>
      <c r="AI130" s="65" t="s">
        <v>1123</v>
      </c>
      <c r="AJ130" s="65" t="s">
        <v>1124</v>
      </c>
      <c r="AK130" s="65" t="s">
        <v>1125</v>
      </c>
      <c r="AL130" s="65" t="s">
        <v>1126</v>
      </c>
      <c r="AM130" s="65" t="s">
        <v>1127</v>
      </c>
      <c r="AN130" s="65" t="s">
        <v>154</v>
      </c>
      <c r="AO130" s="65" t="s">
        <v>1128</v>
      </c>
      <c r="AP130" s="65" t="s">
        <v>154</v>
      </c>
      <c r="AQ130" s="65" t="s">
        <v>154</v>
      </c>
      <c r="AR130" s="65" t="s">
        <v>1129</v>
      </c>
      <c r="AS130" s="65" t="s">
        <v>1130</v>
      </c>
      <c r="AT130" s="65" t="s">
        <v>1131</v>
      </c>
      <c r="AU130" s="65" t="s">
        <v>1132</v>
      </c>
      <c r="AV130" s="65" t="s">
        <v>173</v>
      </c>
      <c r="AW130" s="65" t="s">
        <v>173</v>
      </c>
      <c r="AX130" s="65" t="s">
        <v>1306</v>
      </c>
      <c r="AY130" s="65" t="s">
        <v>1307</v>
      </c>
      <c r="AZ130" s="65" t="s">
        <v>1369</v>
      </c>
      <c r="BA130" s="65" t="s">
        <v>1468</v>
      </c>
    </row>
    <row r="131" spans="1:53" x14ac:dyDescent="0.25">
      <c r="A131" s="65" t="s">
        <v>154</v>
      </c>
      <c r="B131" s="65" t="s">
        <v>154</v>
      </c>
      <c r="C131" s="65" t="s">
        <v>490</v>
      </c>
      <c r="D131" s="65" t="s">
        <v>1104</v>
      </c>
      <c r="E131" s="65" t="s">
        <v>641</v>
      </c>
      <c r="F131" s="65" t="s">
        <v>1469</v>
      </c>
      <c r="G131" s="65" t="s">
        <v>1145</v>
      </c>
      <c r="H131" s="65" t="s">
        <v>1146</v>
      </c>
      <c r="I131" s="65" t="s">
        <v>1108</v>
      </c>
      <c r="J131" s="65" t="s">
        <v>1109</v>
      </c>
      <c r="K131" s="65" t="s">
        <v>1463</v>
      </c>
      <c r="L131" s="65" t="s">
        <v>1464</v>
      </c>
      <c r="M131" s="65" t="s">
        <v>1465</v>
      </c>
      <c r="N131" s="65" t="s">
        <v>1113</v>
      </c>
      <c r="O131" s="66">
        <v>3883.89</v>
      </c>
      <c r="P131" s="66">
        <v>1038.0899999999999</v>
      </c>
      <c r="Q131" s="66">
        <v>0</v>
      </c>
      <c r="R131" s="66">
        <v>3883.89</v>
      </c>
      <c r="S131" s="66">
        <v>1038.0899999999999</v>
      </c>
      <c r="T131" s="66">
        <v>0</v>
      </c>
      <c r="U131" s="66">
        <v>2845.8</v>
      </c>
      <c r="V131" s="65" t="s">
        <v>154</v>
      </c>
      <c r="W131" s="65" t="s">
        <v>1114</v>
      </c>
      <c r="X131" s="65" t="s">
        <v>1470</v>
      </c>
      <c r="Y131" s="65" t="s">
        <v>1116</v>
      </c>
      <c r="Z131" s="65" t="s">
        <v>1117</v>
      </c>
      <c r="AA131" s="65" t="s">
        <v>168</v>
      </c>
      <c r="AB131" s="65" t="s">
        <v>154</v>
      </c>
      <c r="AC131" s="65" t="s">
        <v>1148</v>
      </c>
      <c r="AD131" s="65" t="s">
        <v>1149</v>
      </c>
      <c r="AE131" s="65" t="s">
        <v>1150</v>
      </c>
      <c r="AF131" s="65" t="s">
        <v>1238</v>
      </c>
      <c r="AG131" s="65" t="s">
        <v>1141</v>
      </c>
      <c r="AH131" s="65" t="s">
        <v>172</v>
      </c>
      <c r="AI131" s="65" t="s">
        <v>1123</v>
      </c>
      <c r="AJ131" s="65" t="s">
        <v>1124</v>
      </c>
      <c r="AK131" s="65" t="s">
        <v>1152</v>
      </c>
      <c r="AL131" s="65" t="s">
        <v>1126</v>
      </c>
      <c r="AM131" s="65" t="s">
        <v>1127</v>
      </c>
      <c r="AN131" s="65" t="s">
        <v>154</v>
      </c>
      <c r="AO131" s="65" t="s">
        <v>1128</v>
      </c>
      <c r="AP131" s="65" t="s">
        <v>154</v>
      </c>
      <c r="AQ131" s="65" t="s">
        <v>154</v>
      </c>
      <c r="AR131" s="65" t="s">
        <v>1153</v>
      </c>
      <c r="AS131" s="65" t="s">
        <v>1130</v>
      </c>
      <c r="AT131" s="65" t="s">
        <v>1131</v>
      </c>
      <c r="AU131" s="65" t="s">
        <v>1132</v>
      </c>
      <c r="AV131" s="65" t="s">
        <v>173</v>
      </c>
      <c r="AW131" s="65" t="s">
        <v>173</v>
      </c>
      <c r="AX131" s="65" t="s">
        <v>1306</v>
      </c>
      <c r="AY131" s="65" t="s">
        <v>1307</v>
      </c>
      <c r="AZ131" s="65" t="s">
        <v>1369</v>
      </c>
      <c r="BA131" s="65" t="s">
        <v>1468</v>
      </c>
    </row>
    <row r="132" spans="1:53" x14ac:dyDescent="0.25">
      <c r="A132" s="65" t="s">
        <v>154</v>
      </c>
      <c r="B132" s="65" t="s">
        <v>154</v>
      </c>
      <c r="C132" s="65" t="s">
        <v>490</v>
      </c>
      <c r="D132" s="65" t="s">
        <v>1104</v>
      </c>
      <c r="E132" s="65" t="s">
        <v>641</v>
      </c>
      <c r="F132" s="65" t="s">
        <v>1471</v>
      </c>
      <c r="G132" s="65" t="s">
        <v>1134</v>
      </c>
      <c r="H132" s="65" t="s">
        <v>1135</v>
      </c>
      <c r="I132" s="65" t="s">
        <v>1108</v>
      </c>
      <c r="J132" s="65" t="s">
        <v>1109</v>
      </c>
      <c r="K132" s="65" t="s">
        <v>1463</v>
      </c>
      <c r="L132" s="65" t="s">
        <v>1464</v>
      </c>
      <c r="M132" s="65" t="s">
        <v>1465</v>
      </c>
      <c r="N132" s="65" t="s">
        <v>1113</v>
      </c>
      <c r="O132" s="66">
        <v>3883.89</v>
      </c>
      <c r="P132" s="66">
        <v>1038.1400000000001</v>
      </c>
      <c r="Q132" s="66">
        <v>714.05</v>
      </c>
      <c r="R132" s="66">
        <v>4597.9399999999996</v>
      </c>
      <c r="S132" s="66">
        <v>1038.1400000000001</v>
      </c>
      <c r="T132" s="66">
        <v>0</v>
      </c>
      <c r="U132" s="66">
        <v>3559.8</v>
      </c>
      <c r="V132" s="65" t="s">
        <v>154</v>
      </c>
      <c r="W132" s="65" t="s">
        <v>1114</v>
      </c>
      <c r="X132" s="65" t="s">
        <v>1472</v>
      </c>
      <c r="Y132" s="65" t="s">
        <v>1116</v>
      </c>
      <c r="Z132" s="65" t="s">
        <v>1117</v>
      </c>
      <c r="AA132" s="65" t="s">
        <v>168</v>
      </c>
      <c r="AB132" s="65" t="s">
        <v>154</v>
      </c>
      <c r="AC132" s="65" t="s">
        <v>1137</v>
      </c>
      <c r="AD132" s="65" t="s">
        <v>1138</v>
      </c>
      <c r="AE132" s="65" t="s">
        <v>1139</v>
      </c>
      <c r="AF132" s="65" t="s">
        <v>1473</v>
      </c>
      <c r="AG132" s="65" t="s">
        <v>1141</v>
      </c>
      <c r="AH132" s="65" t="s">
        <v>172</v>
      </c>
      <c r="AI132" s="65" t="s">
        <v>1123</v>
      </c>
      <c r="AJ132" s="65" t="s">
        <v>1124</v>
      </c>
      <c r="AK132" s="65" t="s">
        <v>1142</v>
      </c>
      <c r="AL132" s="65" t="s">
        <v>1126</v>
      </c>
      <c r="AM132" s="65" t="s">
        <v>1127</v>
      </c>
      <c r="AN132" s="65" t="s">
        <v>154</v>
      </c>
      <c r="AO132" s="65" t="s">
        <v>1128</v>
      </c>
      <c r="AP132" s="65" t="s">
        <v>154</v>
      </c>
      <c r="AQ132" s="65" t="s">
        <v>154</v>
      </c>
      <c r="AR132" s="65" t="s">
        <v>1143</v>
      </c>
      <c r="AS132" s="65" t="s">
        <v>1130</v>
      </c>
      <c r="AT132" s="65" t="s">
        <v>1131</v>
      </c>
      <c r="AU132" s="65" t="s">
        <v>1132</v>
      </c>
      <c r="AV132" s="65" t="s">
        <v>173</v>
      </c>
      <c r="AW132" s="65" t="s">
        <v>173</v>
      </c>
      <c r="AX132" s="65" t="s">
        <v>1306</v>
      </c>
      <c r="AY132" s="65" t="s">
        <v>1307</v>
      </c>
      <c r="AZ132" s="65" t="s">
        <v>1319</v>
      </c>
      <c r="BA132" s="65" t="s">
        <v>1468</v>
      </c>
    </row>
    <row r="133" spans="1:53" x14ac:dyDescent="0.25">
      <c r="A133" s="65" t="s">
        <v>154</v>
      </c>
      <c r="B133" s="65" t="s">
        <v>154</v>
      </c>
      <c r="C133" s="65" t="s">
        <v>490</v>
      </c>
      <c r="D133" s="65" t="s">
        <v>1104</v>
      </c>
      <c r="E133" s="65" t="s">
        <v>641</v>
      </c>
      <c r="F133" s="65" t="s">
        <v>1474</v>
      </c>
      <c r="G133" s="65" t="s">
        <v>1172</v>
      </c>
      <c r="H133" s="65" t="s">
        <v>1173</v>
      </c>
      <c r="I133" s="65" t="s">
        <v>1108</v>
      </c>
      <c r="J133" s="65" t="s">
        <v>1109</v>
      </c>
      <c r="K133" s="65" t="s">
        <v>1463</v>
      </c>
      <c r="L133" s="65" t="s">
        <v>1464</v>
      </c>
      <c r="M133" s="65" t="s">
        <v>1465</v>
      </c>
      <c r="N133" s="65" t="s">
        <v>1113</v>
      </c>
      <c r="O133" s="66">
        <v>3044.13</v>
      </c>
      <c r="P133" s="66">
        <v>0</v>
      </c>
      <c r="Q133" s="66">
        <v>7.0000000000000007E-2</v>
      </c>
      <c r="R133" s="66">
        <v>3044.2</v>
      </c>
      <c r="S133" s="66">
        <v>0</v>
      </c>
      <c r="T133" s="66">
        <v>0</v>
      </c>
      <c r="U133" s="66">
        <v>3044.2</v>
      </c>
      <c r="V133" s="65" t="s">
        <v>154</v>
      </c>
      <c r="W133" s="65" t="s">
        <v>1114</v>
      </c>
      <c r="X133" s="65" t="s">
        <v>1475</v>
      </c>
      <c r="Y133" s="65" t="s">
        <v>1116</v>
      </c>
      <c r="Z133" s="65" t="s">
        <v>1117</v>
      </c>
      <c r="AA133" s="65" t="s">
        <v>168</v>
      </c>
      <c r="AB133" s="65" t="s">
        <v>154</v>
      </c>
      <c r="AC133" s="65" t="s">
        <v>1175</v>
      </c>
      <c r="AD133" s="65" t="s">
        <v>1176</v>
      </c>
      <c r="AE133" s="65" t="s">
        <v>1177</v>
      </c>
      <c r="AF133" s="65" t="s">
        <v>1476</v>
      </c>
      <c r="AG133" s="65" t="s">
        <v>1141</v>
      </c>
      <c r="AH133" s="65" t="s">
        <v>172</v>
      </c>
      <c r="AI133" s="65" t="s">
        <v>1123</v>
      </c>
      <c r="AJ133" s="65" t="s">
        <v>1124</v>
      </c>
      <c r="AK133" s="65" t="s">
        <v>1179</v>
      </c>
      <c r="AL133" s="65" t="s">
        <v>1126</v>
      </c>
      <c r="AM133" s="65" t="s">
        <v>1127</v>
      </c>
      <c r="AN133" s="65" t="s">
        <v>154</v>
      </c>
      <c r="AO133" s="65" t="s">
        <v>1128</v>
      </c>
      <c r="AP133" s="65" t="s">
        <v>154</v>
      </c>
      <c r="AQ133" s="65" t="s">
        <v>154</v>
      </c>
      <c r="AR133" s="65" t="s">
        <v>1143</v>
      </c>
      <c r="AS133" s="65" t="s">
        <v>1130</v>
      </c>
      <c r="AT133" s="65" t="s">
        <v>1131</v>
      </c>
      <c r="AU133" s="65" t="s">
        <v>1170</v>
      </c>
      <c r="AV133" s="65" t="s">
        <v>173</v>
      </c>
      <c r="AW133" s="65" t="s">
        <v>173</v>
      </c>
      <c r="AX133" s="65" t="s">
        <v>1282</v>
      </c>
      <c r="AY133" s="65" t="s">
        <v>1283</v>
      </c>
      <c r="AZ133" s="65" t="s">
        <v>173</v>
      </c>
      <c r="BA133" s="65" t="s">
        <v>173</v>
      </c>
    </row>
    <row r="134" spans="1:53" x14ac:dyDescent="0.25">
      <c r="A134" s="65" t="s">
        <v>154</v>
      </c>
      <c r="B134" s="65" t="s">
        <v>154</v>
      </c>
      <c r="C134" s="65" t="s">
        <v>490</v>
      </c>
      <c r="D134" s="65" t="s">
        <v>1104</v>
      </c>
      <c r="E134" s="65" t="s">
        <v>641</v>
      </c>
      <c r="F134" s="65" t="s">
        <v>1477</v>
      </c>
      <c r="G134" s="65" t="s">
        <v>1164</v>
      </c>
      <c r="H134" s="65" t="s">
        <v>1165</v>
      </c>
      <c r="I134" s="65" t="s">
        <v>1108</v>
      </c>
      <c r="J134" s="65" t="s">
        <v>1109</v>
      </c>
      <c r="K134" s="65" t="s">
        <v>1463</v>
      </c>
      <c r="L134" s="65" t="s">
        <v>1464</v>
      </c>
      <c r="M134" s="65" t="s">
        <v>1465</v>
      </c>
      <c r="N134" s="65" t="s">
        <v>1113</v>
      </c>
      <c r="O134" s="66">
        <v>3883.89</v>
      </c>
      <c r="P134" s="66">
        <v>1038.0899999999999</v>
      </c>
      <c r="Q134" s="66">
        <v>0</v>
      </c>
      <c r="R134" s="66">
        <v>3883.89</v>
      </c>
      <c r="S134" s="66">
        <v>1038.0899999999999</v>
      </c>
      <c r="T134" s="66">
        <v>0</v>
      </c>
      <c r="U134" s="66">
        <v>2845.8</v>
      </c>
      <c r="V134" s="65" t="s">
        <v>154</v>
      </c>
      <c r="W134" s="65" t="s">
        <v>1114</v>
      </c>
      <c r="X134" s="65" t="s">
        <v>1478</v>
      </c>
      <c r="Y134" s="65" t="s">
        <v>1116</v>
      </c>
      <c r="Z134" s="65" t="s">
        <v>1117</v>
      </c>
      <c r="AA134" s="65" t="s">
        <v>168</v>
      </c>
      <c r="AB134" s="65" t="s">
        <v>154</v>
      </c>
      <c r="AC134" s="65" t="s">
        <v>1167</v>
      </c>
      <c r="AD134" s="65" t="s">
        <v>1168</v>
      </c>
      <c r="AE134" s="65" t="s">
        <v>1160</v>
      </c>
      <c r="AF134" s="65" t="s">
        <v>1479</v>
      </c>
      <c r="AG134" s="65" t="s">
        <v>1141</v>
      </c>
      <c r="AH134" s="65" t="s">
        <v>172</v>
      </c>
      <c r="AI134" s="65" t="s">
        <v>1123</v>
      </c>
      <c r="AJ134" s="65" t="s">
        <v>1124</v>
      </c>
      <c r="AK134" s="65" t="s">
        <v>1169</v>
      </c>
      <c r="AL134" s="65" t="s">
        <v>1126</v>
      </c>
      <c r="AM134" s="65" t="s">
        <v>1127</v>
      </c>
      <c r="AN134" s="65" t="s">
        <v>154</v>
      </c>
      <c r="AO134" s="65" t="s">
        <v>1128</v>
      </c>
      <c r="AP134" s="65" t="s">
        <v>154</v>
      </c>
      <c r="AQ134" s="65" t="s">
        <v>154</v>
      </c>
      <c r="AR134" s="65" t="s">
        <v>1153</v>
      </c>
      <c r="AS134" s="65" t="s">
        <v>1130</v>
      </c>
      <c r="AT134" s="65" t="s">
        <v>1131</v>
      </c>
      <c r="AU134" s="65" t="s">
        <v>1132</v>
      </c>
      <c r="AV134" s="65" t="s">
        <v>173</v>
      </c>
      <c r="AW134" s="65" t="s">
        <v>173</v>
      </c>
      <c r="AX134" s="65" t="s">
        <v>1306</v>
      </c>
      <c r="AY134" s="65" t="s">
        <v>1307</v>
      </c>
      <c r="AZ134" s="65" t="s">
        <v>1369</v>
      </c>
      <c r="BA134" s="65" t="s">
        <v>1468</v>
      </c>
    </row>
    <row r="135" spans="1:53" x14ac:dyDescent="0.25">
      <c r="A135" s="65" t="s">
        <v>154</v>
      </c>
      <c r="B135" s="65" t="s">
        <v>154</v>
      </c>
      <c r="C135" s="65" t="s">
        <v>490</v>
      </c>
      <c r="D135" s="65" t="s">
        <v>1104</v>
      </c>
      <c r="E135" s="65" t="s">
        <v>641</v>
      </c>
      <c r="F135" s="65" t="s">
        <v>1480</v>
      </c>
      <c r="G135" s="65" t="s">
        <v>1155</v>
      </c>
      <c r="H135" s="65" t="s">
        <v>1156</v>
      </c>
      <c r="I135" s="65" t="s">
        <v>1108</v>
      </c>
      <c r="J135" s="65" t="s">
        <v>1109</v>
      </c>
      <c r="K135" s="65" t="s">
        <v>1463</v>
      </c>
      <c r="L135" s="65" t="s">
        <v>1464</v>
      </c>
      <c r="M135" s="65" t="s">
        <v>1465</v>
      </c>
      <c r="N135" s="65" t="s">
        <v>1113</v>
      </c>
      <c r="O135" s="66">
        <v>3883.89</v>
      </c>
      <c r="P135" s="66">
        <v>1038.0899999999999</v>
      </c>
      <c r="Q135" s="66">
        <v>0</v>
      </c>
      <c r="R135" s="66">
        <v>3883.89</v>
      </c>
      <c r="S135" s="66">
        <v>1038.0899999999999</v>
      </c>
      <c r="T135" s="66">
        <v>0</v>
      </c>
      <c r="U135" s="66">
        <v>2845.8</v>
      </c>
      <c r="V135" s="65" t="s">
        <v>154</v>
      </c>
      <c r="W135" s="65" t="s">
        <v>1114</v>
      </c>
      <c r="X135" s="65" t="s">
        <v>1481</v>
      </c>
      <c r="Y135" s="65" t="s">
        <v>1116</v>
      </c>
      <c r="Z135" s="65" t="s">
        <v>1117</v>
      </c>
      <c r="AA135" s="65" t="s">
        <v>168</v>
      </c>
      <c r="AB135" s="65" t="s">
        <v>154</v>
      </c>
      <c r="AC135" s="65" t="s">
        <v>1158</v>
      </c>
      <c r="AD135" s="65" t="s">
        <v>1159</v>
      </c>
      <c r="AE135" s="65" t="s">
        <v>1160</v>
      </c>
      <c r="AF135" s="65" t="s">
        <v>1479</v>
      </c>
      <c r="AG135" s="65" t="s">
        <v>1141</v>
      </c>
      <c r="AH135" s="65" t="s">
        <v>172</v>
      </c>
      <c r="AI135" s="65" t="s">
        <v>1123</v>
      </c>
      <c r="AJ135" s="65" t="s">
        <v>1124</v>
      </c>
      <c r="AK135" s="65" t="s">
        <v>1162</v>
      </c>
      <c r="AL135" s="65" t="s">
        <v>1126</v>
      </c>
      <c r="AM135" s="65" t="s">
        <v>1127</v>
      </c>
      <c r="AN135" s="65" t="s">
        <v>154</v>
      </c>
      <c r="AO135" s="65" t="s">
        <v>1128</v>
      </c>
      <c r="AP135" s="65" t="s">
        <v>154</v>
      </c>
      <c r="AQ135" s="65" t="s">
        <v>154</v>
      </c>
      <c r="AR135" s="65" t="s">
        <v>1153</v>
      </c>
      <c r="AS135" s="65" t="s">
        <v>1130</v>
      </c>
      <c r="AT135" s="65" t="s">
        <v>1131</v>
      </c>
      <c r="AU135" s="65" t="s">
        <v>1132</v>
      </c>
      <c r="AV135" s="65" t="s">
        <v>173</v>
      </c>
      <c r="AW135" s="65" t="s">
        <v>173</v>
      </c>
      <c r="AX135" s="65" t="s">
        <v>1306</v>
      </c>
      <c r="AY135" s="65" t="s">
        <v>1307</v>
      </c>
      <c r="AZ135" s="65" t="s">
        <v>1369</v>
      </c>
      <c r="BA135" s="65" t="s">
        <v>1468</v>
      </c>
    </row>
    <row r="138" spans="1:53" x14ac:dyDescent="0.25">
      <c r="P138" s="28" t="s">
        <v>1270</v>
      </c>
      <c r="Q138" s="102">
        <f>T140</f>
        <v>17670</v>
      </c>
      <c r="T138" s="16" t="s">
        <v>1271</v>
      </c>
      <c r="W138" s="16" t="s">
        <v>1271</v>
      </c>
    </row>
    <row r="139" spans="1:53" x14ac:dyDescent="0.25">
      <c r="O139" s="442" t="s">
        <v>1396</v>
      </c>
      <c r="P139" s="28" t="s">
        <v>1272</v>
      </c>
      <c r="Q139" s="102">
        <f>T145</f>
        <v>18265</v>
      </c>
      <c r="S139" s="28">
        <f>SUM(R112:R117)</f>
        <v>17670.230000000003</v>
      </c>
      <c r="T139" s="28">
        <f>SUM(S112:S117)</f>
        <v>0.23</v>
      </c>
      <c r="V139" s="28">
        <f>SUM(R130:R135)</f>
        <v>23177.699999999997</v>
      </c>
      <c r="W139" s="28">
        <f>SUM(S130:S135)</f>
        <v>5190.5</v>
      </c>
    </row>
    <row r="140" spans="1:53" x14ac:dyDescent="0.25">
      <c r="O140" s="442"/>
      <c r="P140" s="28" t="s">
        <v>1273</v>
      </c>
      <c r="Q140" s="102">
        <f>T150</f>
        <v>18264.400000000001</v>
      </c>
      <c r="S140" s="28"/>
      <c r="T140" s="48">
        <f>SUM(U112:U117)</f>
        <v>17670</v>
      </c>
      <c r="V140" s="28"/>
      <c r="W140" s="48">
        <f>SUM(U130:U135)</f>
        <v>17987.2</v>
      </c>
    </row>
    <row r="141" spans="1:53" x14ac:dyDescent="0.25">
      <c r="P141" s="28" t="s">
        <v>1274</v>
      </c>
      <c r="Q141" s="102">
        <f>W140</f>
        <v>17987.2</v>
      </c>
    </row>
    <row r="142" spans="1:53" x14ac:dyDescent="0.25">
      <c r="Q142" s="92">
        <f>SUM(Q138:Q141)</f>
        <v>72186.600000000006</v>
      </c>
    </row>
    <row r="143" spans="1:53" x14ac:dyDescent="0.25">
      <c r="T143" s="16" t="s">
        <v>1271</v>
      </c>
    </row>
    <row r="144" spans="1:53" x14ac:dyDescent="0.25">
      <c r="S144" s="28">
        <f>SUM(R118:R123)</f>
        <v>18265.13</v>
      </c>
      <c r="T144" s="28">
        <f>SUM(S118:S123)</f>
        <v>0.13</v>
      </c>
    </row>
    <row r="145" spans="1:53" x14ac:dyDescent="0.25">
      <c r="S145" s="28"/>
      <c r="T145" s="48">
        <f>SUM(U118:U123)</f>
        <v>18265</v>
      </c>
    </row>
    <row r="148" spans="1:53" x14ac:dyDescent="0.25">
      <c r="T148" s="16" t="s">
        <v>1271</v>
      </c>
    </row>
    <row r="149" spans="1:53" x14ac:dyDescent="0.25">
      <c r="S149" s="28">
        <f>SUM(R124:R129)</f>
        <v>18264.920000000002</v>
      </c>
      <c r="T149" s="28">
        <f>SUM(S124:S129)</f>
        <v>0.52</v>
      </c>
    </row>
    <row r="150" spans="1:53" x14ac:dyDescent="0.25">
      <c r="S150" s="28"/>
      <c r="T150" s="48">
        <f>SUM(U124:U129)</f>
        <v>18264.400000000001</v>
      </c>
    </row>
    <row r="152" spans="1:53" s="63" customFormat="1" x14ac:dyDescent="0.25"/>
    <row r="154" spans="1:53" x14ac:dyDescent="0.25">
      <c r="C154" s="439" t="s">
        <v>506</v>
      </c>
      <c r="D154" s="439"/>
      <c r="E154" s="439"/>
      <c r="F154" s="439"/>
      <c r="G154" s="439"/>
      <c r="H154" s="439"/>
    </row>
    <row r="155" spans="1:53" x14ac:dyDescent="0.25">
      <c r="C155" s="439"/>
      <c r="D155" s="439"/>
      <c r="E155" s="439"/>
      <c r="F155" s="439"/>
      <c r="G155" s="439"/>
      <c r="H155" s="439"/>
    </row>
    <row r="156" spans="1:53" s="155" customFormat="1" ht="14.4" x14ac:dyDescent="0.3">
      <c r="A156" s="154" t="s">
        <v>93</v>
      </c>
      <c r="B156" s="154" t="s">
        <v>1059</v>
      </c>
      <c r="C156" s="154" t="s">
        <v>1060</v>
      </c>
      <c r="D156" s="154" t="s">
        <v>101</v>
      </c>
      <c r="E156" s="154" t="s">
        <v>102</v>
      </c>
      <c r="F156" s="154" t="s">
        <v>103</v>
      </c>
      <c r="G156" s="154" t="s">
        <v>108</v>
      </c>
      <c r="H156" s="154" t="s">
        <v>1061</v>
      </c>
      <c r="I156" s="154" t="s">
        <v>1062</v>
      </c>
      <c r="J156" s="154" t="s">
        <v>1063</v>
      </c>
      <c r="K156" s="154" t="s">
        <v>1064</v>
      </c>
      <c r="L156" s="154" t="s">
        <v>1065</v>
      </c>
      <c r="M156" s="154" t="s">
        <v>1066</v>
      </c>
      <c r="N156" s="154" t="s">
        <v>1067</v>
      </c>
      <c r="O156" s="154" t="s">
        <v>1068</v>
      </c>
      <c r="P156" s="154" t="s">
        <v>1069</v>
      </c>
      <c r="Q156" s="154" t="s">
        <v>1070</v>
      </c>
      <c r="R156" s="154" t="s">
        <v>113</v>
      </c>
      <c r="S156" s="154" t="s">
        <v>114</v>
      </c>
      <c r="T156" s="154" t="s">
        <v>1071</v>
      </c>
      <c r="U156" s="154" t="s">
        <v>120</v>
      </c>
      <c r="V156" s="154" t="s">
        <v>1072</v>
      </c>
      <c r="W156" s="154" t="s">
        <v>1073</v>
      </c>
      <c r="X156" s="154" t="s">
        <v>1074</v>
      </c>
      <c r="Y156" s="154" t="s">
        <v>133</v>
      </c>
      <c r="Z156" s="154" t="s">
        <v>1075</v>
      </c>
      <c r="AA156" s="154" t="s">
        <v>127</v>
      </c>
      <c r="AB156" s="154" t="s">
        <v>1076</v>
      </c>
      <c r="AC156" s="154" t="s">
        <v>1077</v>
      </c>
      <c r="AD156" s="154" t="s">
        <v>1078</v>
      </c>
      <c r="AE156" s="154" t="s">
        <v>1079</v>
      </c>
      <c r="AF156" s="154" t="s">
        <v>1080</v>
      </c>
      <c r="AG156" s="154" t="s">
        <v>1081</v>
      </c>
      <c r="AH156" s="154" t="s">
        <v>1082</v>
      </c>
      <c r="AI156" s="154" t="s">
        <v>1083</v>
      </c>
      <c r="AJ156" s="154" t="s">
        <v>1084</v>
      </c>
      <c r="AK156" s="154" t="s">
        <v>1085</v>
      </c>
      <c r="AL156" s="154" t="s">
        <v>1086</v>
      </c>
      <c r="AM156" s="154" t="s">
        <v>1087</v>
      </c>
      <c r="AN156" s="154" t="s">
        <v>1088</v>
      </c>
      <c r="AO156" s="154" t="s">
        <v>1089</v>
      </c>
      <c r="AP156" s="154" t="s">
        <v>1090</v>
      </c>
      <c r="AQ156" s="154" t="s">
        <v>1091</v>
      </c>
      <c r="AR156" s="154" t="s">
        <v>1092</v>
      </c>
      <c r="AS156" s="154" t="s">
        <v>1093</v>
      </c>
      <c r="AT156" s="154" t="s">
        <v>1094</v>
      </c>
      <c r="AU156" s="154" t="s">
        <v>1095</v>
      </c>
      <c r="AV156" s="154" t="s">
        <v>1096</v>
      </c>
      <c r="AW156" s="154" t="s">
        <v>1097</v>
      </c>
      <c r="AX156" s="154" t="s">
        <v>1098</v>
      </c>
      <c r="AY156" s="154" t="s">
        <v>1099</v>
      </c>
      <c r="AZ156" s="154" t="s">
        <v>1100</v>
      </c>
      <c r="BA156" s="154" t="s">
        <v>1101</v>
      </c>
    </row>
    <row r="157" spans="1:53" ht="14.4" x14ac:dyDescent="0.3">
      <c r="A157" s="157" t="s">
        <v>154</v>
      </c>
      <c r="B157" s="157" t="s">
        <v>154</v>
      </c>
      <c r="C157" s="157" t="s">
        <v>1482</v>
      </c>
      <c r="D157" s="157" t="s">
        <v>1104</v>
      </c>
      <c r="E157" s="157" t="s">
        <v>1483</v>
      </c>
      <c r="F157" s="157" t="s">
        <v>1484</v>
      </c>
      <c r="G157" s="157" t="s">
        <v>1164</v>
      </c>
      <c r="H157" s="157" t="s">
        <v>1165</v>
      </c>
      <c r="I157" s="157" t="s">
        <v>1108</v>
      </c>
      <c r="J157" s="157" t="s">
        <v>1109</v>
      </c>
      <c r="K157" s="157" t="s">
        <v>1485</v>
      </c>
      <c r="L157" s="157" t="s">
        <v>1486</v>
      </c>
      <c r="M157" s="157" t="s">
        <v>1487</v>
      </c>
      <c r="N157" s="157" t="s">
        <v>1113</v>
      </c>
      <c r="O157" s="156">
        <v>3044.13</v>
      </c>
      <c r="P157" s="156">
        <v>0</v>
      </c>
      <c r="Q157" s="156">
        <v>7.0000000000000007E-2</v>
      </c>
      <c r="R157" s="156">
        <v>3044.2</v>
      </c>
      <c r="S157" s="156">
        <v>0</v>
      </c>
      <c r="T157" s="156">
        <v>0</v>
      </c>
      <c r="U157" s="156">
        <v>3044.2</v>
      </c>
      <c r="V157" s="157" t="s">
        <v>154</v>
      </c>
      <c r="W157" s="157" t="s">
        <v>1114</v>
      </c>
      <c r="X157" s="157" t="s">
        <v>1488</v>
      </c>
      <c r="Y157" s="157" t="s">
        <v>1116</v>
      </c>
      <c r="Z157" s="157" t="s">
        <v>1117</v>
      </c>
      <c r="AA157" s="157" t="s">
        <v>168</v>
      </c>
      <c r="AB157" s="157" t="s">
        <v>154</v>
      </c>
      <c r="AC157" s="157" t="s">
        <v>1167</v>
      </c>
      <c r="AD157" s="157" t="s">
        <v>1168</v>
      </c>
      <c r="AE157" s="157" t="s">
        <v>1160</v>
      </c>
      <c r="AF157" s="157" t="s">
        <v>1489</v>
      </c>
      <c r="AG157" s="157" t="s">
        <v>1141</v>
      </c>
      <c r="AH157" s="157" t="s">
        <v>172</v>
      </c>
      <c r="AI157" s="157" t="s">
        <v>1123</v>
      </c>
      <c r="AJ157" s="157" t="s">
        <v>1124</v>
      </c>
      <c r="AK157" s="157" t="s">
        <v>1169</v>
      </c>
      <c r="AL157" s="157" t="s">
        <v>1126</v>
      </c>
      <c r="AM157" s="157" t="s">
        <v>1127</v>
      </c>
      <c r="AN157" s="157" t="s">
        <v>154</v>
      </c>
      <c r="AO157" s="157" t="s">
        <v>1128</v>
      </c>
      <c r="AP157" s="157" t="s">
        <v>154</v>
      </c>
      <c r="AQ157" s="157" t="s">
        <v>154</v>
      </c>
      <c r="AR157" s="157" t="s">
        <v>1153</v>
      </c>
      <c r="AS157" s="157" t="s">
        <v>1130</v>
      </c>
      <c r="AT157" s="157" t="s">
        <v>1131</v>
      </c>
      <c r="AU157" s="157" t="s">
        <v>1170</v>
      </c>
      <c r="AV157" s="157" t="s">
        <v>173</v>
      </c>
      <c r="AW157" s="157" t="s">
        <v>173</v>
      </c>
      <c r="AX157" s="157" t="s">
        <v>1282</v>
      </c>
      <c r="AY157" s="157" t="s">
        <v>1283</v>
      </c>
      <c r="AZ157" s="157" t="s">
        <v>173</v>
      </c>
      <c r="BA157" s="157" t="s">
        <v>173</v>
      </c>
    </row>
    <row r="158" spans="1:53" ht="14.4" x14ac:dyDescent="0.3">
      <c r="A158" s="157" t="s">
        <v>154</v>
      </c>
      <c r="B158" s="157" t="s">
        <v>154</v>
      </c>
      <c r="C158" s="157" t="s">
        <v>1482</v>
      </c>
      <c r="D158" s="157" t="s">
        <v>1104</v>
      </c>
      <c r="E158" s="157" t="s">
        <v>1483</v>
      </c>
      <c r="F158" s="157" t="s">
        <v>1490</v>
      </c>
      <c r="G158" s="157" t="s">
        <v>1106</v>
      </c>
      <c r="H158" s="157" t="s">
        <v>1107</v>
      </c>
      <c r="I158" s="157" t="s">
        <v>1108</v>
      </c>
      <c r="J158" s="157" t="s">
        <v>1109</v>
      </c>
      <c r="K158" s="157" t="s">
        <v>1485</v>
      </c>
      <c r="L158" s="157" t="s">
        <v>1486</v>
      </c>
      <c r="M158" s="157" t="s">
        <v>1487</v>
      </c>
      <c r="N158" s="157" t="s">
        <v>1113</v>
      </c>
      <c r="O158" s="156">
        <v>3044.13</v>
      </c>
      <c r="P158" s="156">
        <v>0</v>
      </c>
      <c r="Q158" s="156">
        <v>7.0000000000000007E-2</v>
      </c>
      <c r="R158" s="156">
        <v>3044.2</v>
      </c>
      <c r="S158" s="156">
        <v>0</v>
      </c>
      <c r="T158" s="156">
        <v>0</v>
      </c>
      <c r="U158" s="156">
        <v>3044.2</v>
      </c>
      <c r="V158" s="157" t="s">
        <v>154</v>
      </c>
      <c r="W158" s="157" t="s">
        <v>1114</v>
      </c>
      <c r="X158" s="157" t="s">
        <v>1491</v>
      </c>
      <c r="Y158" s="157" t="s">
        <v>1116</v>
      </c>
      <c r="Z158" s="157" t="s">
        <v>1117</v>
      </c>
      <c r="AA158" s="157" t="s">
        <v>168</v>
      </c>
      <c r="AB158" s="157" t="s">
        <v>154</v>
      </c>
      <c r="AC158" s="157" t="s">
        <v>1118</v>
      </c>
      <c r="AD158" s="157" t="s">
        <v>1119</v>
      </c>
      <c r="AE158" s="157" t="s">
        <v>1120</v>
      </c>
      <c r="AF158" s="157" t="s">
        <v>1492</v>
      </c>
      <c r="AG158" s="157" t="s">
        <v>1122</v>
      </c>
      <c r="AH158" s="157" t="s">
        <v>172</v>
      </c>
      <c r="AI158" s="157" t="s">
        <v>1123</v>
      </c>
      <c r="AJ158" s="157" t="s">
        <v>1124</v>
      </c>
      <c r="AK158" s="157" t="s">
        <v>1125</v>
      </c>
      <c r="AL158" s="157" t="s">
        <v>1126</v>
      </c>
      <c r="AM158" s="157" t="s">
        <v>1127</v>
      </c>
      <c r="AN158" s="157" t="s">
        <v>154</v>
      </c>
      <c r="AO158" s="157" t="s">
        <v>1128</v>
      </c>
      <c r="AP158" s="157" t="s">
        <v>154</v>
      </c>
      <c r="AQ158" s="157" t="s">
        <v>154</v>
      </c>
      <c r="AR158" s="157" t="s">
        <v>1129</v>
      </c>
      <c r="AS158" s="157" t="s">
        <v>1130</v>
      </c>
      <c r="AT158" s="157" t="s">
        <v>1131</v>
      </c>
      <c r="AU158" s="157" t="s">
        <v>1170</v>
      </c>
      <c r="AV158" s="157" t="s">
        <v>173</v>
      </c>
      <c r="AW158" s="157" t="s">
        <v>173</v>
      </c>
      <c r="AX158" s="157" t="s">
        <v>1282</v>
      </c>
      <c r="AY158" s="157" t="s">
        <v>1283</v>
      </c>
      <c r="AZ158" s="157" t="s">
        <v>173</v>
      </c>
      <c r="BA158" s="157" t="s">
        <v>173</v>
      </c>
    </row>
    <row r="159" spans="1:53" ht="14.4" x14ac:dyDescent="0.3">
      <c r="A159" s="157" t="s">
        <v>154</v>
      </c>
      <c r="B159" s="157" t="s">
        <v>154</v>
      </c>
      <c r="C159" s="157" t="s">
        <v>1482</v>
      </c>
      <c r="D159" s="157" t="s">
        <v>1104</v>
      </c>
      <c r="E159" s="157" t="s">
        <v>1483</v>
      </c>
      <c r="F159" s="157" t="s">
        <v>1493</v>
      </c>
      <c r="G159" s="157" t="s">
        <v>1134</v>
      </c>
      <c r="H159" s="157" t="s">
        <v>1135</v>
      </c>
      <c r="I159" s="157" t="s">
        <v>1108</v>
      </c>
      <c r="J159" s="157" t="s">
        <v>1109</v>
      </c>
      <c r="K159" s="157" t="s">
        <v>1485</v>
      </c>
      <c r="L159" s="157" t="s">
        <v>1486</v>
      </c>
      <c r="M159" s="157" t="s">
        <v>1487</v>
      </c>
      <c r="N159" s="157" t="s">
        <v>1113</v>
      </c>
      <c r="O159" s="156">
        <v>3044.13</v>
      </c>
      <c r="P159" s="156">
        <v>0</v>
      </c>
      <c r="Q159" s="156">
        <v>7.0000000000000007E-2</v>
      </c>
      <c r="R159" s="156">
        <v>3044.2</v>
      </c>
      <c r="S159" s="156">
        <v>0</v>
      </c>
      <c r="T159" s="156">
        <v>0</v>
      </c>
      <c r="U159" s="156">
        <v>3044.2</v>
      </c>
      <c r="V159" s="157" t="s">
        <v>154</v>
      </c>
      <c r="W159" s="157" t="s">
        <v>1114</v>
      </c>
      <c r="X159" s="157" t="s">
        <v>1494</v>
      </c>
      <c r="Y159" s="157" t="s">
        <v>1116</v>
      </c>
      <c r="Z159" s="157" t="s">
        <v>1117</v>
      </c>
      <c r="AA159" s="157" t="s">
        <v>168</v>
      </c>
      <c r="AB159" s="157" t="s">
        <v>154</v>
      </c>
      <c r="AC159" s="157" t="s">
        <v>1137</v>
      </c>
      <c r="AD159" s="157" t="s">
        <v>1138</v>
      </c>
      <c r="AE159" s="157" t="s">
        <v>1139</v>
      </c>
      <c r="AF159" s="157" t="s">
        <v>1495</v>
      </c>
      <c r="AG159" s="157" t="s">
        <v>1141</v>
      </c>
      <c r="AH159" s="157" t="s">
        <v>172</v>
      </c>
      <c r="AI159" s="157" t="s">
        <v>1123</v>
      </c>
      <c r="AJ159" s="157" t="s">
        <v>1124</v>
      </c>
      <c r="AK159" s="157" t="s">
        <v>1142</v>
      </c>
      <c r="AL159" s="157" t="s">
        <v>1126</v>
      </c>
      <c r="AM159" s="157" t="s">
        <v>1127</v>
      </c>
      <c r="AN159" s="157" t="s">
        <v>154</v>
      </c>
      <c r="AO159" s="157" t="s">
        <v>1128</v>
      </c>
      <c r="AP159" s="157" t="s">
        <v>154</v>
      </c>
      <c r="AQ159" s="157" t="s">
        <v>154</v>
      </c>
      <c r="AR159" s="157" t="s">
        <v>1143</v>
      </c>
      <c r="AS159" s="157" t="s">
        <v>1130</v>
      </c>
      <c r="AT159" s="157" t="s">
        <v>1131</v>
      </c>
      <c r="AU159" s="157" t="s">
        <v>1170</v>
      </c>
      <c r="AV159" s="157" t="s">
        <v>173</v>
      </c>
      <c r="AW159" s="157" t="s">
        <v>173</v>
      </c>
      <c r="AX159" s="157" t="s">
        <v>1282</v>
      </c>
      <c r="AY159" s="157" t="s">
        <v>1283</v>
      </c>
      <c r="AZ159" s="157" t="s">
        <v>173</v>
      </c>
      <c r="BA159" s="157" t="s">
        <v>173</v>
      </c>
    </row>
    <row r="160" spans="1:53" ht="14.4" x14ac:dyDescent="0.3">
      <c r="A160" s="157" t="s">
        <v>154</v>
      </c>
      <c r="B160" s="157" t="s">
        <v>154</v>
      </c>
      <c r="C160" s="157" t="s">
        <v>1482</v>
      </c>
      <c r="D160" s="157" t="s">
        <v>1104</v>
      </c>
      <c r="E160" s="157" t="s">
        <v>1483</v>
      </c>
      <c r="F160" s="157" t="s">
        <v>1496</v>
      </c>
      <c r="G160" s="157" t="s">
        <v>1155</v>
      </c>
      <c r="H160" s="157" t="s">
        <v>1156</v>
      </c>
      <c r="I160" s="157" t="s">
        <v>1108</v>
      </c>
      <c r="J160" s="157" t="s">
        <v>1109</v>
      </c>
      <c r="K160" s="157" t="s">
        <v>1485</v>
      </c>
      <c r="L160" s="157" t="s">
        <v>1486</v>
      </c>
      <c r="M160" s="157" t="s">
        <v>1487</v>
      </c>
      <c r="N160" s="157" t="s">
        <v>1113</v>
      </c>
      <c r="O160" s="156">
        <v>3044.13</v>
      </c>
      <c r="P160" s="156">
        <v>0</v>
      </c>
      <c r="Q160" s="156">
        <v>7.0000000000000007E-2</v>
      </c>
      <c r="R160" s="156">
        <v>3044.2</v>
      </c>
      <c r="S160" s="156">
        <v>0</v>
      </c>
      <c r="T160" s="156">
        <v>0</v>
      </c>
      <c r="U160" s="156">
        <v>3044.2</v>
      </c>
      <c r="V160" s="157" t="s">
        <v>154</v>
      </c>
      <c r="W160" s="157" t="s">
        <v>1114</v>
      </c>
      <c r="X160" s="157" t="s">
        <v>1497</v>
      </c>
      <c r="Y160" s="157" t="s">
        <v>1116</v>
      </c>
      <c r="Z160" s="157" t="s">
        <v>1117</v>
      </c>
      <c r="AA160" s="157" t="s">
        <v>168</v>
      </c>
      <c r="AB160" s="157" t="s">
        <v>154</v>
      </c>
      <c r="AC160" s="157" t="s">
        <v>1158</v>
      </c>
      <c r="AD160" s="157" t="s">
        <v>1159</v>
      </c>
      <c r="AE160" s="157" t="s">
        <v>1160</v>
      </c>
      <c r="AF160" s="157" t="s">
        <v>1489</v>
      </c>
      <c r="AG160" s="157" t="s">
        <v>1141</v>
      </c>
      <c r="AH160" s="157" t="s">
        <v>172</v>
      </c>
      <c r="AI160" s="157" t="s">
        <v>1123</v>
      </c>
      <c r="AJ160" s="157" t="s">
        <v>1124</v>
      </c>
      <c r="AK160" s="157" t="s">
        <v>1162</v>
      </c>
      <c r="AL160" s="157" t="s">
        <v>1126</v>
      </c>
      <c r="AM160" s="157" t="s">
        <v>1127</v>
      </c>
      <c r="AN160" s="157" t="s">
        <v>154</v>
      </c>
      <c r="AO160" s="157" t="s">
        <v>1128</v>
      </c>
      <c r="AP160" s="157" t="s">
        <v>154</v>
      </c>
      <c r="AQ160" s="157" t="s">
        <v>154</v>
      </c>
      <c r="AR160" s="157" t="s">
        <v>1153</v>
      </c>
      <c r="AS160" s="157" t="s">
        <v>1130</v>
      </c>
      <c r="AT160" s="157" t="s">
        <v>1131</v>
      </c>
      <c r="AU160" s="157" t="s">
        <v>1170</v>
      </c>
      <c r="AV160" s="157" t="s">
        <v>173</v>
      </c>
      <c r="AW160" s="157" t="s">
        <v>173</v>
      </c>
      <c r="AX160" s="157" t="s">
        <v>1282</v>
      </c>
      <c r="AY160" s="157" t="s">
        <v>1283</v>
      </c>
      <c r="AZ160" s="157" t="s">
        <v>173</v>
      </c>
      <c r="BA160" s="157" t="s">
        <v>173</v>
      </c>
    </row>
    <row r="161" spans="1:53" ht="14.4" x14ac:dyDescent="0.3">
      <c r="A161" s="157" t="s">
        <v>154</v>
      </c>
      <c r="B161" s="157" t="s">
        <v>154</v>
      </c>
      <c r="C161" s="157" t="s">
        <v>1482</v>
      </c>
      <c r="D161" s="157" t="s">
        <v>1104</v>
      </c>
      <c r="E161" s="157" t="s">
        <v>1483</v>
      </c>
      <c r="F161" s="157" t="s">
        <v>1498</v>
      </c>
      <c r="G161" s="157" t="s">
        <v>1172</v>
      </c>
      <c r="H161" s="157" t="s">
        <v>1173</v>
      </c>
      <c r="I161" s="157" t="s">
        <v>1108</v>
      </c>
      <c r="J161" s="157" t="s">
        <v>1109</v>
      </c>
      <c r="K161" s="157" t="s">
        <v>1485</v>
      </c>
      <c r="L161" s="157" t="s">
        <v>1486</v>
      </c>
      <c r="M161" s="157" t="s">
        <v>1487</v>
      </c>
      <c r="N161" s="157" t="s">
        <v>1113</v>
      </c>
      <c r="O161" s="156">
        <v>3044.13</v>
      </c>
      <c r="P161" s="156">
        <v>0</v>
      </c>
      <c r="Q161" s="156">
        <v>7.0000000000000007E-2</v>
      </c>
      <c r="R161" s="156">
        <v>3044.2</v>
      </c>
      <c r="S161" s="156">
        <v>0</v>
      </c>
      <c r="T161" s="156">
        <v>0</v>
      </c>
      <c r="U161" s="156">
        <v>3044.2</v>
      </c>
      <c r="V161" s="157" t="s">
        <v>154</v>
      </c>
      <c r="W161" s="157" t="s">
        <v>1114</v>
      </c>
      <c r="X161" s="157" t="s">
        <v>1499</v>
      </c>
      <c r="Y161" s="157" t="s">
        <v>1116</v>
      </c>
      <c r="Z161" s="157" t="s">
        <v>1117</v>
      </c>
      <c r="AA161" s="157" t="s">
        <v>168</v>
      </c>
      <c r="AB161" s="157" t="s">
        <v>154</v>
      </c>
      <c r="AC161" s="157" t="s">
        <v>1175</v>
      </c>
      <c r="AD161" s="157" t="s">
        <v>1176</v>
      </c>
      <c r="AE161" s="157" t="s">
        <v>1177</v>
      </c>
      <c r="AF161" s="157" t="s">
        <v>1500</v>
      </c>
      <c r="AG161" s="157" t="s">
        <v>1141</v>
      </c>
      <c r="AH161" s="157" t="s">
        <v>172</v>
      </c>
      <c r="AI161" s="157" t="s">
        <v>1123</v>
      </c>
      <c r="AJ161" s="157" t="s">
        <v>1124</v>
      </c>
      <c r="AK161" s="157" t="s">
        <v>1179</v>
      </c>
      <c r="AL161" s="157" t="s">
        <v>1126</v>
      </c>
      <c r="AM161" s="157" t="s">
        <v>1127</v>
      </c>
      <c r="AN161" s="157" t="s">
        <v>154</v>
      </c>
      <c r="AO161" s="157" t="s">
        <v>1128</v>
      </c>
      <c r="AP161" s="157" t="s">
        <v>154</v>
      </c>
      <c r="AQ161" s="157" t="s">
        <v>154</v>
      </c>
      <c r="AR161" s="157" t="s">
        <v>1143</v>
      </c>
      <c r="AS161" s="157" t="s">
        <v>1130</v>
      </c>
      <c r="AT161" s="157" t="s">
        <v>1131</v>
      </c>
      <c r="AU161" s="157" t="s">
        <v>1170</v>
      </c>
      <c r="AV161" s="157" t="s">
        <v>173</v>
      </c>
      <c r="AW161" s="157" t="s">
        <v>173</v>
      </c>
      <c r="AX161" s="157" t="s">
        <v>1282</v>
      </c>
      <c r="AY161" s="157" t="s">
        <v>1283</v>
      </c>
      <c r="AZ161" s="157" t="s">
        <v>173</v>
      </c>
      <c r="BA161" s="157" t="s">
        <v>173</v>
      </c>
    </row>
    <row r="162" spans="1:53" ht="14.4" x14ac:dyDescent="0.3">
      <c r="A162" s="157" t="s">
        <v>154</v>
      </c>
      <c r="B162" s="157" t="s">
        <v>154</v>
      </c>
      <c r="C162" s="157" t="s">
        <v>1482</v>
      </c>
      <c r="D162" s="157" t="s">
        <v>1104</v>
      </c>
      <c r="E162" s="157" t="s">
        <v>1483</v>
      </c>
      <c r="F162" s="157" t="s">
        <v>1501</v>
      </c>
      <c r="G162" s="157" t="s">
        <v>1145</v>
      </c>
      <c r="H162" s="157" t="s">
        <v>1146</v>
      </c>
      <c r="I162" s="157" t="s">
        <v>1108</v>
      </c>
      <c r="J162" s="157" t="s">
        <v>1109</v>
      </c>
      <c r="K162" s="157" t="s">
        <v>1485</v>
      </c>
      <c r="L162" s="157" t="s">
        <v>1486</v>
      </c>
      <c r="M162" s="157" t="s">
        <v>1487</v>
      </c>
      <c r="N162" s="157" t="s">
        <v>1113</v>
      </c>
      <c r="O162" s="156">
        <v>3044.13</v>
      </c>
      <c r="P162" s="156">
        <v>0</v>
      </c>
      <c r="Q162" s="156">
        <v>7.0000000000000007E-2</v>
      </c>
      <c r="R162" s="156">
        <v>3044.2</v>
      </c>
      <c r="S162" s="156">
        <v>0</v>
      </c>
      <c r="T162" s="156">
        <v>0</v>
      </c>
      <c r="U162" s="156">
        <v>3044.2</v>
      </c>
      <c r="V162" s="157" t="s">
        <v>154</v>
      </c>
      <c r="W162" s="157" t="s">
        <v>1114</v>
      </c>
      <c r="X162" s="157" t="s">
        <v>1502</v>
      </c>
      <c r="Y162" s="157" t="s">
        <v>1116</v>
      </c>
      <c r="Z162" s="157" t="s">
        <v>1117</v>
      </c>
      <c r="AA162" s="157" t="s">
        <v>168</v>
      </c>
      <c r="AB162" s="157" t="s">
        <v>154</v>
      </c>
      <c r="AC162" s="157" t="s">
        <v>1148</v>
      </c>
      <c r="AD162" s="157" t="s">
        <v>1149</v>
      </c>
      <c r="AE162" s="157" t="s">
        <v>1150</v>
      </c>
      <c r="AF162" s="157" t="s">
        <v>1257</v>
      </c>
      <c r="AG162" s="157" t="s">
        <v>1141</v>
      </c>
      <c r="AH162" s="157" t="s">
        <v>172</v>
      </c>
      <c r="AI162" s="157" t="s">
        <v>1123</v>
      </c>
      <c r="AJ162" s="157" t="s">
        <v>1124</v>
      </c>
      <c r="AK162" s="157" t="s">
        <v>1152</v>
      </c>
      <c r="AL162" s="157" t="s">
        <v>1126</v>
      </c>
      <c r="AM162" s="157" t="s">
        <v>1127</v>
      </c>
      <c r="AN162" s="157" t="s">
        <v>154</v>
      </c>
      <c r="AO162" s="157" t="s">
        <v>1128</v>
      </c>
      <c r="AP162" s="157" t="s">
        <v>154</v>
      </c>
      <c r="AQ162" s="157" t="s">
        <v>154</v>
      </c>
      <c r="AR162" s="157" t="s">
        <v>1153</v>
      </c>
      <c r="AS162" s="157" t="s">
        <v>1130</v>
      </c>
      <c r="AT162" s="157" t="s">
        <v>1131</v>
      </c>
      <c r="AU162" s="157" t="s">
        <v>1170</v>
      </c>
      <c r="AV162" s="157" t="s">
        <v>173</v>
      </c>
      <c r="AW162" s="157" t="s">
        <v>173</v>
      </c>
      <c r="AX162" s="157" t="s">
        <v>1282</v>
      </c>
      <c r="AY162" s="157" t="s">
        <v>1283</v>
      </c>
      <c r="AZ162" s="157" t="s">
        <v>173</v>
      </c>
      <c r="BA162" s="157" t="s">
        <v>173</v>
      </c>
    </row>
    <row r="163" spans="1:53" s="80" customFormat="1" ht="14.4" x14ac:dyDescent="0.3">
      <c r="A163" s="158" t="s">
        <v>154</v>
      </c>
      <c r="B163" s="158" t="s">
        <v>154</v>
      </c>
      <c r="C163" s="158" t="s">
        <v>552</v>
      </c>
      <c r="D163" s="158" t="s">
        <v>1104</v>
      </c>
      <c r="E163" s="158" t="s">
        <v>1503</v>
      </c>
      <c r="F163" s="158" t="s">
        <v>1504</v>
      </c>
      <c r="G163" s="158" t="s">
        <v>1145</v>
      </c>
      <c r="H163" s="158" t="s">
        <v>1146</v>
      </c>
      <c r="I163" s="158" t="s">
        <v>1108</v>
      </c>
      <c r="J163" s="158" t="s">
        <v>1109</v>
      </c>
      <c r="K163" s="158" t="s">
        <v>1505</v>
      </c>
      <c r="L163" s="158" t="s">
        <v>1506</v>
      </c>
      <c r="M163" s="158" t="s">
        <v>1507</v>
      </c>
      <c r="N163" s="158" t="s">
        <v>1113</v>
      </c>
      <c r="O163" s="161">
        <v>3044.13</v>
      </c>
      <c r="P163" s="161">
        <v>0</v>
      </c>
      <c r="Q163" s="161">
        <v>7.0000000000000007E-2</v>
      </c>
      <c r="R163" s="161">
        <v>3044.2</v>
      </c>
      <c r="S163" s="161">
        <v>0</v>
      </c>
      <c r="T163" s="161">
        <v>0</v>
      </c>
      <c r="U163" s="161">
        <v>3044.2</v>
      </c>
      <c r="V163" s="158" t="s">
        <v>154</v>
      </c>
      <c r="W163" s="158" t="s">
        <v>1114</v>
      </c>
      <c r="X163" s="158" t="s">
        <v>1508</v>
      </c>
      <c r="Y163" s="158" t="s">
        <v>1116</v>
      </c>
      <c r="Z163" s="158" t="s">
        <v>1117</v>
      </c>
      <c r="AA163" s="158" t="s">
        <v>168</v>
      </c>
      <c r="AB163" s="158" t="s">
        <v>154</v>
      </c>
      <c r="AC163" s="158" t="s">
        <v>1148</v>
      </c>
      <c r="AD163" s="158" t="s">
        <v>1149</v>
      </c>
      <c r="AE163" s="158" t="s">
        <v>1150</v>
      </c>
      <c r="AF163" s="158" t="s">
        <v>1281</v>
      </c>
      <c r="AG163" s="158" t="s">
        <v>1141</v>
      </c>
      <c r="AH163" s="158" t="s">
        <v>172</v>
      </c>
      <c r="AI163" s="158" t="s">
        <v>1123</v>
      </c>
      <c r="AJ163" s="158" t="s">
        <v>1124</v>
      </c>
      <c r="AK163" s="158" t="s">
        <v>1152</v>
      </c>
      <c r="AL163" s="158" t="s">
        <v>1126</v>
      </c>
      <c r="AM163" s="158" t="s">
        <v>1127</v>
      </c>
      <c r="AN163" s="158" t="s">
        <v>154</v>
      </c>
      <c r="AO163" s="158" t="s">
        <v>1128</v>
      </c>
      <c r="AP163" s="158" t="s">
        <v>154</v>
      </c>
      <c r="AQ163" s="158" t="s">
        <v>154</v>
      </c>
      <c r="AR163" s="158" t="s">
        <v>1153</v>
      </c>
      <c r="AS163" s="158" t="s">
        <v>1130</v>
      </c>
      <c r="AT163" s="158" t="s">
        <v>1131</v>
      </c>
      <c r="AU163" s="158" t="s">
        <v>1170</v>
      </c>
      <c r="AV163" s="158" t="s">
        <v>173</v>
      </c>
      <c r="AW163" s="158" t="s">
        <v>173</v>
      </c>
      <c r="AX163" s="158" t="s">
        <v>1282</v>
      </c>
      <c r="AY163" s="158" t="s">
        <v>1283</v>
      </c>
      <c r="AZ163" s="158" t="s">
        <v>173</v>
      </c>
      <c r="BA163" s="158" t="s">
        <v>173</v>
      </c>
    </row>
    <row r="164" spans="1:53" s="80" customFormat="1" ht="14.4" x14ac:dyDescent="0.3">
      <c r="A164" s="158" t="s">
        <v>154</v>
      </c>
      <c r="B164" s="158" t="s">
        <v>154</v>
      </c>
      <c r="C164" s="158" t="s">
        <v>552</v>
      </c>
      <c r="D164" s="158" t="s">
        <v>1104</v>
      </c>
      <c r="E164" s="158" t="s">
        <v>1503</v>
      </c>
      <c r="F164" s="158" t="s">
        <v>1509</v>
      </c>
      <c r="G164" s="158" t="s">
        <v>1106</v>
      </c>
      <c r="H164" s="158" t="s">
        <v>1107</v>
      </c>
      <c r="I164" s="158" t="s">
        <v>1108</v>
      </c>
      <c r="J164" s="158" t="s">
        <v>1109</v>
      </c>
      <c r="K164" s="158" t="s">
        <v>1505</v>
      </c>
      <c r="L164" s="158" t="s">
        <v>1506</v>
      </c>
      <c r="M164" s="158" t="s">
        <v>1507</v>
      </c>
      <c r="N164" s="158" t="s">
        <v>1113</v>
      </c>
      <c r="O164" s="161">
        <v>3044.13</v>
      </c>
      <c r="P164" s="161">
        <v>0</v>
      </c>
      <c r="Q164" s="161">
        <v>7.0000000000000007E-2</v>
      </c>
      <c r="R164" s="161">
        <v>3044.2</v>
      </c>
      <c r="S164" s="161">
        <v>0</v>
      </c>
      <c r="T164" s="161">
        <v>0</v>
      </c>
      <c r="U164" s="161">
        <v>3044.2</v>
      </c>
      <c r="V164" s="158" t="s">
        <v>154</v>
      </c>
      <c r="W164" s="158" t="s">
        <v>1114</v>
      </c>
      <c r="X164" s="158" t="s">
        <v>1510</v>
      </c>
      <c r="Y164" s="158" t="s">
        <v>1116</v>
      </c>
      <c r="Z164" s="158" t="s">
        <v>1117</v>
      </c>
      <c r="AA164" s="158" t="s">
        <v>168</v>
      </c>
      <c r="AB164" s="158" t="s">
        <v>154</v>
      </c>
      <c r="AC164" s="158" t="s">
        <v>1118</v>
      </c>
      <c r="AD164" s="158" t="s">
        <v>1119</v>
      </c>
      <c r="AE164" s="158" t="s">
        <v>1120</v>
      </c>
      <c r="AF164" s="158" t="s">
        <v>1511</v>
      </c>
      <c r="AG164" s="158" t="s">
        <v>1122</v>
      </c>
      <c r="AH164" s="158" t="s">
        <v>172</v>
      </c>
      <c r="AI164" s="158" t="s">
        <v>1123</v>
      </c>
      <c r="AJ164" s="158" t="s">
        <v>1124</v>
      </c>
      <c r="AK164" s="158" t="s">
        <v>1125</v>
      </c>
      <c r="AL164" s="158" t="s">
        <v>1126</v>
      </c>
      <c r="AM164" s="158" t="s">
        <v>1127</v>
      </c>
      <c r="AN164" s="158" t="s">
        <v>154</v>
      </c>
      <c r="AO164" s="158" t="s">
        <v>1128</v>
      </c>
      <c r="AP164" s="158" t="s">
        <v>154</v>
      </c>
      <c r="AQ164" s="158" t="s">
        <v>154</v>
      </c>
      <c r="AR164" s="158" t="s">
        <v>1129</v>
      </c>
      <c r="AS164" s="158" t="s">
        <v>1130</v>
      </c>
      <c r="AT164" s="158" t="s">
        <v>1131</v>
      </c>
      <c r="AU164" s="158" t="s">
        <v>1170</v>
      </c>
      <c r="AV164" s="158" t="s">
        <v>173</v>
      </c>
      <c r="AW164" s="158" t="s">
        <v>173</v>
      </c>
      <c r="AX164" s="158" t="s">
        <v>1282</v>
      </c>
      <c r="AY164" s="158" t="s">
        <v>1283</v>
      </c>
      <c r="AZ164" s="158" t="s">
        <v>173</v>
      </c>
      <c r="BA164" s="158" t="s">
        <v>173</v>
      </c>
    </row>
    <row r="165" spans="1:53" s="80" customFormat="1" ht="14.4" x14ac:dyDescent="0.3">
      <c r="A165" s="158" t="s">
        <v>154</v>
      </c>
      <c r="B165" s="158" t="s">
        <v>154</v>
      </c>
      <c r="C165" s="158" t="s">
        <v>552</v>
      </c>
      <c r="D165" s="158" t="s">
        <v>1104</v>
      </c>
      <c r="E165" s="158" t="s">
        <v>1503</v>
      </c>
      <c r="F165" s="158" t="s">
        <v>1512</v>
      </c>
      <c r="G165" s="158" t="s">
        <v>1164</v>
      </c>
      <c r="H165" s="158" t="s">
        <v>1165</v>
      </c>
      <c r="I165" s="158" t="s">
        <v>1108</v>
      </c>
      <c r="J165" s="158" t="s">
        <v>1109</v>
      </c>
      <c r="K165" s="158" t="s">
        <v>1505</v>
      </c>
      <c r="L165" s="158" t="s">
        <v>1506</v>
      </c>
      <c r="M165" s="158" t="s">
        <v>1507</v>
      </c>
      <c r="N165" s="158" t="s">
        <v>1113</v>
      </c>
      <c r="O165" s="161">
        <v>3044.13</v>
      </c>
      <c r="P165" s="161">
        <v>0</v>
      </c>
      <c r="Q165" s="161">
        <v>7.0000000000000007E-2</v>
      </c>
      <c r="R165" s="161">
        <v>3044.2</v>
      </c>
      <c r="S165" s="161">
        <v>0</v>
      </c>
      <c r="T165" s="161">
        <v>0</v>
      </c>
      <c r="U165" s="161">
        <v>3044.2</v>
      </c>
      <c r="V165" s="158" t="s">
        <v>154</v>
      </c>
      <c r="W165" s="158" t="s">
        <v>1114</v>
      </c>
      <c r="X165" s="158" t="s">
        <v>1513</v>
      </c>
      <c r="Y165" s="158" t="s">
        <v>1116</v>
      </c>
      <c r="Z165" s="158" t="s">
        <v>1117</v>
      </c>
      <c r="AA165" s="158" t="s">
        <v>168</v>
      </c>
      <c r="AB165" s="158" t="s">
        <v>154</v>
      </c>
      <c r="AC165" s="158" t="s">
        <v>1167</v>
      </c>
      <c r="AD165" s="158" t="s">
        <v>1168</v>
      </c>
      <c r="AE165" s="158" t="s">
        <v>1160</v>
      </c>
      <c r="AF165" s="158" t="s">
        <v>1514</v>
      </c>
      <c r="AG165" s="158" t="s">
        <v>1141</v>
      </c>
      <c r="AH165" s="158" t="s">
        <v>172</v>
      </c>
      <c r="AI165" s="158" t="s">
        <v>1123</v>
      </c>
      <c r="AJ165" s="158" t="s">
        <v>1124</v>
      </c>
      <c r="AK165" s="158" t="s">
        <v>1169</v>
      </c>
      <c r="AL165" s="158" t="s">
        <v>1126</v>
      </c>
      <c r="AM165" s="158" t="s">
        <v>1127</v>
      </c>
      <c r="AN165" s="158" t="s">
        <v>154</v>
      </c>
      <c r="AO165" s="158" t="s">
        <v>1128</v>
      </c>
      <c r="AP165" s="158" t="s">
        <v>154</v>
      </c>
      <c r="AQ165" s="158" t="s">
        <v>154</v>
      </c>
      <c r="AR165" s="158" t="s">
        <v>1153</v>
      </c>
      <c r="AS165" s="158" t="s">
        <v>1130</v>
      </c>
      <c r="AT165" s="158" t="s">
        <v>1131</v>
      </c>
      <c r="AU165" s="158" t="s">
        <v>1170</v>
      </c>
      <c r="AV165" s="158" t="s">
        <v>173</v>
      </c>
      <c r="AW165" s="158" t="s">
        <v>173</v>
      </c>
      <c r="AX165" s="158" t="s">
        <v>1282</v>
      </c>
      <c r="AY165" s="158" t="s">
        <v>1283</v>
      </c>
      <c r="AZ165" s="158" t="s">
        <v>173</v>
      </c>
      <c r="BA165" s="158" t="s">
        <v>173</v>
      </c>
    </row>
    <row r="166" spans="1:53" s="80" customFormat="1" ht="14.4" x14ac:dyDescent="0.3">
      <c r="A166" s="158" t="s">
        <v>154</v>
      </c>
      <c r="B166" s="158" t="s">
        <v>154</v>
      </c>
      <c r="C166" s="158" t="s">
        <v>552</v>
      </c>
      <c r="D166" s="158" t="s">
        <v>1104</v>
      </c>
      <c r="E166" s="158" t="s">
        <v>1503</v>
      </c>
      <c r="F166" s="158" t="s">
        <v>1515</v>
      </c>
      <c r="G166" s="158" t="s">
        <v>1172</v>
      </c>
      <c r="H166" s="158" t="s">
        <v>1173</v>
      </c>
      <c r="I166" s="158" t="s">
        <v>1108</v>
      </c>
      <c r="J166" s="158" t="s">
        <v>1109</v>
      </c>
      <c r="K166" s="158" t="s">
        <v>1505</v>
      </c>
      <c r="L166" s="158" t="s">
        <v>1506</v>
      </c>
      <c r="M166" s="158" t="s">
        <v>1507</v>
      </c>
      <c r="N166" s="158" t="s">
        <v>1113</v>
      </c>
      <c r="O166" s="161">
        <v>3044.13</v>
      </c>
      <c r="P166" s="161">
        <v>0.13</v>
      </c>
      <c r="Q166" s="161">
        <v>0</v>
      </c>
      <c r="R166" s="161">
        <v>3044.13</v>
      </c>
      <c r="S166" s="161">
        <v>0.13</v>
      </c>
      <c r="T166" s="161">
        <v>0</v>
      </c>
      <c r="U166" s="161">
        <v>3044</v>
      </c>
      <c r="V166" s="158" t="s">
        <v>154</v>
      </c>
      <c r="W166" s="158" t="s">
        <v>1114</v>
      </c>
      <c r="X166" s="158" t="s">
        <v>1516</v>
      </c>
      <c r="Y166" s="158" t="s">
        <v>1116</v>
      </c>
      <c r="Z166" s="158" t="s">
        <v>1117</v>
      </c>
      <c r="AA166" s="158" t="s">
        <v>168</v>
      </c>
      <c r="AB166" s="158" t="s">
        <v>154</v>
      </c>
      <c r="AC166" s="158" t="s">
        <v>1175</v>
      </c>
      <c r="AD166" s="158" t="s">
        <v>1176</v>
      </c>
      <c r="AE166" s="158" t="s">
        <v>1177</v>
      </c>
      <c r="AF166" s="158" t="s">
        <v>1517</v>
      </c>
      <c r="AG166" s="158" t="s">
        <v>1141</v>
      </c>
      <c r="AH166" s="158" t="s">
        <v>172</v>
      </c>
      <c r="AI166" s="158" t="s">
        <v>1123</v>
      </c>
      <c r="AJ166" s="158" t="s">
        <v>1124</v>
      </c>
      <c r="AK166" s="158" t="s">
        <v>1179</v>
      </c>
      <c r="AL166" s="158" t="s">
        <v>1126</v>
      </c>
      <c r="AM166" s="158" t="s">
        <v>1127</v>
      </c>
      <c r="AN166" s="158" t="s">
        <v>154</v>
      </c>
      <c r="AO166" s="158" t="s">
        <v>1128</v>
      </c>
      <c r="AP166" s="158" t="s">
        <v>154</v>
      </c>
      <c r="AQ166" s="158" t="s">
        <v>154</v>
      </c>
      <c r="AR166" s="158" t="s">
        <v>1143</v>
      </c>
      <c r="AS166" s="158" t="s">
        <v>1130</v>
      </c>
      <c r="AT166" s="158" t="s">
        <v>1131</v>
      </c>
      <c r="AU166" s="158" t="s">
        <v>1170</v>
      </c>
      <c r="AV166" s="158" t="s">
        <v>173</v>
      </c>
      <c r="AW166" s="158" t="s">
        <v>173</v>
      </c>
      <c r="AX166" s="158" t="s">
        <v>1282</v>
      </c>
      <c r="AY166" s="158" t="s">
        <v>1283</v>
      </c>
      <c r="AZ166" s="158" t="s">
        <v>1286</v>
      </c>
      <c r="BA166" s="158" t="s">
        <v>173</v>
      </c>
    </row>
    <row r="167" spans="1:53" s="80" customFormat="1" ht="14.4" x14ac:dyDescent="0.3">
      <c r="A167" s="158" t="s">
        <v>154</v>
      </c>
      <c r="B167" s="158" t="s">
        <v>154</v>
      </c>
      <c r="C167" s="158" t="s">
        <v>552</v>
      </c>
      <c r="D167" s="158" t="s">
        <v>1104</v>
      </c>
      <c r="E167" s="158" t="s">
        <v>1503</v>
      </c>
      <c r="F167" s="158" t="s">
        <v>1518</v>
      </c>
      <c r="G167" s="158" t="s">
        <v>1134</v>
      </c>
      <c r="H167" s="158" t="s">
        <v>1135</v>
      </c>
      <c r="I167" s="158" t="s">
        <v>1108</v>
      </c>
      <c r="J167" s="158" t="s">
        <v>1109</v>
      </c>
      <c r="K167" s="158" t="s">
        <v>1505</v>
      </c>
      <c r="L167" s="158" t="s">
        <v>1506</v>
      </c>
      <c r="M167" s="158" t="s">
        <v>1507</v>
      </c>
      <c r="N167" s="158" t="s">
        <v>1113</v>
      </c>
      <c r="O167" s="161">
        <v>3044.13</v>
      </c>
      <c r="P167" s="161">
        <v>0</v>
      </c>
      <c r="Q167" s="161">
        <v>7.0000000000000007E-2</v>
      </c>
      <c r="R167" s="161">
        <v>3044.2</v>
      </c>
      <c r="S167" s="161">
        <v>0</v>
      </c>
      <c r="T167" s="161">
        <v>0</v>
      </c>
      <c r="U167" s="161">
        <v>3044.2</v>
      </c>
      <c r="V167" s="158" t="s">
        <v>154</v>
      </c>
      <c r="W167" s="158" t="s">
        <v>1114</v>
      </c>
      <c r="X167" s="158" t="s">
        <v>1519</v>
      </c>
      <c r="Y167" s="158" t="s">
        <v>1116</v>
      </c>
      <c r="Z167" s="158" t="s">
        <v>1117</v>
      </c>
      <c r="AA167" s="158" t="s">
        <v>168</v>
      </c>
      <c r="AB167" s="158" t="s">
        <v>154</v>
      </c>
      <c r="AC167" s="158" t="s">
        <v>1137</v>
      </c>
      <c r="AD167" s="158" t="s">
        <v>1138</v>
      </c>
      <c r="AE167" s="158" t="s">
        <v>1139</v>
      </c>
      <c r="AF167" s="158" t="s">
        <v>1520</v>
      </c>
      <c r="AG167" s="158" t="s">
        <v>1141</v>
      </c>
      <c r="AH167" s="158" t="s">
        <v>172</v>
      </c>
      <c r="AI167" s="158" t="s">
        <v>1123</v>
      </c>
      <c r="AJ167" s="158" t="s">
        <v>1124</v>
      </c>
      <c r="AK167" s="158" t="s">
        <v>1142</v>
      </c>
      <c r="AL167" s="158" t="s">
        <v>1126</v>
      </c>
      <c r="AM167" s="158" t="s">
        <v>1127</v>
      </c>
      <c r="AN167" s="158" t="s">
        <v>154</v>
      </c>
      <c r="AO167" s="158" t="s">
        <v>1128</v>
      </c>
      <c r="AP167" s="158" t="s">
        <v>154</v>
      </c>
      <c r="AQ167" s="158" t="s">
        <v>154</v>
      </c>
      <c r="AR167" s="158" t="s">
        <v>1143</v>
      </c>
      <c r="AS167" s="158" t="s">
        <v>1130</v>
      </c>
      <c r="AT167" s="158" t="s">
        <v>1131</v>
      </c>
      <c r="AU167" s="158" t="s">
        <v>1170</v>
      </c>
      <c r="AV167" s="158" t="s">
        <v>173</v>
      </c>
      <c r="AW167" s="158" t="s">
        <v>173</v>
      </c>
      <c r="AX167" s="158" t="s">
        <v>1282</v>
      </c>
      <c r="AY167" s="158" t="s">
        <v>1283</v>
      </c>
      <c r="AZ167" s="158" t="s">
        <v>173</v>
      </c>
      <c r="BA167" s="158" t="s">
        <v>173</v>
      </c>
    </row>
    <row r="168" spans="1:53" s="80" customFormat="1" ht="14.4" x14ac:dyDescent="0.3">
      <c r="A168" s="158" t="s">
        <v>154</v>
      </c>
      <c r="B168" s="158" t="s">
        <v>154</v>
      </c>
      <c r="C168" s="158" t="s">
        <v>552</v>
      </c>
      <c r="D168" s="158" t="s">
        <v>1104</v>
      </c>
      <c r="E168" s="158" t="s">
        <v>1503</v>
      </c>
      <c r="F168" s="158" t="s">
        <v>1521</v>
      </c>
      <c r="G168" s="158" t="s">
        <v>1155</v>
      </c>
      <c r="H168" s="158" t="s">
        <v>1156</v>
      </c>
      <c r="I168" s="158" t="s">
        <v>1108</v>
      </c>
      <c r="J168" s="158" t="s">
        <v>1109</v>
      </c>
      <c r="K168" s="158" t="s">
        <v>1505</v>
      </c>
      <c r="L168" s="158" t="s">
        <v>1506</v>
      </c>
      <c r="M168" s="158" t="s">
        <v>1507</v>
      </c>
      <c r="N168" s="158" t="s">
        <v>1113</v>
      </c>
      <c r="O168" s="161">
        <v>3044.13</v>
      </c>
      <c r="P168" s="161">
        <v>0.13</v>
      </c>
      <c r="Q168" s="161">
        <v>0</v>
      </c>
      <c r="R168" s="161">
        <v>3044.13</v>
      </c>
      <c r="S168" s="161">
        <v>0.13</v>
      </c>
      <c r="T168" s="161">
        <v>0</v>
      </c>
      <c r="U168" s="161">
        <v>3044</v>
      </c>
      <c r="V168" s="158" t="s">
        <v>154</v>
      </c>
      <c r="W168" s="158" t="s">
        <v>1114</v>
      </c>
      <c r="X168" s="158" t="s">
        <v>1522</v>
      </c>
      <c r="Y168" s="158" t="s">
        <v>1116</v>
      </c>
      <c r="Z168" s="158" t="s">
        <v>1117</v>
      </c>
      <c r="AA168" s="158" t="s">
        <v>168</v>
      </c>
      <c r="AB168" s="158" t="s">
        <v>154</v>
      </c>
      <c r="AC168" s="158" t="s">
        <v>1158</v>
      </c>
      <c r="AD168" s="158" t="s">
        <v>1159</v>
      </c>
      <c r="AE168" s="158" t="s">
        <v>1160</v>
      </c>
      <c r="AF168" s="158" t="s">
        <v>1514</v>
      </c>
      <c r="AG168" s="158" t="s">
        <v>1141</v>
      </c>
      <c r="AH168" s="158" t="s">
        <v>172</v>
      </c>
      <c r="AI168" s="158" t="s">
        <v>1123</v>
      </c>
      <c r="AJ168" s="158" t="s">
        <v>1124</v>
      </c>
      <c r="AK168" s="158" t="s">
        <v>1162</v>
      </c>
      <c r="AL168" s="158" t="s">
        <v>1126</v>
      </c>
      <c r="AM168" s="158" t="s">
        <v>1127</v>
      </c>
      <c r="AN168" s="158" t="s">
        <v>154</v>
      </c>
      <c r="AO168" s="158" t="s">
        <v>1128</v>
      </c>
      <c r="AP168" s="158" t="s">
        <v>154</v>
      </c>
      <c r="AQ168" s="158" t="s">
        <v>154</v>
      </c>
      <c r="AR168" s="158" t="s">
        <v>1153</v>
      </c>
      <c r="AS168" s="158" t="s">
        <v>1130</v>
      </c>
      <c r="AT168" s="158" t="s">
        <v>1131</v>
      </c>
      <c r="AU168" s="158" t="s">
        <v>1170</v>
      </c>
      <c r="AV168" s="158" t="s">
        <v>173</v>
      </c>
      <c r="AW168" s="158" t="s">
        <v>173</v>
      </c>
      <c r="AX168" s="158" t="s">
        <v>1282</v>
      </c>
      <c r="AY168" s="158" t="s">
        <v>1283</v>
      </c>
      <c r="AZ168" s="158" t="s">
        <v>1286</v>
      </c>
      <c r="BA168" s="158" t="s">
        <v>173</v>
      </c>
    </row>
    <row r="169" spans="1:53" ht="16.350000000000001" customHeight="1" x14ac:dyDescent="0.3">
      <c r="A169" s="157" t="s">
        <v>154</v>
      </c>
      <c r="B169" s="157" t="s">
        <v>154</v>
      </c>
      <c r="C169" s="157" t="s">
        <v>552</v>
      </c>
      <c r="D169" s="157" t="s">
        <v>1104</v>
      </c>
      <c r="E169" s="157" t="s">
        <v>1523</v>
      </c>
      <c r="F169" s="157" t="s">
        <v>1524</v>
      </c>
      <c r="G169" s="157" t="s">
        <v>1134</v>
      </c>
      <c r="H169" s="157" t="s">
        <v>1135</v>
      </c>
      <c r="I169" s="157" t="s">
        <v>1108</v>
      </c>
      <c r="J169" s="157" t="s">
        <v>1109</v>
      </c>
      <c r="K169" s="157" t="s">
        <v>1505</v>
      </c>
      <c r="L169" s="157" t="s">
        <v>1525</v>
      </c>
      <c r="M169" s="157" t="s">
        <v>1526</v>
      </c>
      <c r="N169" s="157" t="s">
        <v>1113</v>
      </c>
      <c r="O169" s="156">
        <v>3044.13</v>
      </c>
      <c r="P169" s="156">
        <v>0.13</v>
      </c>
      <c r="Q169" s="156">
        <v>0</v>
      </c>
      <c r="R169" s="156">
        <v>3044.13</v>
      </c>
      <c r="S169" s="156">
        <v>0.13</v>
      </c>
      <c r="T169" s="156">
        <v>0</v>
      </c>
      <c r="U169" s="156">
        <v>3044</v>
      </c>
      <c r="V169" s="157" t="s">
        <v>154</v>
      </c>
      <c r="W169" s="157" t="s">
        <v>1114</v>
      </c>
      <c r="X169" s="157" t="s">
        <v>1527</v>
      </c>
      <c r="Y169" s="157" t="s">
        <v>1116</v>
      </c>
      <c r="Z169" s="157" t="s">
        <v>1117</v>
      </c>
      <c r="AA169" s="157" t="s">
        <v>168</v>
      </c>
      <c r="AB169" s="157" t="s">
        <v>154</v>
      </c>
      <c r="AC169" s="157" t="s">
        <v>1137</v>
      </c>
      <c r="AD169" s="157" t="s">
        <v>1138</v>
      </c>
      <c r="AE169" s="157" t="s">
        <v>1139</v>
      </c>
      <c r="AF169" s="157" t="s">
        <v>1528</v>
      </c>
      <c r="AG169" s="157" t="s">
        <v>1141</v>
      </c>
      <c r="AH169" s="157" t="s">
        <v>172</v>
      </c>
      <c r="AI169" s="157" t="s">
        <v>1123</v>
      </c>
      <c r="AJ169" s="157" t="s">
        <v>1124</v>
      </c>
      <c r="AK169" s="157" t="s">
        <v>1142</v>
      </c>
      <c r="AL169" s="157" t="s">
        <v>1126</v>
      </c>
      <c r="AM169" s="157" t="s">
        <v>1127</v>
      </c>
      <c r="AN169" s="157" t="s">
        <v>154</v>
      </c>
      <c r="AO169" s="157" t="s">
        <v>1128</v>
      </c>
      <c r="AP169" s="157" t="s">
        <v>154</v>
      </c>
      <c r="AQ169" s="157" t="s">
        <v>154</v>
      </c>
      <c r="AR169" s="157" t="s">
        <v>1143</v>
      </c>
      <c r="AS169" s="157" t="s">
        <v>1130</v>
      </c>
      <c r="AT169" s="157" t="s">
        <v>1131</v>
      </c>
      <c r="AU169" s="157" t="s">
        <v>1170</v>
      </c>
      <c r="AV169" s="157" t="s">
        <v>173</v>
      </c>
      <c r="AW169" s="157" t="s">
        <v>173</v>
      </c>
      <c r="AX169" s="157" t="s">
        <v>1282</v>
      </c>
      <c r="AY169" s="157" t="s">
        <v>1283</v>
      </c>
      <c r="AZ169" s="157" t="s">
        <v>1286</v>
      </c>
      <c r="BA169" s="157" t="s">
        <v>173</v>
      </c>
    </row>
    <row r="170" spans="1:53" ht="14.4" x14ac:dyDescent="0.3">
      <c r="A170" s="157" t="s">
        <v>154</v>
      </c>
      <c r="B170" s="157" t="s">
        <v>154</v>
      </c>
      <c r="C170" s="157" t="s">
        <v>552</v>
      </c>
      <c r="D170" s="157" t="s">
        <v>1104</v>
      </c>
      <c r="E170" s="157" t="s">
        <v>1523</v>
      </c>
      <c r="F170" s="157" t="s">
        <v>1529</v>
      </c>
      <c r="G170" s="157" t="s">
        <v>1145</v>
      </c>
      <c r="H170" s="157" t="s">
        <v>1146</v>
      </c>
      <c r="I170" s="157" t="s">
        <v>1108</v>
      </c>
      <c r="J170" s="157" t="s">
        <v>1109</v>
      </c>
      <c r="K170" s="157" t="s">
        <v>1505</v>
      </c>
      <c r="L170" s="157" t="s">
        <v>1525</v>
      </c>
      <c r="M170" s="157" t="s">
        <v>1526</v>
      </c>
      <c r="N170" s="157" t="s">
        <v>1113</v>
      </c>
      <c r="O170" s="156">
        <v>3044.13</v>
      </c>
      <c r="P170" s="156">
        <v>0.13</v>
      </c>
      <c r="Q170" s="156">
        <v>0</v>
      </c>
      <c r="R170" s="156">
        <v>3044.13</v>
      </c>
      <c r="S170" s="156">
        <v>0.13</v>
      </c>
      <c r="T170" s="156">
        <v>0</v>
      </c>
      <c r="U170" s="156">
        <v>3044</v>
      </c>
      <c r="V170" s="157" t="s">
        <v>154</v>
      </c>
      <c r="W170" s="157" t="s">
        <v>1114</v>
      </c>
      <c r="X170" s="157" t="s">
        <v>1530</v>
      </c>
      <c r="Y170" s="157" t="s">
        <v>1116</v>
      </c>
      <c r="Z170" s="157" t="s">
        <v>1117</v>
      </c>
      <c r="AA170" s="157" t="s">
        <v>168</v>
      </c>
      <c r="AB170" s="157" t="s">
        <v>154</v>
      </c>
      <c r="AC170" s="157" t="s">
        <v>1148</v>
      </c>
      <c r="AD170" s="157" t="s">
        <v>1149</v>
      </c>
      <c r="AE170" s="157" t="s">
        <v>1150</v>
      </c>
      <c r="AF170" s="157" t="s">
        <v>1322</v>
      </c>
      <c r="AG170" s="157" t="s">
        <v>1141</v>
      </c>
      <c r="AH170" s="157" t="s">
        <v>172</v>
      </c>
      <c r="AI170" s="157" t="s">
        <v>1123</v>
      </c>
      <c r="AJ170" s="157" t="s">
        <v>1124</v>
      </c>
      <c r="AK170" s="157" t="s">
        <v>1152</v>
      </c>
      <c r="AL170" s="157" t="s">
        <v>1126</v>
      </c>
      <c r="AM170" s="157" t="s">
        <v>1127</v>
      </c>
      <c r="AN170" s="157" t="s">
        <v>154</v>
      </c>
      <c r="AO170" s="157" t="s">
        <v>1128</v>
      </c>
      <c r="AP170" s="157" t="s">
        <v>154</v>
      </c>
      <c r="AQ170" s="157" t="s">
        <v>154</v>
      </c>
      <c r="AR170" s="157" t="s">
        <v>1153</v>
      </c>
      <c r="AS170" s="157" t="s">
        <v>1130</v>
      </c>
      <c r="AT170" s="157" t="s">
        <v>1131</v>
      </c>
      <c r="AU170" s="157" t="s">
        <v>1170</v>
      </c>
      <c r="AV170" s="157" t="s">
        <v>173</v>
      </c>
      <c r="AW170" s="157" t="s">
        <v>173</v>
      </c>
      <c r="AX170" s="157" t="s">
        <v>1282</v>
      </c>
      <c r="AY170" s="157" t="s">
        <v>1283</v>
      </c>
      <c r="AZ170" s="157" t="s">
        <v>1286</v>
      </c>
      <c r="BA170" s="157" t="s">
        <v>173</v>
      </c>
    </row>
    <row r="171" spans="1:53" ht="14.4" x14ac:dyDescent="0.3">
      <c r="A171" s="157" t="s">
        <v>154</v>
      </c>
      <c r="B171" s="157" t="s">
        <v>154</v>
      </c>
      <c r="C171" s="157" t="s">
        <v>552</v>
      </c>
      <c r="D171" s="157" t="s">
        <v>1104</v>
      </c>
      <c r="E171" s="157" t="s">
        <v>1523</v>
      </c>
      <c r="F171" s="157" t="s">
        <v>1531</v>
      </c>
      <c r="G171" s="157" t="s">
        <v>1164</v>
      </c>
      <c r="H171" s="157" t="s">
        <v>1165</v>
      </c>
      <c r="I171" s="157" t="s">
        <v>1108</v>
      </c>
      <c r="J171" s="157" t="s">
        <v>1109</v>
      </c>
      <c r="K171" s="157" t="s">
        <v>1505</v>
      </c>
      <c r="L171" s="157" t="s">
        <v>1525</v>
      </c>
      <c r="M171" s="157" t="s">
        <v>1526</v>
      </c>
      <c r="N171" s="157" t="s">
        <v>1113</v>
      </c>
      <c r="O171" s="156">
        <v>3044.13</v>
      </c>
      <c r="P171" s="156">
        <v>0.13</v>
      </c>
      <c r="Q171" s="156">
        <v>0</v>
      </c>
      <c r="R171" s="156">
        <v>3044.13</v>
      </c>
      <c r="S171" s="156">
        <v>0.13</v>
      </c>
      <c r="T171" s="156">
        <v>0</v>
      </c>
      <c r="U171" s="156">
        <v>3044</v>
      </c>
      <c r="V171" s="157" t="s">
        <v>154</v>
      </c>
      <c r="W171" s="157" t="s">
        <v>1114</v>
      </c>
      <c r="X171" s="157" t="s">
        <v>1532</v>
      </c>
      <c r="Y171" s="157" t="s">
        <v>1116</v>
      </c>
      <c r="Z171" s="157" t="s">
        <v>1117</v>
      </c>
      <c r="AA171" s="157" t="s">
        <v>168</v>
      </c>
      <c r="AB171" s="157" t="s">
        <v>154</v>
      </c>
      <c r="AC171" s="157" t="s">
        <v>1167</v>
      </c>
      <c r="AD171" s="157" t="s">
        <v>1168</v>
      </c>
      <c r="AE171" s="157" t="s">
        <v>1160</v>
      </c>
      <c r="AF171" s="157" t="s">
        <v>1533</v>
      </c>
      <c r="AG171" s="157" t="s">
        <v>1141</v>
      </c>
      <c r="AH171" s="157" t="s">
        <v>172</v>
      </c>
      <c r="AI171" s="157" t="s">
        <v>1123</v>
      </c>
      <c r="AJ171" s="157" t="s">
        <v>1124</v>
      </c>
      <c r="AK171" s="157" t="s">
        <v>1169</v>
      </c>
      <c r="AL171" s="157" t="s">
        <v>1126</v>
      </c>
      <c r="AM171" s="157" t="s">
        <v>1127</v>
      </c>
      <c r="AN171" s="157" t="s">
        <v>154</v>
      </c>
      <c r="AO171" s="157" t="s">
        <v>1128</v>
      </c>
      <c r="AP171" s="157" t="s">
        <v>154</v>
      </c>
      <c r="AQ171" s="157" t="s">
        <v>154</v>
      </c>
      <c r="AR171" s="157" t="s">
        <v>1153</v>
      </c>
      <c r="AS171" s="157" t="s">
        <v>1130</v>
      </c>
      <c r="AT171" s="157" t="s">
        <v>1131</v>
      </c>
      <c r="AU171" s="157" t="s">
        <v>1170</v>
      </c>
      <c r="AV171" s="157" t="s">
        <v>173</v>
      </c>
      <c r="AW171" s="157" t="s">
        <v>173</v>
      </c>
      <c r="AX171" s="157" t="s">
        <v>1282</v>
      </c>
      <c r="AY171" s="157" t="s">
        <v>1283</v>
      </c>
      <c r="AZ171" s="157" t="s">
        <v>1286</v>
      </c>
      <c r="BA171" s="157" t="s">
        <v>173</v>
      </c>
    </row>
    <row r="172" spans="1:53" ht="14.4" x14ac:dyDescent="0.3">
      <c r="A172" s="157" t="s">
        <v>154</v>
      </c>
      <c r="B172" s="157" t="s">
        <v>154</v>
      </c>
      <c r="C172" s="157" t="s">
        <v>552</v>
      </c>
      <c r="D172" s="157" t="s">
        <v>1104</v>
      </c>
      <c r="E172" s="157" t="s">
        <v>1523</v>
      </c>
      <c r="F172" s="157" t="s">
        <v>1534</v>
      </c>
      <c r="G172" s="157" t="s">
        <v>1155</v>
      </c>
      <c r="H172" s="157" t="s">
        <v>1156</v>
      </c>
      <c r="I172" s="157" t="s">
        <v>1108</v>
      </c>
      <c r="J172" s="157" t="s">
        <v>1109</v>
      </c>
      <c r="K172" s="157" t="s">
        <v>1505</v>
      </c>
      <c r="L172" s="157" t="s">
        <v>1525</v>
      </c>
      <c r="M172" s="157" t="s">
        <v>1526</v>
      </c>
      <c r="N172" s="157" t="s">
        <v>1113</v>
      </c>
      <c r="O172" s="156">
        <v>3044.13</v>
      </c>
      <c r="P172" s="156">
        <v>0</v>
      </c>
      <c r="Q172" s="156">
        <v>7.0000000000000007E-2</v>
      </c>
      <c r="R172" s="156">
        <v>3044.2</v>
      </c>
      <c r="S172" s="156">
        <v>0</v>
      </c>
      <c r="T172" s="156">
        <v>0</v>
      </c>
      <c r="U172" s="156">
        <v>3044.2</v>
      </c>
      <c r="V172" s="157" t="s">
        <v>154</v>
      </c>
      <c r="W172" s="157" t="s">
        <v>1114</v>
      </c>
      <c r="X172" s="157" t="s">
        <v>1535</v>
      </c>
      <c r="Y172" s="157" t="s">
        <v>1116</v>
      </c>
      <c r="Z172" s="157" t="s">
        <v>1117</v>
      </c>
      <c r="AA172" s="157" t="s">
        <v>168</v>
      </c>
      <c r="AB172" s="157" t="s">
        <v>154</v>
      </c>
      <c r="AC172" s="157" t="s">
        <v>1158</v>
      </c>
      <c r="AD172" s="157" t="s">
        <v>1159</v>
      </c>
      <c r="AE172" s="157" t="s">
        <v>1160</v>
      </c>
      <c r="AF172" s="157" t="s">
        <v>1533</v>
      </c>
      <c r="AG172" s="157" t="s">
        <v>1141</v>
      </c>
      <c r="AH172" s="157" t="s">
        <v>172</v>
      </c>
      <c r="AI172" s="157" t="s">
        <v>1123</v>
      </c>
      <c r="AJ172" s="157" t="s">
        <v>1124</v>
      </c>
      <c r="AK172" s="157" t="s">
        <v>1162</v>
      </c>
      <c r="AL172" s="157" t="s">
        <v>1126</v>
      </c>
      <c r="AM172" s="157" t="s">
        <v>1127</v>
      </c>
      <c r="AN172" s="157" t="s">
        <v>154</v>
      </c>
      <c r="AO172" s="157" t="s">
        <v>1128</v>
      </c>
      <c r="AP172" s="157" t="s">
        <v>154</v>
      </c>
      <c r="AQ172" s="157" t="s">
        <v>154</v>
      </c>
      <c r="AR172" s="157" t="s">
        <v>1153</v>
      </c>
      <c r="AS172" s="157" t="s">
        <v>1130</v>
      </c>
      <c r="AT172" s="157" t="s">
        <v>1131</v>
      </c>
      <c r="AU172" s="157" t="s">
        <v>1170</v>
      </c>
      <c r="AV172" s="157" t="s">
        <v>173</v>
      </c>
      <c r="AW172" s="157" t="s">
        <v>173</v>
      </c>
      <c r="AX172" s="157" t="s">
        <v>1282</v>
      </c>
      <c r="AY172" s="157" t="s">
        <v>1283</v>
      </c>
      <c r="AZ172" s="157" t="s">
        <v>173</v>
      </c>
      <c r="BA172" s="157" t="s">
        <v>173</v>
      </c>
    </row>
    <row r="173" spans="1:53" ht="14.4" x14ac:dyDescent="0.3">
      <c r="A173" s="157" t="s">
        <v>154</v>
      </c>
      <c r="B173" s="157" t="s">
        <v>154</v>
      </c>
      <c r="C173" s="157" t="s">
        <v>552</v>
      </c>
      <c r="D173" s="157" t="s">
        <v>1104</v>
      </c>
      <c r="E173" s="157" t="s">
        <v>1523</v>
      </c>
      <c r="F173" s="157" t="s">
        <v>1536</v>
      </c>
      <c r="G173" s="157" t="s">
        <v>1106</v>
      </c>
      <c r="H173" s="157" t="s">
        <v>1107</v>
      </c>
      <c r="I173" s="157" t="s">
        <v>1108</v>
      </c>
      <c r="J173" s="157" t="s">
        <v>1109</v>
      </c>
      <c r="K173" s="157" t="s">
        <v>1505</v>
      </c>
      <c r="L173" s="157" t="s">
        <v>1525</v>
      </c>
      <c r="M173" s="157" t="s">
        <v>1526</v>
      </c>
      <c r="N173" s="157" t="s">
        <v>1113</v>
      </c>
      <c r="O173" s="156">
        <v>3044.13</v>
      </c>
      <c r="P173" s="156">
        <v>0.13</v>
      </c>
      <c r="Q173" s="156">
        <v>0</v>
      </c>
      <c r="R173" s="156">
        <v>3044.13</v>
      </c>
      <c r="S173" s="156">
        <v>0.13</v>
      </c>
      <c r="T173" s="156">
        <v>0</v>
      </c>
      <c r="U173" s="156">
        <v>3044</v>
      </c>
      <c r="V173" s="157" t="s">
        <v>154</v>
      </c>
      <c r="W173" s="157" t="s">
        <v>1114</v>
      </c>
      <c r="X173" s="157" t="s">
        <v>1537</v>
      </c>
      <c r="Y173" s="157" t="s">
        <v>1116</v>
      </c>
      <c r="Z173" s="157" t="s">
        <v>1117</v>
      </c>
      <c r="AA173" s="157" t="s">
        <v>168</v>
      </c>
      <c r="AB173" s="157" t="s">
        <v>154</v>
      </c>
      <c r="AC173" s="157" t="s">
        <v>1118</v>
      </c>
      <c r="AD173" s="157" t="s">
        <v>1119</v>
      </c>
      <c r="AE173" s="157" t="s">
        <v>1120</v>
      </c>
      <c r="AF173" s="157" t="s">
        <v>1538</v>
      </c>
      <c r="AG173" s="157" t="s">
        <v>1122</v>
      </c>
      <c r="AH173" s="157" t="s">
        <v>172</v>
      </c>
      <c r="AI173" s="157" t="s">
        <v>1123</v>
      </c>
      <c r="AJ173" s="157" t="s">
        <v>1124</v>
      </c>
      <c r="AK173" s="157" t="s">
        <v>1125</v>
      </c>
      <c r="AL173" s="157" t="s">
        <v>1126</v>
      </c>
      <c r="AM173" s="157" t="s">
        <v>1127</v>
      </c>
      <c r="AN173" s="157" t="s">
        <v>154</v>
      </c>
      <c r="AO173" s="157" t="s">
        <v>1128</v>
      </c>
      <c r="AP173" s="157" t="s">
        <v>154</v>
      </c>
      <c r="AQ173" s="157" t="s">
        <v>154</v>
      </c>
      <c r="AR173" s="157" t="s">
        <v>1129</v>
      </c>
      <c r="AS173" s="157" t="s">
        <v>1130</v>
      </c>
      <c r="AT173" s="157" t="s">
        <v>1131</v>
      </c>
      <c r="AU173" s="157" t="s">
        <v>1170</v>
      </c>
      <c r="AV173" s="157" t="s">
        <v>173</v>
      </c>
      <c r="AW173" s="157" t="s">
        <v>173</v>
      </c>
      <c r="AX173" s="157" t="s">
        <v>1282</v>
      </c>
      <c r="AY173" s="157" t="s">
        <v>1283</v>
      </c>
      <c r="AZ173" s="157" t="s">
        <v>1286</v>
      </c>
      <c r="BA173" s="157" t="s">
        <v>173</v>
      </c>
    </row>
    <row r="174" spans="1:53" ht="14.4" x14ac:dyDescent="0.3">
      <c r="A174" s="157" t="s">
        <v>154</v>
      </c>
      <c r="B174" s="157" t="s">
        <v>154</v>
      </c>
      <c r="C174" s="157" t="s">
        <v>552</v>
      </c>
      <c r="D174" s="157" t="s">
        <v>1104</v>
      </c>
      <c r="E174" s="157" t="s">
        <v>1523</v>
      </c>
      <c r="F174" s="157" t="s">
        <v>1539</v>
      </c>
      <c r="G174" s="157" t="s">
        <v>1172</v>
      </c>
      <c r="H174" s="157" t="s">
        <v>1173</v>
      </c>
      <c r="I174" s="157" t="s">
        <v>1108</v>
      </c>
      <c r="J174" s="157" t="s">
        <v>1109</v>
      </c>
      <c r="K174" s="157" t="s">
        <v>1505</v>
      </c>
      <c r="L174" s="157" t="s">
        <v>1525</v>
      </c>
      <c r="M174" s="157" t="s">
        <v>1526</v>
      </c>
      <c r="N174" s="157" t="s">
        <v>1113</v>
      </c>
      <c r="O174" s="156">
        <v>3044.13</v>
      </c>
      <c r="P174" s="156">
        <v>0</v>
      </c>
      <c r="Q174" s="156">
        <v>7.0000000000000007E-2</v>
      </c>
      <c r="R174" s="156">
        <v>3044.2</v>
      </c>
      <c r="S174" s="156">
        <v>0</v>
      </c>
      <c r="T174" s="156">
        <v>0</v>
      </c>
      <c r="U174" s="156">
        <v>3044.2</v>
      </c>
      <c r="V174" s="157" t="s">
        <v>154</v>
      </c>
      <c r="W174" s="157" t="s">
        <v>1114</v>
      </c>
      <c r="X174" s="157" t="s">
        <v>1540</v>
      </c>
      <c r="Y174" s="157" t="s">
        <v>1116</v>
      </c>
      <c r="Z174" s="157" t="s">
        <v>1117</v>
      </c>
      <c r="AA174" s="157" t="s">
        <v>168</v>
      </c>
      <c r="AB174" s="157" t="s">
        <v>154</v>
      </c>
      <c r="AC174" s="157" t="s">
        <v>1175</v>
      </c>
      <c r="AD174" s="157" t="s">
        <v>1176</v>
      </c>
      <c r="AE174" s="157" t="s">
        <v>1177</v>
      </c>
      <c r="AF174" s="157" t="s">
        <v>1541</v>
      </c>
      <c r="AG174" s="157" t="s">
        <v>1141</v>
      </c>
      <c r="AH174" s="157" t="s">
        <v>172</v>
      </c>
      <c r="AI174" s="157" t="s">
        <v>1123</v>
      </c>
      <c r="AJ174" s="157" t="s">
        <v>1124</v>
      </c>
      <c r="AK174" s="157" t="s">
        <v>1179</v>
      </c>
      <c r="AL174" s="157" t="s">
        <v>1126</v>
      </c>
      <c r="AM174" s="157" t="s">
        <v>1127</v>
      </c>
      <c r="AN174" s="157" t="s">
        <v>154</v>
      </c>
      <c r="AO174" s="157" t="s">
        <v>1128</v>
      </c>
      <c r="AP174" s="157" t="s">
        <v>154</v>
      </c>
      <c r="AQ174" s="157" t="s">
        <v>154</v>
      </c>
      <c r="AR174" s="157" t="s">
        <v>1143</v>
      </c>
      <c r="AS174" s="157" t="s">
        <v>1130</v>
      </c>
      <c r="AT174" s="157" t="s">
        <v>1131</v>
      </c>
      <c r="AU174" s="157" t="s">
        <v>1170</v>
      </c>
      <c r="AV174" s="157" t="s">
        <v>173</v>
      </c>
      <c r="AW174" s="157" t="s">
        <v>173</v>
      </c>
      <c r="AX174" s="157" t="s">
        <v>1282</v>
      </c>
      <c r="AY174" s="157" t="s">
        <v>1283</v>
      </c>
      <c r="AZ174" s="157" t="s">
        <v>173</v>
      </c>
      <c r="BA174" s="157" t="s">
        <v>173</v>
      </c>
    </row>
    <row r="175" spans="1:53" ht="14.4" x14ac:dyDescent="0.3">
      <c r="A175" s="158" t="s">
        <v>154</v>
      </c>
      <c r="B175" s="158" t="s">
        <v>154</v>
      </c>
      <c r="C175" s="158" t="s">
        <v>1542</v>
      </c>
      <c r="D175" s="158" t="s">
        <v>1104</v>
      </c>
      <c r="E175" s="158" t="s">
        <v>1543</v>
      </c>
      <c r="F175" s="158" t="s">
        <v>1544</v>
      </c>
      <c r="G175" s="158" t="s">
        <v>1155</v>
      </c>
      <c r="H175" s="158" t="s">
        <v>1156</v>
      </c>
      <c r="I175" s="158" t="s">
        <v>1108</v>
      </c>
      <c r="J175" s="158" t="s">
        <v>1109</v>
      </c>
      <c r="K175" s="158" t="s">
        <v>1545</v>
      </c>
      <c r="L175" s="158" t="s">
        <v>1546</v>
      </c>
      <c r="M175" s="158" t="s">
        <v>1547</v>
      </c>
      <c r="N175" s="158" t="s">
        <v>1113</v>
      </c>
      <c r="O175" s="161">
        <v>3044.13</v>
      </c>
      <c r="P175" s="161">
        <v>0.13</v>
      </c>
      <c r="Q175" s="161">
        <v>0</v>
      </c>
      <c r="R175" s="161">
        <v>3044.13</v>
      </c>
      <c r="S175" s="161">
        <v>0.13</v>
      </c>
      <c r="T175" s="161">
        <v>0</v>
      </c>
      <c r="U175" s="161">
        <v>3044</v>
      </c>
      <c r="V175" s="158" t="s">
        <v>154</v>
      </c>
      <c r="W175" s="158" t="s">
        <v>1114</v>
      </c>
      <c r="X175" s="158" t="s">
        <v>1548</v>
      </c>
      <c r="Y175" s="158" t="s">
        <v>1116</v>
      </c>
      <c r="Z175" s="158" t="s">
        <v>1117</v>
      </c>
      <c r="AA175" s="158" t="s">
        <v>168</v>
      </c>
      <c r="AB175" s="158" t="s">
        <v>154</v>
      </c>
      <c r="AC175" s="158" t="s">
        <v>1158</v>
      </c>
      <c r="AD175" s="158" t="s">
        <v>1159</v>
      </c>
      <c r="AE175" s="158" t="s">
        <v>1160</v>
      </c>
      <c r="AF175" s="158" t="s">
        <v>1549</v>
      </c>
      <c r="AG175" s="158" t="s">
        <v>1141</v>
      </c>
      <c r="AH175" s="158" t="s">
        <v>172</v>
      </c>
      <c r="AI175" s="158" t="s">
        <v>1123</v>
      </c>
      <c r="AJ175" s="158" t="s">
        <v>1124</v>
      </c>
      <c r="AK175" s="158" t="s">
        <v>1162</v>
      </c>
      <c r="AL175" s="158" t="s">
        <v>1126</v>
      </c>
      <c r="AM175" s="158" t="s">
        <v>1127</v>
      </c>
      <c r="AN175" s="158" t="s">
        <v>154</v>
      </c>
      <c r="AO175" s="158" t="s">
        <v>1128</v>
      </c>
      <c r="AP175" s="158" t="s">
        <v>154</v>
      </c>
      <c r="AQ175" s="158" t="s">
        <v>154</v>
      </c>
      <c r="AR175" s="158" t="s">
        <v>1153</v>
      </c>
      <c r="AS175" s="158" t="s">
        <v>1130</v>
      </c>
      <c r="AT175" s="158" t="s">
        <v>1131</v>
      </c>
      <c r="AU175" s="158" t="s">
        <v>1170</v>
      </c>
      <c r="AV175" s="158" t="s">
        <v>173</v>
      </c>
      <c r="AW175" s="158" t="s">
        <v>173</v>
      </c>
      <c r="AX175" s="158" t="s">
        <v>1282</v>
      </c>
      <c r="AY175" s="158" t="s">
        <v>1283</v>
      </c>
      <c r="AZ175" s="158" t="s">
        <v>1286</v>
      </c>
      <c r="BA175" s="158" t="s">
        <v>173</v>
      </c>
    </row>
    <row r="176" spans="1:53" ht="14.4" x14ac:dyDescent="0.3">
      <c r="A176" s="158" t="s">
        <v>154</v>
      </c>
      <c r="B176" s="158" t="s">
        <v>154</v>
      </c>
      <c r="C176" s="158" t="s">
        <v>1542</v>
      </c>
      <c r="D176" s="158" t="s">
        <v>1104</v>
      </c>
      <c r="E176" s="158" t="s">
        <v>1543</v>
      </c>
      <c r="F176" s="158" t="s">
        <v>1550</v>
      </c>
      <c r="G176" s="158" t="s">
        <v>1172</v>
      </c>
      <c r="H176" s="158" t="s">
        <v>1173</v>
      </c>
      <c r="I176" s="158" t="s">
        <v>1108</v>
      </c>
      <c r="J176" s="158" t="s">
        <v>1109</v>
      </c>
      <c r="K176" s="158" t="s">
        <v>1545</v>
      </c>
      <c r="L176" s="158" t="s">
        <v>1546</v>
      </c>
      <c r="M176" s="158" t="s">
        <v>1547</v>
      </c>
      <c r="N176" s="158" t="s">
        <v>1113</v>
      </c>
      <c r="O176" s="161">
        <v>3044.13</v>
      </c>
      <c r="P176" s="161">
        <v>0</v>
      </c>
      <c r="Q176" s="161">
        <v>7.0000000000000007E-2</v>
      </c>
      <c r="R176" s="161">
        <v>3044.2</v>
      </c>
      <c r="S176" s="161">
        <v>0</v>
      </c>
      <c r="T176" s="161">
        <v>0</v>
      </c>
      <c r="U176" s="161">
        <v>3044.2</v>
      </c>
      <c r="V176" s="158" t="s">
        <v>154</v>
      </c>
      <c r="W176" s="158" t="s">
        <v>1114</v>
      </c>
      <c r="X176" s="158" t="s">
        <v>1551</v>
      </c>
      <c r="Y176" s="158" t="s">
        <v>1116</v>
      </c>
      <c r="Z176" s="158" t="s">
        <v>1117</v>
      </c>
      <c r="AA176" s="158" t="s">
        <v>168</v>
      </c>
      <c r="AB176" s="158" t="s">
        <v>154</v>
      </c>
      <c r="AC176" s="158" t="s">
        <v>1175</v>
      </c>
      <c r="AD176" s="158" t="s">
        <v>1176</v>
      </c>
      <c r="AE176" s="158" t="s">
        <v>1177</v>
      </c>
      <c r="AF176" s="158" t="s">
        <v>1552</v>
      </c>
      <c r="AG176" s="158" t="s">
        <v>1141</v>
      </c>
      <c r="AH176" s="158" t="s">
        <v>172</v>
      </c>
      <c r="AI176" s="158" t="s">
        <v>1123</v>
      </c>
      <c r="AJ176" s="158" t="s">
        <v>1124</v>
      </c>
      <c r="AK176" s="158" t="s">
        <v>1179</v>
      </c>
      <c r="AL176" s="158" t="s">
        <v>1126</v>
      </c>
      <c r="AM176" s="158" t="s">
        <v>1127</v>
      </c>
      <c r="AN176" s="158" t="s">
        <v>154</v>
      </c>
      <c r="AO176" s="158" t="s">
        <v>1128</v>
      </c>
      <c r="AP176" s="158" t="s">
        <v>154</v>
      </c>
      <c r="AQ176" s="158" t="s">
        <v>154</v>
      </c>
      <c r="AR176" s="158" t="s">
        <v>1143</v>
      </c>
      <c r="AS176" s="158" t="s">
        <v>1130</v>
      </c>
      <c r="AT176" s="158" t="s">
        <v>1131</v>
      </c>
      <c r="AU176" s="158" t="s">
        <v>1170</v>
      </c>
      <c r="AV176" s="158" t="s">
        <v>173</v>
      </c>
      <c r="AW176" s="158" t="s">
        <v>173</v>
      </c>
      <c r="AX176" s="158" t="s">
        <v>1282</v>
      </c>
      <c r="AY176" s="158" t="s">
        <v>1283</v>
      </c>
      <c r="AZ176" s="158" t="s">
        <v>173</v>
      </c>
      <c r="BA176" s="158" t="s">
        <v>173</v>
      </c>
    </row>
    <row r="177" spans="1:53" ht="14.4" x14ac:dyDescent="0.3">
      <c r="A177" s="158" t="s">
        <v>154</v>
      </c>
      <c r="B177" s="158" t="s">
        <v>154</v>
      </c>
      <c r="C177" s="158" t="s">
        <v>1542</v>
      </c>
      <c r="D177" s="158" t="s">
        <v>1104</v>
      </c>
      <c r="E177" s="158" t="s">
        <v>1543</v>
      </c>
      <c r="F177" s="158" t="s">
        <v>1553</v>
      </c>
      <c r="G177" s="158" t="s">
        <v>1134</v>
      </c>
      <c r="H177" s="158" t="s">
        <v>1135</v>
      </c>
      <c r="I177" s="158" t="s">
        <v>1108</v>
      </c>
      <c r="J177" s="158" t="s">
        <v>1109</v>
      </c>
      <c r="K177" s="158" t="s">
        <v>1545</v>
      </c>
      <c r="L177" s="158" t="s">
        <v>1546</v>
      </c>
      <c r="M177" s="158" t="s">
        <v>1547</v>
      </c>
      <c r="N177" s="158" t="s">
        <v>1113</v>
      </c>
      <c r="O177" s="161">
        <v>3044.13</v>
      </c>
      <c r="P177" s="161">
        <v>0</v>
      </c>
      <c r="Q177" s="161">
        <v>7.0000000000000007E-2</v>
      </c>
      <c r="R177" s="161">
        <v>3044.2</v>
      </c>
      <c r="S177" s="161">
        <v>0</v>
      </c>
      <c r="T177" s="161">
        <v>0</v>
      </c>
      <c r="U177" s="161">
        <v>3044.2</v>
      </c>
      <c r="V177" s="158" t="s">
        <v>154</v>
      </c>
      <c r="W177" s="158" t="s">
        <v>1114</v>
      </c>
      <c r="X177" s="158" t="s">
        <v>1554</v>
      </c>
      <c r="Y177" s="158" t="s">
        <v>1116</v>
      </c>
      <c r="Z177" s="158" t="s">
        <v>1117</v>
      </c>
      <c r="AA177" s="158" t="s">
        <v>168</v>
      </c>
      <c r="AB177" s="158" t="s">
        <v>154</v>
      </c>
      <c r="AC177" s="158" t="s">
        <v>1137</v>
      </c>
      <c r="AD177" s="158" t="s">
        <v>1138</v>
      </c>
      <c r="AE177" s="158" t="s">
        <v>1139</v>
      </c>
      <c r="AF177" s="158" t="s">
        <v>1555</v>
      </c>
      <c r="AG177" s="158" t="s">
        <v>1141</v>
      </c>
      <c r="AH177" s="158" t="s">
        <v>172</v>
      </c>
      <c r="AI177" s="158" t="s">
        <v>1123</v>
      </c>
      <c r="AJ177" s="158" t="s">
        <v>1124</v>
      </c>
      <c r="AK177" s="158" t="s">
        <v>1142</v>
      </c>
      <c r="AL177" s="158" t="s">
        <v>1126</v>
      </c>
      <c r="AM177" s="158" t="s">
        <v>1127</v>
      </c>
      <c r="AN177" s="158" t="s">
        <v>154</v>
      </c>
      <c r="AO177" s="158" t="s">
        <v>1128</v>
      </c>
      <c r="AP177" s="158" t="s">
        <v>154</v>
      </c>
      <c r="AQ177" s="158" t="s">
        <v>154</v>
      </c>
      <c r="AR177" s="158" t="s">
        <v>1143</v>
      </c>
      <c r="AS177" s="158" t="s">
        <v>1130</v>
      </c>
      <c r="AT177" s="158" t="s">
        <v>1131</v>
      </c>
      <c r="AU177" s="158" t="s">
        <v>1170</v>
      </c>
      <c r="AV177" s="158" t="s">
        <v>173</v>
      </c>
      <c r="AW177" s="158" t="s">
        <v>173</v>
      </c>
      <c r="AX177" s="158" t="s">
        <v>1282</v>
      </c>
      <c r="AY177" s="158" t="s">
        <v>1283</v>
      </c>
      <c r="AZ177" s="158" t="s">
        <v>173</v>
      </c>
      <c r="BA177" s="158" t="s">
        <v>173</v>
      </c>
    </row>
    <row r="178" spans="1:53" ht="14.4" x14ac:dyDescent="0.3">
      <c r="A178" s="158" t="s">
        <v>154</v>
      </c>
      <c r="B178" s="158" t="s">
        <v>154</v>
      </c>
      <c r="C178" s="158" t="s">
        <v>1542</v>
      </c>
      <c r="D178" s="158" t="s">
        <v>1104</v>
      </c>
      <c r="E178" s="158" t="s">
        <v>1543</v>
      </c>
      <c r="F178" s="158" t="s">
        <v>1556</v>
      </c>
      <c r="G178" s="158" t="s">
        <v>1145</v>
      </c>
      <c r="H178" s="158" t="s">
        <v>1146</v>
      </c>
      <c r="I178" s="158" t="s">
        <v>1108</v>
      </c>
      <c r="J178" s="158" t="s">
        <v>1109</v>
      </c>
      <c r="K178" s="158" t="s">
        <v>1545</v>
      </c>
      <c r="L178" s="158" t="s">
        <v>1546</v>
      </c>
      <c r="M178" s="158" t="s">
        <v>1547</v>
      </c>
      <c r="N178" s="158" t="s">
        <v>1113</v>
      </c>
      <c r="O178" s="161">
        <v>3044.13</v>
      </c>
      <c r="P178" s="161">
        <v>0</v>
      </c>
      <c r="Q178" s="161">
        <v>7.0000000000000007E-2</v>
      </c>
      <c r="R178" s="161">
        <v>3044.2</v>
      </c>
      <c r="S178" s="161">
        <v>0</v>
      </c>
      <c r="T178" s="161">
        <v>0</v>
      </c>
      <c r="U178" s="161">
        <v>3044.2</v>
      </c>
      <c r="V178" s="158" t="s">
        <v>154</v>
      </c>
      <c r="W178" s="158" t="s">
        <v>1114</v>
      </c>
      <c r="X178" s="158" t="s">
        <v>1557</v>
      </c>
      <c r="Y178" s="158" t="s">
        <v>1116</v>
      </c>
      <c r="Z178" s="158" t="s">
        <v>1117</v>
      </c>
      <c r="AA178" s="158" t="s">
        <v>168</v>
      </c>
      <c r="AB178" s="158" t="s">
        <v>154</v>
      </c>
      <c r="AC178" s="158" t="s">
        <v>1148</v>
      </c>
      <c r="AD178" s="158" t="s">
        <v>1149</v>
      </c>
      <c r="AE178" s="158" t="s">
        <v>1150</v>
      </c>
      <c r="AF178" s="158" t="s">
        <v>1345</v>
      </c>
      <c r="AG178" s="158" t="s">
        <v>1141</v>
      </c>
      <c r="AH178" s="158" t="s">
        <v>172</v>
      </c>
      <c r="AI178" s="158" t="s">
        <v>1123</v>
      </c>
      <c r="AJ178" s="158" t="s">
        <v>1124</v>
      </c>
      <c r="AK178" s="158" t="s">
        <v>1152</v>
      </c>
      <c r="AL178" s="158" t="s">
        <v>1126</v>
      </c>
      <c r="AM178" s="158" t="s">
        <v>1127</v>
      </c>
      <c r="AN178" s="158" t="s">
        <v>154</v>
      </c>
      <c r="AO178" s="158" t="s">
        <v>1128</v>
      </c>
      <c r="AP178" s="158" t="s">
        <v>154</v>
      </c>
      <c r="AQ178" s="158" t="s">
        <v>154</v>
      </c>
      <c r="AR178" s="158" t="s">
        <v>1153</v>
      </c>
      <c r="AS178" s="158" t="s">
        <v>1130</v>
      </c>
      <c r="AT178" s="158" t="s">
        <v>1131</v>
      </c>
      <c r="AU178" s="158" t="s">
        <v>1170</v>
      </c>
      <c r="AV178" s="158" t="s">
        <v>173</v>
      </c>
      <c r="AW178" s="158" t="s">
        <v>173</v>
      </c>
      <c r="AX178" s="158" t="s">
        <v>1282</v>
      </c>
      <c r="AY178" s="158" t="s">
        <v>1283</v>
      </c>
      <c r="AZ178" s="158" t="s">
        <v>173</v>
      </c>
      <c r="BA178" s="158" t="s">
        <v>173</v>
      </c>
    </row>
    <row r="179" spans="1:53" ht="14.4" x14ac:dyDescent="0.3">
      <c r="A179" s="158" t="s">
        <v>154</v>
      </c>
      <c r="B179" s="158" t="s">
        <v>154</v>
      </c>
      <c r="C179" s="158" t="s">
        <v>1542</v>
      </c>
      <c r="D179" s="158" t="s">
        <v>1104</v>
      </c>
      <c r="E179" s="158" t="s">
        <v>1543</v>
      </c>
      <c r="F179" s="158" t="s">
        <v>1558</v>
      </c>
      <c r="G179" s="158" t="s">
        <v>1164</v>
      </c>
      <c r="H179" s="158" t="s">
        <v>1165</v>
      </c>
      <c r="I179" s="158" t="s">
        <v>1108</v>
      </c>
      <c r="J179" s="158" t="s">
        <v>1109</v>
      </c>
      <c r="K179" s="158" t="s">
        <v>1545</v>
      </c>
      <c r="L179" s="158" t="s">
        <v>1546</v>
      </c>
      <c r="M179" s="158" t="s">
        <v>1547</v>
      </c>
      <c r="N179" s="158" t="s">
        <v>1113</v>
      </c>
      <c r="O179" s="161">
        <v>3044.13</v>
      </c>
      <c r="P179" s="161">
        <v>0</v>
      </c>
      <c r="Q179" s="161">
        <v>7.0000000000000007E-2</v>
      </c>
      <c r="R179" s="161">
        <v>3044.2</v>
      </c>
      <c r="S179" s="161">
        <v>0</v>
      </c>
      <c r="T179" s="161">
        <v>0</v>
      </c>
      <c r="U179" s="161">
        <v>3044.2</v>
      </c>
      <c r="V179" s="158" t="s">
        <v>154</v>
      </c>
      <c r="W179" s="158" t="s">
        <v>1114</v>
      </c>
      <c r="X179" s="158" t="s">
        <v>1559</v>
      </c>
      <c r="Y179" s="158" t="s">
        <v>1116</v>
      </c>
      <c r="Z179" s="158" t="s">
        <v>1117</v>
      </c>
      <c r="AA179" s="158" t="s">
        <v>168</v>
      </c>
      <c r="AB179" s="158" t="s">
        <v>154</v>
      </c>
      <c r="AC179" s="158" t="s">
        <v>1167</v>
      </c>
      <c r="AD179" s="158" t="s">
        <v>1168</v>
      </c>
      <c r="AE179" s="158" t="s">
        <v>1160</v>
      </c>
      <c r="AF179" s="158" t="s">
        <v>1549</v>
      </c>
      <c r="AG179" s="158" t="s">
        <v>1141</v>
      </c>
      <c r="AH179" s="158" t="s">
        <v>172</v>
      </c>
      <c r="AI179" s="158" t="s">
        <v>1123</v>
      </c>
      <c r="AJ179" s="158" t="s">
        <v>1124</v>
      </c>
      <c r="AK179" s="158" t="s">
        <v>1169</v>
      </c>
      <c r="AL179" s="158" t="s">
        <v>1126</v>
      </c>
      <c r="AM179" s="158" t="s">
        <v>1127</v>
      </c>
      <c r="AN179" s="158" t="s">
        <v>154</v>
      </c>
      <c r="AO179" s="158" t="s">
        <v>1128</v>
      </c>
      <c r="AP179" s="158" t="s">
        <v>154</v>
      </c>
      <c r="AQ179" s="158" t="s">
        <v>154</v>
      </c>
      <c r="AR179" s="158" t="s">
        <v>1153</v>
      </c>
      <c r="AS179" s="158" t="s">
        <v>1130</v>
      </c>
      <c r="AT179" s="158" t="s">
        <v>1131</v>
      </c>
      <c r="AU179" s="158" t="s">
        <v>1170</v>
      </c>
      <c r="AV179" s="158" t="s">
        <v>173</v>
      </c>
      <c r="AW179" s="158" t="s">
        <v>173</v>
      </c>
      <c r="AX179" s="158" t="s">
        <v>1282</v>
      </c>
      <c r="AY179" s="158" t="s">
        <v>1283</v>
      </c>
      <c r="AZ179" s="158" t="s">
        <v>173</v>
      </c>
      <c r="BA179" s="158" t="s">
        <v>173</v>
      </c>
    </row>
    <row r="180" spans="1:53" ht="14.4" x14ac:dyDescent="0.3">
      <c r="A180" s="158" t="s">
        <v>154</v>
      </c>
      <c r="B180" s="158" t="s">
        <v>154</v>
      </c>
      <c r="C180" s="158" t="s">
        <v>1542</v>
      </c>
      <c r="D180" s="158" t="s">
        <v>1104</v>
      </c>
      <c r="E180" s="158" t="s">
        <v>1543</v>
      </c>
      <c r="F180" s="158" t="s">
        <v>1560</v>
      </c>
      <c r="G180" s="158" t="s">
        <v>1106</v>
      </c>
      <c r="H180" s="158" t="s">
        <v>1107</v>
      </c>
      <c r="I180" s="158" t="s">
        <v>1108</v>
      </c>
      <c r="J180" s="158" t="s">
        <v>1109</v>
      </c>
      <c r="K180" s="158" t="s">
        <v>1545</v>
      </c>
      <c r="L180" s="158" t="s">
        <v>1546</v>
      </c>
      <c r="M180" s="158" t="s">
        <v>1547</v>
      </c>
      <c r="N180" s="158" t="s">
        <v>1113</v>
      </c>
      <c r="O180" s="161">
        <v>3044.13</v>
      </c>
      <c r="P180" s="161">
        <v>0</v>
      </c>
      <c r="Q180" s="161">
        <v>7.0000000000000007E-2</v>
      </c>
      <c r="R180" s="161">
        <v>3044.2</v>
      </c>
      <c r="S180" s="161">
        <v>0</v>
      </c>
      <c r="T180" s="161">
        <v>0</v>
      </c>
      <c r="U180" s="161">
        <v>3044.2</v>
      </c>
      <c r="V180" s="158" t="s">
        <v>154</v>
      </c>
      <c r="W180" s="158" t="s">
        <v>1114</v>
      </c>
      <c r="X180" s="158" t="s">
        <v>1561</v>
      </c>
      <c r="Y180" s="158" t="s">
        <v>1116</v>
      </c>
      <c r="Z180" s="158" t="s">
        <v>1117</v>
      </c>
      <c r="AA180" s="158" t="s">
        <v>168</v>
      </c>
      <c r="AB180" s="158" t="s">
        <v>154</v>
      </c>
      <c r="AC180" s="158" t="s">
        <v>1118</v>
      </c>
      <c r="AD180" s="158" t="s">
        <v>1119</v>
      </c>
      <c r="AE180" s="158" t="s">
        <v>1120</v>
      </c>
      <c r="AF180" s="158" t="s">
        <v>1562</v>
      </c>
      <c r="AG180" s="158" t="s">
        <v>1122</v>
      </c>
      <c r="AH180" s="158" t="s">
        <v>172</v>
      </c>
      <c r="AI180" s="158" t="s">
        <v>1123</v>
      </c>
      <c r="AJ180" s="158" t="s">
        <v>1124</v>
      </c>
      <c r="AK180" s="158" t="s">
        <v>1125</v>
      </c>
      <c r="AL180" s="158" t="s">
        <v>1126</v>
      </c>
      <c r="AM180" s="158" t="s">
        <v>1127</v>
      </c>
      <c r="AN180" s="158" t="s">
        <v>154</v>
      </c>
      <c r="AO180" s="158" t="s">
        <v>1128</v>
      </c>
      <c r="AP180" s="158" t="s">
        <v>154</v>
      </c>
      <c r="AQ180" s="158" t="s">
        <v>154</v>
      </c>
      <c r="AR180" s="158" t="s">
        <v>1129</v>
      </c>
      <c r="AS180" s="158" t="s">
        <v>1130</v>
      </c>
      <c r="AT180" s="158" t="s">
        <v>1131</v>
      </c>
      <c r="AU180" s="158" t="s">
        <v>1170</v>
      </c>
      <c r="AV180" s="158" t="s">
        <v>173</v>
      </c>
      <c r="AW180" s="158" t="s">
        <v>173</v>
      </c>
      <c r="AX180" s="158" t="s">
        <v>1282</v>
      </c>
      <c r="AY180" s="158" t="s">
        <v>1283</v>
      </c>
      <c r="AZ180" s="158" t="s">
        <v>173</v>
      </c>
      <c r="BA180" s="158" t="s">
        <v>173</v>
      </c>
    </row>
    <row r="183" spans="1:53" x14ac:dyDescent="0.25">
      <c r="P183" s="28" t="s">
        <v>1270</v>
      </c>
      <c r="Q183" s="102">
        <f>T185</f>
        <v>18265.2</v>
      </c>
      <c r="T183" s="16" t="s">
        <v>1271</v>
      </c>
      <c r="W183" s="16" t="s">
        <v>1271</v>
      </c>
    </row>
    <row r="184" spans="1:53" x14ac:dyDescent="0.25">
      <c r="O184" s="442" t="s">
        <v>1396</v>
      </c>
      <c r="P184" s="28" t="s">
        <v>1272</v>
      </c>
      <c r="Q184" s="102">
        <f>T190</f>
        <v>18264.8</v>
      </c>
      <c r="S184" s="28">
        <f>SUM(R157:R162)</f>
        <v>18265.2</v>
      </c>
      <c r="T184" s="28">
        <f>SUM(S157:S162)</f>
        <v>0</v>
      </c>
      <c r="V184" s="28">
        <f>SUM(R175:R180)</f>
        <v>18265.13</v>
      </c>
      <c r="W184" s="28">
        <f>SUM(S175:S180)</f>
        <v>0.13</v>
      </c>
    </row>
    <row r="185" spans="1:53" x14ac:dyDescent="0.25">
      <c r="O185" s="442"/>
      <c r="P185" s="28" t="s">
        <v>1273</v>
      </c>
      <c r="Q185" s="102">
        <f>T195</f>
        <v>18264.400000000001</v>
      </c>
      <c r="S185" s="28"/>
      <c r="T185" s="48">
        <f>SUM(U157:U162)</f>
        <v>18265.2</v>
      </c>
      <c r="V185" s="28"/>
      <c r="W185" s="48">
        <f>SUM(U175:U180)</f>
        <v>18265</v>
      </c>
    </row>
    <row r="186" spans="1:53" x14ac:dyDescent="0.25">
      <c r="P186" s="28" t="s">
        <v>1274</v>
      </c>
      <c r="Q186" s="102">
        <f>W185</f>
        <v>18265</v>
      </c>
    </row>
    <row r="187" spans="1:53" x14ac:dyDescent="0.25">
      <c r="Q187" s="92">
        <f>SUM(Q183:Q186)</f>
        <v>73059.399999999994</v>
      </c>
    </row>
    <row r="188" spans="1:53" x14ac:dyDescent="0.25">
      <c r="T188" s="16" t="s">
        <v>1271</v>
      </c>
    </row>
    <row r="189" spans="1:53" x14ac:dyDescent="0.25">
      <c r="S189" s="28">
        <f>SUM(R163:R168)</f>
        <v>18265.060000000001</v>
      </c>
      <c r="T189" s="28">
        <f>SUM(S163:S168)</f>
        <v>0.26</v>
      </c>
    </row>
    <row r="190" spans="1:53" x14ac:dyDescent="0.25">
      <c r="S190" s="28"/>
      <c r="T190" s="48">
        <f>SUM(U163:U168)</f>
        <v>18264.8</v>
      </c>
    </row>
    <row r="193" spans="1:53" x14ac:dyDescent="0.25">
      <c r="T193" s="16" t="s">
        <v>1271</v>
      </c>
    </row>
    <row r="194" spans="1:53" x14ac:dyDescent="0.25">
      <c r="S194" s="28">
        <f>SUM(R169:R174)</f>
        <v>18264.920000000002</v>
      </c>
      <c r="T194" s="28">
        <f>SUM(S169:S174)</f>
        <v>0.52</v>
      </c>
    </row>
    <row r="195" spans="1:53" x14ac:dyDescent="0.25">
      <c r="S195" s="28"/>
      <c r="T195" s="48">
        <f>SUM(U169:U174)</f>
        <v>18264.400000000001</v>
      </c>
    </row>
    <row r="198" spans="1:53" ht="14.4" customHeight="1" x14ac:dyDescent="0.25"/>
    <row r="199" spans="1:53" s="63" customFormat="1" x14ac:dyDescent="0.25"/>
    <row r="201" spans="1:53" x14ac:dyDescent="0.25">
      <c r="C201" s="441" t="s">
        <v>1884</v>
      </c>
      <c r="D201" s="441"/>
      <c r="E201" s="441"/>
      <c r="F201" s="441"/>
      <c r="G201" s="441"/>
      <c r="H201" s="441"/>
    </row>
    <row r="202" spans="1:53" x14ac:dyDescent="0.25">
      <c r="C202" s="441"/>
      <c r="D202" s="441"/>
      <c r="E202" s="441"/>
      <c r="F202" s="441"/>
      <c r="G202" s="441"/>
      <c r="H202" s="441"/>
    </row>
    <row r="203" spans="1:53" s="155" customFormat="1" ht="14.4" x14ac:dyDescent="0.3">
      <c r="A203" s="154" t="s">
        <v>93</v>
      </c>
      <c r="B203" s="154" t="s">
        <v>1059</v>
      </c>
      <c r="C203" s="154" t="s">
        <v>1060</v>
      </c>
      <c r="D203" s="154" t="s">
        <v>101</v>
      </c>
      <c r="E203" s="154" t="s">
        <v>102</v>
      </c>
      <c r="F203" s="154" t="s">
        <v>103</v>
      </c>
      <c r="G203" s="154" t="s">
        <v>108</v>
      </c>
      <c r="H203" s="154" t="s">
        <v>1061</v>
      </c>
      <c r="I203" s="154" t="s">
        <v>1062</v>
      </c>
      <c r="J203" s="154" t="s">
        <v>1063</v>
      </c>
      <c r="K203" s="154" t="s">
        <v>1064</v>
      </c>
      <c r="L203" s="154" t="s">
        <v>1065</v>
      </c>
      <c r="M203" s="154" t="s">
        <v>1066</v>
      </c>
      <c r="N203" s="154" t="s">
        <v>1067</v>
      </c>
      <c r="O203" s="154" t="s">
        <v>1068</v>
      </c>
      <c r="P203" s="154" t="s">
        <v>1069</v>
      </c>
      <c r="Q203" s="154" t="s">
        <v>1070</v>
      </c>
      <c r="R203" s="154" t="s">
        <v>113</v>
      </c>
      <c r="S203" s="154" t="s">
        <v>114</v>
      </c>
      <c r="T203" s="154" t="s">
        <v>1071</v>
      </c>
      <c r="U203" s="154" t="s">
        <v>120</v>
      </c>
      <c r="V203" s="154" t="s">
        <v>1072</v>
      </c>
      <c r="W203" s="154" t="s">
        <v>1073</v>
      </c>
      <c r="X203" s="154" t="s">
        <v>1074</v>
      </c>
      <c r="Y203" s="154" t="s">
        <v>133</v>
      </c>
      <c r="Z203" s="154" t="s">
        <v>1075</v>
      </c>
      <c r="AA203" s="154" t="s">
        <v>127</v>
      </c>
      <c r="AB203" s="154" t="s">
        <v>1076</v>
      </c>
      <c r="AC203" s="154" t="s">
        <v>1077</v>
      </c>
      <c r="AD203" s="154" t="s">
        <v>1078</v>
      </c>
      <c r="AE203" s="154" t="s">
        <v>1079</v>
      </c>
      <c r="AF203" s="154" t="s">
        <v>1080</v>
      </c>
      <c r="AG203" s="154" t="s">
        <v>1081</v>
      </c>
      <c r="AH203" s="154" t="s">
        <v>1082</v>
      </c>
      <c r="AI203" s="154" t="s">
        <v>1083</v>
      </c>
      <c r="AJ203" s="154" t="s">
        <v>1084</v>
      </c>
      <c r="AK203" s="154" t="s">
        <v>1085</v>
      </c>
      <c r="AL203" s="154" t="s">
        <v>1086</v>
      </c>
      <c r="AM203" s="154" t="s">
        <v>1087</v>
      </c>
      <c r="AN203" s="154" t="s">
        <v>1088</v>
      </c>
      <c r="AO203" s="154" t="s">
        <v>1089</v>
      </c>
      <c r="AP203" s="154" t="s">
        <v>1090</v>
      </c>
      <c r="AQ203" s="154" t="s">
        <v>1091</v>
      </c>
      <c r="AR203" s="154" t="s">
        <v>1092</v>
      </c>
      <c r="AS203" s="154" t="s">
        <v>1093</v>
      </c>
      <c r="AT203" s="154" t="s">
        <v>1094</v>
      </c>
      <c r="AU203" s="154" t="s">
        <v>1095</v>
      </c>
      <c r="AV203" s="154" t="s">
        <v>1096</v>
      </c>
      <c r="AW203" s="154" t="s">
        <v>1097</v>
      </c>
      <c r="AX203" s="154" t="s">
        <v>1098</v>
      </c>
      <c r="AY203" s="154" t="s">
        <v>1099</v>
      </c>
      <c r="AZ203" s="154" t="s">
        <v>1100</v>
      </c>
      <c r="BA203" s="154" t="s">
        <v>1101</v>
      </c>
    </row>
    <row r="204" spans="1:53" ht="14.4" x14ac:dyDescent="0.3">
      <c r="A204" s="157" t="s">
        <v>154</v>
      </c>
      <c r="B204" s="157" t="s">
        <v>154</v>
      </c>
      <c r="C204" s="157" t="s">
        <v>586</v>
      </c>
      <c r="D204" s="157" t="s">
        <v>1104</v>
      </c>
      <c r="E204" s="157" t="s">
        <v>1563</v>
      </c>
      <c r="F204" s="157" t="s">
        <v>1564</v>
      </c>
      <c r="G204" s="157" t="s">
        <v>1164</v>
      </c>
      <c r="H204" s="157" t="s">
        <v>1165</v>
      </c>
      <c r="I204" s="157" t="s">
        <v>1108</v>
      </c>
      <c r="J204" s="157" t="s">
        <v>1109</v>
      </c>
      <c r="K204" s="157" t="s">
        <v>1565</v>
      </c>
      <c r="L204" s="157" t="s">
        <v>1566</v>
      </c>
      <c r="M204" s="157" t="s">
        <v>1567</v>
      </c>
      <c r="N204" s="157" t="s">
        <v>1113</v>
      </c>
      <c r="O204" s="156">
        <v>3044.13</v>
      </c>
      <c r="P204" s="156">
        <v>0</v>
      </c>
      <c r="Q204" s="156">
        <v>7.0000000000000007E-2</v>
      </c>
      <c r="R204" s="156">
        <v>3044.2</v>
      </c>
      <c r="S204" s="156">
        <v>0</v>
      </c>
      <c r="T204" s="156">
        <v>0</v>
      </c>
      <c r="U204" s="156">
        <v>3044.2</v>
      </c>
      <c r="V204" s="157" t="s">
        <v>154</v>
      </c>
      <c r="W204" s="157" t="s">
        <v>1114</v>
      </c>
      <c r="X204" s="157" t="s">
        <v>1568</v>
      </c>
      <c r="Y204" s="157" t="s">
        <v>1116</v>
      </c>
      <c r="Z204" s="157" t="s">
        <v>1117</v>
      </c>
      <c r="AA204" s="157" t="s">
        <v>168</v>
      </c>
      <c r="AB204" s="157" t="s">
        <v>154</v>
      </c>
      <c r="AC204" s="157" t="s">
        <v>1167</v>
      </c>
      <c r="AD204" s="157" t="s">
        <v>1168</v>
      </c>
      <c r="AE204" s="157" t="s">
        <v>1160</v>
      </c>
      <c r="AF204" s="157" t="s">
        <v>1569</v>
      </c>
      <c r="AG204" s="157" t="s">
        <v>1141</v>
      </c>
      <c r="AH204" s="157" t="s">
        <v>172</v>
      </c>
      <c r="AI204" s="157" t="s">
        <v>1123</v>
      </c>
      <c r="AJ204" s="157" t="s">
        <v>1124</v>
      </c>
      <c r="AK204" s="157" t="s">
        <v>1169</v>
      </c>
      <c r="AL204" s="157" t="s">
        <v>1126</v>
      </c>
      <c r="AM204" s="157" t="s">
        <v>1127</v>
      </c>
      <c r="AN204" s="157" t="s">
        <v>154</v>
      </c>
      <c r="AO204" s="157" t="s">
        <v>1128</v>
      </c>
      <c r="AP204" s="157" t="s">
        <v>154</v>
      </c>
      <c r="AQ204" s="157" t="s">
        <v>154</v>
      </c>
      <c r="AR204" s="157" t="s">
        <v>1153</v>
      </c>
      <c r="AS204" s="157" t="s">
        <v>1130</v>
      </c>
      <c r="AT204" s="157" t="s">
        <v>1131</v>
      </c>
      <c r="AU204" s="157" t="s">
        <v>1170</v>
      </c>
      <c r="AV204" s="157" t="s">
        <v>173</v>
      </c>
      <c r="AW204" s="157" t="s">
        <v>173</v>
      </c>
      <c r="AX204" s="157" t="s">
        <v>1282</v>
      </c>
      <c r="AY204" s="157" t="s">
        <v>1283</v>
      </c>
      <c r="AZ204" s="157" t="s">
        <v>173</v>
      </c>
      <c r="BA204" s="157" t="s">
        <v>173</v>
      </c>
    </row>
    <row r="205" spans="1:53" ht="14.4" x14ac:dyDescent="0.3">
      <c r="A205" s="157" t="s">
        <v>154</v>
      </c>
      <c r="B205" s="157" t="s">
        <v>154</v>
      </c>
      <c r="C205" s="157" t="s">
        <v>586</v>
      </c>
      <c r="D205" s="157" t="s">
        <v>1104</v>
      </c>
      <c r="E205" s="157" t="s">
        <v>1563</v>
      </c>
      <c r="F205" s="157" t="s">
        <v>1570</v>
      </c>
      <c r="G205" s="157" t="s">
        <v>1172</v>
      </c>
      <c r="H205" s="157" t="s">
        <v>1173</v>
      </c>
      <c r="I205" s="157" t="s">
        <v>1108</v>
      </c>
      <c r="J205" s="157" t="s">
        <v>1109</v>
      </c>
      <c r="K205" s="157" t="s">
        <v>1565</v>
      </c>
      <c r="L205" s="157" t="s">
        <v>1566</v>
      </c>
      <c r="M205" s="157" t="s">
        <v>1567</v>
      </c>
      <c r="N205" s="157" t="s">
        <v>1113</v>
      </c>
      <c r="O205" s="156">
        <v>3044.13</v>
      </c>
      <c r="P205" s="156">
        <v>0.13</v>
      </c>
      <c r="Q205" s="156">
        <v>0</v>
      </c>
      <c r="R205" s="156">
        <v>3044.13</v>
      </c>
      <c r="S205" s="156">
        <v>0.13</v>
      </c>
      <c r="T205" s="156">
        <v>0</v>
      </c>
      <c r="U205" s="156">
        <v>3044</v>
      </c>
      <c r="V205" s="157" t="s">
        <v>154</v>
      </c>
      <c r="W205" s="157" t="s">
        <v>1114</v>
      </c>
      <c r="X205" s="157" t="s">
        <v>1571</v>
      </c>
      <c r="Y205" s="157" t="s">
        <v>1116</v>
      </c>
      <c r="Z205" s="157" t="s">
        <v>1117</v>
      </c>
      <c r="AA205" s="157" t="s">
        <v>168</v>
      </c>
      <c r="AB205" s="157" t="s">
        <v>154</v>
      </c>
      <c r="AC205" s="157" t="s">
        <v>1175</v>
      </c>
      <c r="AD205" s="157" t="s">
        <v>1176</v>
      </c>
      <c r="AE205" s="157" t="s">
        <v>1177</v>
      </c>
      <c r="AF205" s="157" t="s">
        <v>1572</v>
      </c>
      <c r="AG205" s="157" t="s">
        <v>1141</v>
      </c>
      <c r="AH205" s="157" t="s">
        <v>172</v>
      </c>
      <c r="AI205" s="157" t="s">
        <v>1123</v>
      </c>
      <c r="AJ205" s="157" t="s">
        <v>1124</v>
      </c>
      <c r="AK205" s="157" t="s">
        <v>1179</v>
      </c>
      <c r="AL205" s="157" t="s">
        <v>1126</v>
      </c>
      <c r="AM205" s="157" t="s">
        <v>1127</v>
      </c>
      <c r="AN205" s="157" t="s">
        <v>154</v>
      </c>
      <c r="AO205" s="157" t="s">
        <v>1128</v>
      </c>
      <c r="AP205" s="157" t="s">
        <v>154</v>
      </c>
      <c r="AQ205" s="157" t="s">
        <v>154</v>
      </c>
      <c r="AR205" s="157" t="s">
        <v>1143</v>
      </c>
      <c r="AS205" s="157" t="s">
        <v>1130</v>
      </c>
      <c r="AT205" s="157" t="s">
        <v>1131</v>
      </c>
      <c r="AU205" s="157" t="s">
        <v>1170</v>
      </c>
      <c r="AV205" s="157" t="s">
        <v>173</v>
      </c>
      <c r="AW205" s="157" t="s">
        <v>173</v>
      </c>
      <c r="AX205" s="157" t="s">
        <v>1282</v>
      </c>
      <c r="AY205" s="157" t="s">
        <v>1283</v>
      </c>
      <c r="AZ205" s="157" t="s">
        <v>1286</v>
      </c>
      <c r="BA205" s="157" t="s">
        <v>173</v>
      </c>
    </row>
    <row r="206" spans="1:53" ht="14.4" x14ac:dyDescent="0.3">
      <c r="A206" s="157" t="s">
        <v>154</v>
      </c>
      <c r="B206" s="157" t="s">
        <v>154</v>
      </c>
      <c r="C206" s="157" t="s">
        <v>586</v>
      </c>
      <c r="D206" s="157" t="s">
        <v>1104</v>
      </c>
      <c r="E206" s="157" t="s">
        <v>1563</v>
      </c>
      <c r="F206" s="157" t="s">
        <v>1573</v>
      </c>
      <c r="G206" s="157" t="s">
        <v>1155</v>
      </c>
      <c r="H206" s="157" t="s">
        <v>1156</v>
      </c>
      <c r="I206" s="157" t="s">
        <v>1108</v>
      </c>
      <c r="J206" s="157" t="s">
        <v>1109</v>
      </c>
      <c r="K206" s="157" t="s">
        <v>1565</v>
      </c>
      <c r="L206" s="157" t="s">
        <v>1566</v>
      </c>
      <c r="M206" s="157" t="s">
        <v>1567</v>
      </c>
      <c r="N206" s="157" t="s">
        <v>1113</v>
      </c>
      <c r="O206" s="156">
        <v>3044.13</v>
      </c>
      <c r="P206" s="156">
        <v>0</v>
      </c>
      <c r="Q206" s="156">
        <v>7.0000000000000007E-2</v>
      </c>
      <c r="R206" s="156">
        <v>3044.2</v>
      </c>
      <c r="S206" s="156">
        <v>0</v>
      </c>
      <c r="T206" s="156">
        <v>0</v>
      </c>
      <c r="U206" s="156">
        <v>3044.2</v>
      </c>
      <c r="V206" s="157" t="s">
        <v>154</v>
      </c>
      <c r="W206" s="157" t="s">
        <v>1114</v>
      </c>
      <c r="X206" s="157" t="s">
        <v>1574</v>
      </c>
      <c r="Y206" s="157" t="s">
        <v>1116</v>
      </c>
      <c r="Z206" s="157" t="s">
        <v>1117</v>
      </c>
      <c r="AA206" s="157" t="s">
        <v>168</v>
      </c>
      <c r="AB206" s="157" t="s">
        <v>154</v>
      </c>
      <c r="AC206" s="157" t="s">
        <v>1158</v>
      </c>
      <c r="AD206" s="157" t="s">
        <v>1159</v>
      </c>
      <c r="AE206" s="157" t="s">
        <v>1160</v>
      </c>
      <c r="AF206" s="157" t="s">
        <v>1569</v>
      </c>
      <c r="AG206" s="157" t="s">
        <v>1141</v>
      </c>
      <c r="AH206" s="157" t="s">
        <v>172</v>
      </c>
      <c r="AI206" s="157" t="s">
        <v>1123</v>
      </c>
      <c r="AJ206" s="157" t="s">
        <v>1124</v>
      </c>
      <c r="AK206" s="157" t="s">
        <v>1162</v>
      </c>
      <c r="AL206" s="157" t="s">
        <v>1126</v>
      </c>
      <c r="AM206" s="157" t="s">
        <v>1127</v>
      </c>
      <c r="AN206" s="157" t="s">
        <v>154</v>
      </c>
      <c r="AO206" s="157" t="s">
        <v>1128</v>
      </c>
      <c r="AP206" s="157" t="s">
        <v>154</v>
      </c>
      <c r="AQ206" s="157" t="s">
        <v>154</v>
      </c>
      <c r="AR206" s="157" t="s">
        <v>1153</v>
      </c>
      <c r="AS206" s="157" t="s">
        <v>1130</v>
      </c>
      <c r="AT206" s="157" t="s">
        <v>1131</v>
      </c>
      <c r="AU206" s="157" t="s">
        <v>1170</v>
      </c>
      <c r="AV206" s="157" t="s">
        <v>173</v>
      </c>
      <c r="AW206" s="157" t="s">
        <v>173</v>
      </c>
      <c r="AX206" s="157" t="s">
        <v>1282</v>
      </c>
      <c r="AY206" s="157" t="s">
        <v>1283</v>
      </c>
      <c r="AZ206" s="157" t="s">
        <v>173</v>
      </c>
      <c r="BA206" s="157" t="s">
        <v>173</v>
      </c>
    </row>
    <row r="207" spans="1:53" ht="14.4" x14ac:dyDescent="0.3">
      <c r="A207" s="157" t="s">
        <v>154</v>
      </c>
      <c r="B207" s="157" t="s">
        <v>154</v>
      </c>
      <c r="C207" s="157" t="s">
        <v>586</v>
      </c>
      <c r="D207" s="157" t="s">
        <v>1104</v>
      </c>
      <c r="E207" s="157" t="s">
        <v>1563</v>
      </c>
      <c r="F207" s="157" t="s">
        <v>1575</v>
      </c>
      <c r="G207" s="157" t="s">
        <v>1106</v>
      </c>
      <c r="H207" s="157" t="s">
        <v>1107</v>
      </c>
      <c r="I207" s="157" t="s">
        <v>1108</v>
      </c>
      <c r="J207" s="157" t="s">
        <v>1109</v>
      </c>
      <c r="K207" s="157" t="s">
        <v>1565</v>
      </c>
      <c r="L207" s="157" t="s">
        <v>1566</v>
      </c>
      <c r="M207" s="157" t="s">
        <v>1567</v>
      </c>
      <c r="N207" s="157" t="s">
        <v>1113</v>
      </c>
      <c r="O207" s="156">
        <v>3044.13</v>
      </c>
      <c r="P207" s="156">
        <v>0</v>
      </c>
      <c r="Q207" s="156">
        <v>7.0000000000000007E-2</v>
      </c>
      <c r="R207" s="156">
        <v>3044.2</v>
      </c>
      <c r="S207" s="156">
        <v>0</v>
      </c>
      <c r="T207" s="156">
        <v>0</v>
      </c>
      <c r="U207" s="156">
        <v>3044.2</v>
      </c>
      <c r="V207" s="157" t="s">
        <v>154</v>
      </c>
      <c r="W207" s="157" t="s">
        <v>1114</v>
      </c>
      <c r="X207" s="157" t="s">
        <v>1576</v>
      </c>
      <c r="Y207" s="157" t="s">
        <v>1116</v>
      </c>
      <c r="Z207" s="157" t="s">
        <v>1117</v>
      </c>
      <c r="AA207" s="157" t="s">
        <v>168</v>
      </c>
      <c r="AB207" s="157" t="s">
        <v>154</v>
      </c>
      <c r="AC207" s="157" t="s">
        <v>1118</v>
      </c>
      <c r="AD207" s="157" t="s">
        <v>1119</v>
      </c>
      <c r="AE207" s="157" t="s">
        <v>1120</v>
      </c>
      <c r="AF207" s="157" t="s">
        <v>1577</v>
      </c>
      <c r="AG207" s="157" t="s">
        <v>1122</v>
      </c>
      <c r="AH207" s="157" t="s">
        <v>172</v>
      </c>
      <c r="AI207" s="157" t="s">
        <v>1123</v>
      </c>
      <c r="AJ207" s="157" t="s">
        <v>1124</v>
      </c>
      <c r="AK207" s="157" t="s">
        <v>1125</v>
      </c>
      <c r="AL207" s="157" t="s">
        <v>1126</v>
      </c>
      <c r="AM207" s="157" t="s">
        <v>1127</v>
      </c>
      <c r="AN207" s="157" t="s">
        <v>154</v>
      </c>
      <c r="AO207" s="157" t="s">
        <v>1128</v>
      </c>
      <c r="AP207" s="157" t="s">
        <v>154</v>
      </c>
      <c r="AQ207" s="157" t="s">
        <v>154</v>
      </c>
      <c r="AR207" s="157" t="s">
        <v>1129</v>
      </c>
      <c r="AS207" s="157" t="s">
        <v>1130</v>
      </c>
      <c r="AT207" s="157" t="s">
        <v>1131</v>
      </c>
      <c r="AU207" s="157" t="s">
        <v>1170</v>
      </c>
      <c r="AV207" s="157" t="s">
        <v>173</v>
      </c>
      <c r="AW207" s="157" t="s">
        <v>173</v>
      </c>
      <c r="AX207" s="157" t="s">
        <v>1282</v>
      </c>
      <c r="AY207" s="157" t="s">
        <v>1283</v>
      </c>
      <c r="AZ207" s="157" t="s">
        <v>173</v>
      </c>
      <c r="BA207" s="157" t="s">
        <v>173</v>
      </c>
    </row>
    <row r="208" spans="1:53" ht="14.4" x14ac:dyDescent="0.3">
      <c r="A208" s="157" t="s">
        <v>154</v>
      </c>
      <c r="B208" s="157" t="s">
        <v>154</v>
      </c>
      <c r="C208" s="157" t="s">
        <v>586</v>
      </c>
      <c r="D208" s="157" t="s">
        <v>1104</v>
      </c>
      <c r="E208" s="157" t="s">
        <v>1563</v>
      </c>
      <c r="F208" s="157" t="s">
        <v>1578</v>
      </c>
      <c r="G208" s="157" t="s">
        <v>1145</v>
      </c>
      <c r="H208" s="157" t="s">
        <v>1146</v>
      </c>
      <c r="I208" s="157" t="s">
        <v>1108</v>
      </c>
      <c r="J208" s="157" t="s">
        <v>1109</v>
      </c>
      <c r="K208" s="157" t="s">
        <v>1565</v>
      </c>
      <c r="L208" s="157" t="s">
        <v>1566</v>
      </c>
      <c r="M208" s="157" t="s">
        <v>1567</v>
      </c>
      <c r="N208" s="157" t="s">
        <v>1113</v>
      </c>
      <c r="O208" s="156">
        <v>3044.13</v>
      </c>
      <c r="P208" s="156">
        <v>0</v>
      </c>
      <c r="Q208" s="156">
        <v>7.0000000000000007E-2</v>
      </c>
      <c r="R208" s="156">
        <v>3044.2</v>
      </c>
      <c r="S208" s="156">
        <v>0</v>
      </c>
      <c r="T208" s="156">
        <v>0</v>
      </c>
      <c r="U208" s="156">
        <v>3044.2</v>
      </c>
      <c r="V208" s="157" t="s">
        <v>154</v>
      </c>
      <c r="W208" s="157" t="s">
        <v>1114</v>
      </c>
      <c r="X208" s="157" t="s">
        <v>1579</v>
      </c>
      <c r="Y208" s="157" t="s">
        <v>1116</v>
      </c>
      <c r="Z208" s="157" t="s">
        <v>1117</v>
      </c>
      <c r="AA208" s="157" t="s">
        <v>168</v>
      </c>
      <c r="AB208" s="157" t="s">
        <v>154</v>
      </c>
      <c r="AC208" s="157" t="s">
        <v>1148</v>
      </c>
      <c r="AD208" s="157" t="s">
        <v>1149</v>
      </c>
      <c r="AE208" s="157" t="s">
        <v>1150</v>
      </c>
      <c r="AF208" s="157" t="s">
        <v>1392</v>
      </c>
      <c r="AG208" s="157" t="s">
        <v>1141</v>
      </c>
      <c r="AH208" s="157" t="s">
        <v>172</v>
      </c>
      <c r="AI208" s="157" t="s">
        <v>1123</v>
      </c>
      <c r="AJ208" s="157" t="s">
        <v>1124</v>
      </c>
      <c r="AK208" s="157" t="s">
        <v>1152</v>
      </c>
      <c r="AL208" s="157" t="s">
        <v>1126</v>
      </c>
      <c r="AM208" s="157" t="s">
        <v>1127</v>
      </c>
      <c r="AN208" s="157" t="s">
        <v>154</v>
      </c>
      <c r="AO208" s="157" t="s">
        <v>1128</v>
      </c>
      <c r="AP208" s="157" t="s">
        <v>154</v>
      </c>
      <c r="AQ208" s="157" t="s">
        <v>154</v>
      </c>
      <c r="AR208" s="157" t="s">
        <v>1153</v>
      </c>
      <c r="AS208" s="157" t="s">
        <v>1130</v>
      </c>
      <c r="AT208" s="157" t="s">
        <v>1131</v>
      </c>
      <c r="AU208" s="157" t="s">
        <v>1170</v>
      </c>
      <c r="AV208" s="157" t="s">
        <v>173</v>
      </c>
      <c r="AW208" s="157" t="s">
        <v>173</v>
      </c>
      <c r="AX208" s="157" t="s">
        <v>1282</v>
      </c>
      <c r="AY208" s="157" t="s">
        <v>1283</v>
      </c>
      <c r="AZ208" s="157" t="s">
        <v>173</v>
      </c>
      <c r="BA208" s="157" t="s">
        <v>173</v>
      </c>
    </row>
    <row r="209" spans="1:53" ht="14.4" x14ac:dyDescent="0.3">
      <c r="A209" s="157" t="s">
        <v>154</v>
      </c>
      <c r="B209" s="157" t="s">
        <v>154</v>
      </c>
      <c r="C209" s="157" t="s">
        <v>586</v>
      </c>
      <c r="D209" s="157" t="s">
        <v>1104</v>
      </c>
      <c r="E209" s="157" t="s">
        <v>1563</v>
      </c>
      <c r="F209" s="157" t="s">
        <v>1580</v>
      </c>
      <c r="G209" s="157" t="s">
        <v>1134</v>
      </c>
      <c r="H209" s="157" t="s">
        <v>1135</v>
      </c>
      <c r="I209" s="157" t="s">
        <v>1108</v>
      </c>
      <c r="J209" s="157" t="s">
        <v>1109</v>
      </c>
      <c r="K209" s="157" t="s">
        <v>1565</v>
      </c>
      <c r="L209" s="157" t="s">
        <v>1566</v>
      </c>
      <c r="M209" s="157" t="s">
        <v>1567</v>
      </c>
      <c r="N209" s="157" t="s">
        <v>1113</v>
      </c>
      <c r="O209" s="156">
        <v>3044.13</v>
      </c>
      <c r="P209" s="156">
        <v>0</v>
      </c>
      <c r="Q209" s="156">
        <v>7.0000000000000007E-2</v>
      </c>
      <c r="R209" s="156">
        <v>3044.2</v>
      </c>
      <c r="S209" s="156">
        <v>0</v>
      </c>
      <c r="T209" s="156">
        <v>0</v>
      </c>
      <c r="U209" s="156">
        <v>3044.2</v>
      </c>
      <c r="V209" s="157" t="s">
        <v>154</v>
      </c>
      <c r="W209" s="157" t="s">
        <v>1114</v>
      </c>
      <c r="X209" s="157" t="s">
        <v>1581</v>
      </c>
      <c r="Y209" s="157" t="s">
        <v>1116</v>
      </c>
      <c r="Z209" s="157" t="s">
        <v>1117</v>
      </c>
      <c r="AA209" s="157" t="s">
        <v>168</v>
      </c>
      <c r="AB209" s="157" t="s">
        <v>154</v>
      </c>
      <c r="AC209" s="157" t="s">
        <v>1137</v>
      </c>
      <c r="AD209" s="157" t="s">
        <v>1138</v>
      </c>
      <c r="AE209" s="157" t="s">
        <v>1139</v>
      </c>
      <c r="AF209" s="157" t="s">
        <v>1582</v>
      </c>
      <c r="AG209" s="157" t="s">
        <v>1141</v>
      </c>
      <c r="AH209" s="157" t="s">
        <v>172</v>
      </c>
      <c r="AI209" s="157" t="s">
        <v>1123</v>
      </c>
      <c r="AJ209" s="157" t="s">
        <v>1124</v>
      </c>
      <c r="AK209" s="157" t="s">
        <v>1142</v>
      </c>
      <c r="AL209" s="157" t="s">
        <v>1126</v>
      </c>
      <c r="AM209" s="157" t="s">
        <v>1127</v>
      </c>
      <c r="AN209" s="157" t="s">
        <v>154</v>
      </c>
      <c r="AO209" s="157" t="s">
        <v>1128</v>
      </c>
      <c r="AP209" s="157" t="s">
        <v>154</v>
      </c>
      <c r="AQ209" s="157" t="s">
        <v>154</v>
      </c>
      <c r="AR209" s="157" t="s">
        <v>1143</v>
      </c>
      <c r="AS209" s="157" t="s">
        <v>1130</v>
      </c>
      <c r="AT209" s="157" t="s">
        <v>1131</v>
      </c>
      <c r="AU209" s="157" t="s">
        <v>1170</v>
      </c>
      <c r="AV209" s="157" t="s">
        <v>173</v>
      </c>
      <c r="AW209" s="157" t="s">
        <v>173</v>
      </c>
      <c r="AX209" s="157" t="s">
        <v>1282</v>
      </c>
      <c r="AY209" s="157" t="s">
        <v>1283</v>
      </c>
      <c r="AZ209" s="157" t="s">
        <v>173</v>
      </c>
      <c r="BA209" s="157" t="s">
        <v>173</v>
      </c>
    </row>
    <row r="210" spans="1:53" s="80" customFormat="1" ht="14.4" x14ac:dyDescent="0.3">
      <c r="A210" s="158" t="s">
        <v>154</v>
      </c>
      <c r="B210" s="158" t="s">
        <v>154</v>
      </c>
      <c r="C210" s="158" t="s">
        <v>1583</v>
      </c>
      <c r="D210" s="158" t="s">
        <v>1104</v>
      </c>
      <c r="E210" s="158" t="s">
        <v>1584</v>
      </c>
      <c r="F210" s="158" t="s">
        <v>1585</v>
      </c>
      <c r="G210" s="158" t="s">
        <v>1172</v>
      </c>
      <c r="H210" s="158" t="s">
        <v>1173</v>
      </c>
      <c r="I210" s="158" t="s">
        <v>1108</v>
      </c>
      <c r="J210" s="158" t="s">
        <v>1109</v>
      </c>
      <c r="K210" s="158" t="s">
        <v>1586</v>
      </c>
      <c r="L210" s="158" t="s">
        <v>1587</v>
      </c>
      <c r="M210" s="158" t="s">
        <v>1588</v>
      </c>
      <c r="N210" s="158" t="s">
        <v>1113</v>
      </c>
      <c r="O210" s="161">
        <v>3883.89</v>
      </c>
      <c r="P210" s="161">
        <v>314.41000000000003</v>
      </c>
      <c r="Q210" s="161">
        <v>314.52</v>
      </c>
      <c r="R210" s="161">
        <v>4198.41</v>
      </c>
      <c r="S210" s="161">
        <v>314.41000000000003</v>
      </c>
      <c r="T210" s="161">
        <v>0</v>
      </c>
      <c r="U210" s="161">
        <v>3884</v>
      </c>
      <c r="V210" s="158" t="s">
        <v>154</v>
      </c>
      <c r="W210" s="158" t="s">
        <v>1114</v>
      </c>
      <c r="X210" s="158" t="s">
        <v>1589</v>
      </c>
      <c r="Y210" s="158" t="s">
        <v>1116</v>
      </c>
      <c r="Z210" s="158" t="s">
        <v>1117</v>
      </c>
      <c r="AA210" s="158" t="s">
        <v>168</v>
      </c>
      <c r="AB210" s="158" t="s">
        <v>154</v>
      </c>
      <c r="AC210" s="158" t="s">
        <v>1175</v>
      </c>
      <c r="AD210" s="158" t="s">
        <v>1176</v>
      </c>
      <c r="AE210" s="158" t="s">
        <v>1177</v>
      </c>
      <c r="AF210" s="158" t="s">
        <v>1590</v>
      </c>
      <c r="AG210" s="158" t="s">
        <v>1141</v>
      </c>
      <c r="AH210" s="158" t="s">
        <v>172</v>
      </c>
      <c r="AI210" s="158" t="s">
        <v>1123</v>
      </c>
      <c r="AJ210" s="158" t="s">
        <v>1124</v>
      </c>
      <c r="AK210" s="158" t="s">
        <v>1179</v>
      </c>
      <c r="AL210" s="158" t="s">
        <v>1126</v>
      </c>
      <c r="AM210" s="158" t="s">
        <v>1127</v>
      </c>
      <c r="AN210" s="158" t="s">
        <v>154</v>
      </c>
      <c r="AO210" s="158" t="s">
        <v>1128</v>
      </c>
      <c r="AP210" s="158" t="s">
        <v>154</v>
      </c>
      <c r="AQ210" s="158" t="s">
        <v>154</v>
      </c>
      <c r="AR210" s="158" t="s">
        <v>1143</v>
      </c>
      <c r="AS210" s="158" t="s">
        <v>1130</v>
      </c>
      <c r="AT210" s="158" t="s">
        <v>1131</v>
      </c>
      <c r="AU210" s="158" t="s">
        <v>1132</v>
      </c>
      <c r="AV210" s="158" t="s">
        <v>173</v>
      </c>
      <c r="AW210" s="158" t="s">
        <v>173</v>
      </c>
      <c r="AX210" s="158" t="s">
        <v>1306</v>
      </c>
      <c r="AY210" s="158" t="s">
        <v>1307</v>
      </c>
      <c r="AZ210" s="158" t="s">
        <v>173</v>
      </c>
      <c r="BA210" s="158" t="s">
        <v>1309</v>
      </c>
    </row>
    <row r="211" spans="1:53" s="80" customFormat="1" ht="14.4" x14ac:dyDescent="0.3">
      <c r="A211" s="158" t="s">
        <v>154</v>
      </c>
      <c r="B211" s="158" t="s">
        <v>154</v>
      </c>
      <c r="C211" s="158" t="s">
        <v>1583</v>
      </c>
      <c r="D211" s="158" t="s">
        <v>1104</v>
      </c>
      <c r="E211" s="158" t="s">
        <v>1584</v>
      </c>
      <c r="F211" s="158" t="s">
        <v>1591</v>
      </c>
      <c r="G211" s="158" t="s">
        <v>1155</v>
      </c>
      <c r="H211" s="158" t="s">
        <v>1156</v>
      </c>
      <c r="I211" s="158" t="s">
        <v>1108</v>
      </c>
      <c r="J211" s="158" t="s">
        <v>1109</v>
      </c>
      <c r="K211" s="158" t="s">
        <v>1586</v>
      </c>
      <c r="L211" s="158" t="s">
        <v>1587</v>
      </c>
      <c r="M211" s="158" t="s">
        <v>1588</v>
      </c>
      <c r="N211" s="158" t="s">
        <v>1113</v>
      </c>
      <c r="O211" s="161">
        <v>3883.89</v>
      </c>
      <c r="P211" s="161">
        <v>314.41000000000003</v>
      </c>
      <c r="Q211" s="161">
        <v>0.12</v>
      </c>
      <c r="R211" s="161">
        <v>3884.01</v>
      </c>
      <c r="S211" s="161">
        <v>314.41000000000003</v>
      </c>
      <c r="T211" s="161">
        <v>0</v>
      </c>
      <c r="U211" s="161">
        <v>3569.6</v>
      </c>
      <c r="V211" s="158" t="s">
        <v>154</v>
      </c>
      <c r="W211" s="158" t="s">
        <v>1114</v>
      </c>
      <c r="X211" s="158" t="s">
        <v>1592</v>
      </c>
      <c r="Y211" s="158" t="s">
        <v>1116</v>
      </c>
      <c r="Z211" s="158" t="s">
        <v>1117</v>
      </c>
      <c r="AA211" s="158" t="s">
        <v>168</v>
      </c>
      <c r="AB211" s="158" t="s">
        <v>154</v>
      </c>
      <c r="AC211" s="158" t="s">
        <v>1158</v>
      </c>
      <c r="AD211" s="158" t="s">
        <v>1159</v>
      </c>
      <c r="AE211" s="158" t="s">
        <v>1160</v>
      </c>
      <c r="AF211" s="158" t="s">
        <v>1593</v>
      </c>
      <c r="AG211" s="158" t="s">
        <v>1141</v>
      </c>
      <c r="AH211" s="158" t="s">
        <v>172</v>
      </c>
      <c r="AI211" s="158" t="s">
        <v>1123</v>
      </c>
      <c r="AJ211" s="158" t="s">
        <v>1124</v>
      </c>
      <c r="AK211" s="158" t="s">
        <v>1162</v>
      </c>
      <c r="AL211" s="158" t="s">
        <v>1126</v>
      </c>
      <c r="AM211" s="158" t="s">
        <v>1127</v>
      </c>
      <c r="AN211" s="158" t="s">
        <v>154</v>
      </c>
      <c r="AO211" s="158" t="s">
        <v>1128</v>
      </c>
      <c r="AP211" s="158" t="s">
        <v>154</v>
      </c>
      <c r="AQ211" s="158" t="s">
        <v>154</v>
      </c>
      <c r="AR211" s="158" t="s">
        <v>1153</v>
      </c>
      <c r="AS211" s="158" t="s">
        <v>1130</v>
      </c>
      <c r="AT211" s="158" t="s">
        <v>1131</v>
      </c>
      <c r="AU211" s="158" t="s">
        <v>1132</v>
      </c>
      <c r="AV211" s="158" t="s">
        <v>173</v>
      </c>
      <c r="AW211" s="158" t="s">
        <v>173</v>
      </c>
      <c r="AX211" s="158" t="s">
        <v>1306</v>
      </c>
      <c r="AY211" s="158" t="s">
        <v>1307</v>
      </c>
      <c r="AZ211" s="158" t="s">
        <v>173</v>
      </c>
      <c r="BA211" s="158" t="s">
        <v>1309</v>
      </c>
    </row>
    <row r="212" spans="1:53" s="80" customFormat="1" ht="14.4" x14ac:dyDescent="0.3">
      <c r="A212" s="158" t="s">
        <v>154</v>
      </c>
      <c r="B212" s="158" t="s">
        <v>154</v>
      </c>
      <c r="C212" s="158" t="s">
        <v>1583</v>
      </c>
      <c r="D212" s="158" t="s">
        <v>1104</v>
      </c>
      <c r="E212" s="158" t="s">
        <v>1584</v>
      </c>
      <c r="F212" s="158" t="s">
        <v>1601</v>
      </c>
      <c r="G212" s="158" t="s">
        <v>1134</v>
      </c>
      <c r="H212" s="158" t="s">
        <v>1135</v>
      </c>
      <c r="I212" s="158" t="s">
        <v>1108</v>
      </c>
      <c r="J212" s="158" t="s">
        <v>1109</v>
      </c>
      <c r="K212" s="158" t="s">
        <v>1586</v>
      </c>
      <c r="L212" s="158" t="s">
        <v>1587</v>
      </c>
      <c r="M212" s="158" t="s">
        <v>1588</v>
      </c>
      <c r="N212" s="158" t="s">
        <v>1113</v>
      </c>
      <c r="O212" s="161">
        <v>3044.13</v>
      </c>
      <c r="P212" s="161">
        <v>0.13</v>
      </c>
      <c r="Q212" s="161">
        <v>0</v>
      </c>
      <c r="R212" s="161">
        <v>3044.13</v>
      </c>
      <c r="S212" s="161">
        <v>0.13</v>
      </c>
      <c r="T212" s="161">
        <v>0</v>
      </c>
      <c r="U212" s="161">
        <v>3044</v>
      </c>
      <c r="V212" s="158" t="s">
        <v>154</v>
      </c>
      <c r="W212" s="158" t="s">
        <v>1114</v>
      </c>
      <c r="X212" s="158" t="s">
        <v>1602</v>
      </c>
      <c r="Y212" s="158" t="s">
        <v>1116</v>
      </c>
      <c r="Z212" s="158" t="s">
        <v>1117</v>
      </c>
      <c r="AA212" s="158" t="s">
        <v>168</v>
      </c>
      <c r="AB212" s="158" t="s">
        <v>154</v>
      </c>
      <c r="AC212" s="158" t="s">
        <v>1137</v>
      </c>
      <c r="AD212" s="158" t="s">
        <v>1138</v>
      </c>
      <c r="AE212" s="158" t="s">
        <v>1139</v>
      </c>
      <c r="AF212" s="158" t="s">
        <v>1603</v>
      </c>
      <c r="AG212" s="158" t="s">
        <v>1141</v>
      </c>
      <c r="AH212" s="158" t="s">
        <v>172</v>
      </c>
      <c r="AI212" s="158" t="s">
        <v>1123</v>
      </c>
      <c r="AJ212" s="158" t="s">
        <v>1124</v>
      </c>
      <c r="AK212" s="158" t="s">
        <v>1142</v>
      </c>
      <c r="AL212" s="158" t="s">
        <v>1126</v>
      </c>
      <c r="AM212" s="158" t="s">
        <v>1127</v>
      </c>
      <c r="AN212" s="158" t="s">
        <v>154</v>
      </c>
      <c r="AO212" s="158" t="s">
        <v>1128</v>
      </c>
      <c r="AP212" s="158" t="s">
        <v>154</v>
      </c>
      <c r="AQ212" s="158" t="s">
        <v>154</v>
      </c>
      <c r="AR212" s="158" t="s">
        <v>1143</v>
      </c>
      <c r="AS212" s="158" t="s">
        <v>1130</v>
      </c>
      <c r="AT212" s="158" t="s">
        <v>1131</v>
      </c>
      <c r="AU212" s="158" t="s">
        <v>1170</v>
      </c>
      <c r="AV212" s="158" t="s">
        <v>173</v>
      </c>
      <c r="AW212" s="158" t="s">
        <v>173</v>
      </c>
      <c r="AX212" s="158" t="s">
        <v>1282</v>
      </c>
      <c r="AY212" s="158" t="s">
        <v>1283</v>
      </c>
      <c r="AZ212" s="158" t="s">
        <v>1286</v>
      </c>
      <c r="BA212" s="158" t="s">
        <v>173</v>
      </c>
    </row>
    <row r="213" spans="1:53" s="80" customFormat="1" ht="14.4" x14ac:dyDescent="0.3">
      <c r="A213" s="158" t="s">
        <v>154</v>
      </c>
      <c r="B213" s="158" t="s">
        <v>154</v>
      </c>
      <c r="C213" s="158" t="s">
        <v>1583</v>
      </c>
      <c r="D213" s="158" t="s">
        <v>1104</v>
      </c>
      <c r="E213" s="158" t="s">
        <v>1584</v>
      </c>
      <c r="F213" s="158" t="s">
        <v>1606</v>
      </c>
      <c r="G213" s="158" t="s">
        <v>1106</v>
      </c>
      <c r="H213" s="158" t="s">
        <v>1107</v>
      </c>
      <c r="I213" s="158" t="s">
        <v>1108</v>
      </c>
      <c r="J213" s="158" t="s">
        <v>1109</v>
      </c>
      <c r="K213" s="158" t="s">
        <v>1586</v>
      </c>
      <c r="L213" s="158" t="s">
        <v>1587</v>
      </c>
      <c r="M213" s="158" t="s">
        <v>1588</v>
      </c>
      <c r="N213" s="158" t="s">
        <v>1113</v>
      </c>
      <c r="O213" s="161">
        <v>3883.89</v>
      </c>
      <c r="P213" s="161">
        <v>314.49</v>
      </c>
      <c r="Q213" s="161">
        <v>0</v>
      </c>
      <c r="R213" s="161">
        <v>3883.89</v>
      </c>
      <c r="S213" s="161">
        <v>314.49</v>
      </c>
      <c r="T213" s="161">
        <v>0</v>
      </c>
      <c r="U213" s="161">
        <v>3569.4</v>
      </c>
      <c r="V213" s="158" t="s">
        <v>154</v>
      </c>
      <c r="W213" s="158" t="s">
        <v>1114</v>
      </c>
      <c r="X213" s="158" t="s">
        <v>1607</v>
      </c>
      <c r="Y213" s="158" t="s">
        <v>1116</v>
      </c>
      <c r="Z213" s="158" t="s">
        <v>1117</v>
      </c>
      <c r="AA213" s="158" t="s">
        <v>168</v>
      </c>
      <c r="AB213" s="158" t="s">
        <v>154</v>
      </c>
      <c r="AC213" s="158" t="s">
        <v>1118</v>
      </c>
      <c r="AD213" s="158" t="s">
        <v>1119</v>
      </c>
      <c r="AE213" s="158" t="s">
        <v>1120</v>
      </c>
      <c r="AF213" s="158" t="s">
        <v>1608</v>
      </c>
      <c r="AG213" s="158" t="s">
        <v>1122</v>
      </c>
      <c r="AH213" s="158" t="s">
        <v>172</v>
      </c>
      <c r="AI213" s="158" t="s">
        <v>1123</v>
      </c>
      <c r="AJ213" s="158" t="s">
        <v>1124</v>
      </c>
      <c r="AK213" s="158" t="s">
        <v>1125</v>
      </c>
      <c r="AL213" s="158" t="s">
        <v>1126</v>
      </c>
      <c r="AM213" s="158" t="s">
        <v>1127</v>
      </c>
      <c r="AN213" s="158" t="s">
        <v>154</v>
      </c>
      <c r="AO213" s="158" t="s">
        <v>1128</v>
      </c>
      <c r="AP213" s="158" t="s">
        <v>154</v>
      </c>
      <c r="AQ213" s="158" t="s">
        <v>154</v>
      </c>
      <c r="AR213" s="158" t="s">
        <v>1129</v>
      </c>
      <c r="AS213" s="158" t="s">
        <v>1130</v>
      </c>
      <c r="AT213" s="158" t="s">
        <v>1131</v>
      </c>
      <c r="AU213" s="158" t="s">
        <v>1132</v>
      </c>
      <c r="AV213" s="158" t="s">
        <v>173</v>
      </c>
      <c r="AW213" s="158" t="s">
        <v>173</v>
      </c>
      <c r="AX213" s="158" t="s">
        <v>1306</v>
      </c>
      <c r="AY213" s="158" t="s">
        <v>1307</v>
      </c>
      <c r="AZ213" s="158" t="s">
        <v>1319</v>
      </c>
      <c r="BA213" s="158" t="s">
        <v>1309</v>
      </c>
    </row>
    <row r="214" spans="1:53" s="80" customFormat="1" ht="14.4" x14ac:dyDescent="0.3">
      <c r="A214" s="158" t="s">
        <v>154</v>
      </c>
      <c r="B214" s="158" t="s">
        <v>154</v>
      </c>
      <c r="C214" s="158" t="s">
        <v>1583</v>
      </c>
      <c r="D214" s="158" t="s">
        <v>1104</v>
      </c>
      <c r="E214" s="158" t="s">
        <v>1584</v>
      </c>
      <c r="F214" s="158" t="s">
        <v>1620</v>
      </c>
      <c r="G214" s="158" t="s">
        <v>1164</v>
      </c>
      <c r="H214" s="158" t="s">
        <v>1165</v>
      </c>
      <c r="I214" s="158" t="s">
        <v>1108</v>
      </c>
      <c r="J214" s="158" t="s">
        <v>1109</v>
      </c>
      <c r="K214" s="158" t="s">
        <v>1586</v>
      </c>
      <c r="L214" s="158" t="s">
        <v>1587</v>
      </c>
      <c r="M214" s="158" t="s">
        <v>1588</v>
      </c>
      <c r="N214" s="158" t="s">
        <v>1113</v>
      </c>
      <c r="O214" s="161">
        <v>3883.89</v>
      </c>
      <c r="P214" s="161">
        <v>314.49</v>
      </c>
      <c r="Q214" s="161">
        <v>0</v>
      </c>
      <c r="R214" s="161">
        <v>3883.89</v>
      </c>
      <c r="S214" s="161">
        <v>314.49</v>
      </c>
      <c r="T214" s="161">
        <v>0</v>
      </c>
      <c r="U214" s="161">
        <v>3569.4</v>
      </c>
      <c r="V214" s="158" t="s">
        <v>154</v>
      </c>
      <c r="W214" s="158" t="s">
        <v>1114</v>
      </c>
      <c r="X214" s="158" t="s">
        <v>1621</v>
      </c>
      <c r="Y214" s="158" t="s">
        <v>1116</v>
      </c>
      <c r="Z214" s="158" t="s">
        <v>1117</v>
      </c>
      <c r="AA214" s="158" t="s">
        <v>168</v>
      </c>
      <c r="AB214" s="158" t="s">
        <v>154</v>
      </c>
      <c r="AC214" s="158" t="s">
        <v>1167</v>
      </c>
      <c r="AD214" s="158" t="s">
        <v>1168</v>
      </c>
      <c r="AE214" s="158" t="s">
        <v>1160</v>
      </c>
      <c r="AF214" s="158" t="s">
        <v>1593</v>
      </c>
      <c r="AG214" s="158" t="s">
        <v>1141</v>
      </c>
      <c r="AH214" s="158" t="s">
        <v>172</v>
      </c>
      <c r="AI214" s="158" t="s">
        <v>1123</v>
      </c>
      <c r="AJ214" s="158" t="s">
        <v>1124</v>
      </c>
      <c r="AK214" s="158" t="s">
        <v>1169</v>
      </c>
      <c r="AL214" s="158" t="s">
        <v>1126</v>
      </c>
      <c r="AM214" s="158" t="s">
        <v>1127</v>
      </c>
      <c r="AN214" s="158" t="s">
        <v>154</v>
      </c>
      <c r="AO214" s="158" t="s">
        <v>1128</v>
      </c>
      <c r="AP214" s="158" t="s">
        <v>154</v>
      </c>
      <c r="AQ214" s="158" t="s">
        <v>154</v>
      </c>
      <c r="AR214" s="158" t="s">
        <v>1153</v>
      </c>
      <c r="AS214" s="158" t="s">
        <v>1130</v>
      </c>
      <c r="AT214" s="158" t="s">
        <v>1131</v>
      </c>
      <c r="AU214" s="158" t="s">
        <v>1132</v>
      </c>
      <c r="AV214" s="158" t="s">
        <v>173</v>
      </c>
      <c r="AW214" s="158" t="s">
        <v>173</v>
      </c>
      <c r="AX214" s="158" t="s">
        <v>1306</v>
      </c>
      <c r="AY214" s="158" t="s">
        <v>1307</v>
      </c>
      <c r="AZ214" s="158" t="s">
        <v>1319</v>
      </c>
      <c r="BA214" s="158" t="s">
        <v>1309</v>
      </c>
    </row>
    <row r="215" spans="1:53" s="80" customFormat="1" ht="14.4" x14ac:dyDescent="0.3">
      <c r="A215" s="158" t="s">
        <v>154</v>
      </c>
      <c r="B215" s="158" t="s">
        <v>154</v>
      </c>
      <c r="C215" s="158" t="s">
        <v>1583</v>
      </c>
      <c r="D215" s="158" t="s">
        <v>1104</v>
      </c>
      <c r="E215" s="158" t="s">
        <v>1584</v>
      </c>
      <c r="F215" s="158" t="s">
        <v>1622</v>
      </c>
      <c r="G215" s="158" t="s">
        <v>1145</v>
      </c>
      <c r="H215" s="158" t="s">
        <v>1146</v>
      </c>
      <c r="I215" s="158" t="s">
        <v>1108</v>
      </c>
      <c r="J215" s="158" t="s">
        <v>1109</v>
      </c>
      <c r="K215" s="158" t="s">
        <v>1586</v>
      </c>
      <c r="L215" s="158" t="s">
        <v>1587</v>
      </c>
      <c r="M215" s="158" t="s">
        <v>1588</v>
      </c>
      <c r="N215" s="158" t="s">
        <v>1113</v>
      </c>
      <c r="O215" s="161">
        <v>3044.13</v>
      </c>
      <c r="P215" s="161">
        <v>0.13</v>
      </c>
      <c r="Q215" s="161">
        <v>0</v>
      </c>
      <c r="R215" s="161">
        <v>3044.13</v>
      </c>
      <c r="S215" s="161">
        <v>0.13</v>
      </c>
      <c r="T215" s="161">
        <v>0</v>
      </c>
      <c r="U215" s="161">
        <v>3044</v>
      </c>
      <c r="V215" s="158" t="s">
        <v>154</v>
      </c>
      <c r="W215" s="158" t="s">
        <v>1114</v>
      </c>
      <c r="X215" s="158" t="s">
        <v>1623</v>
      </c>
      <c r="Y215" s="158" t="s">
        <v>1116</v>
      </c>
      <c r="Z215" s="158" t="s">
        <v>1117</v>
      </c>
      <c r="AA215" s="158" t="s">
        <v>168</v>
      </c>
      <c r="AB215" s="158" t="s">
        <v>154</v>
      </c>
      <c r="AC215" s="158" t="s">
        <v>1148</v>
      </c>
      <c r="AD215" s="158" t="s">
        <v>1149</v>
      </c>
      <c r="AE215" s="158" t="s">
        <v>1150</v>
      </c>
      <c r="AF215" s="158" t="s">
        <v>1406</v>
      </c>
      <c r="AG215" s="158" t="s">
        <v>1141</v>
      </c>
      <c r="AH215" s="158" t="s">
        <v>172</v>
      </c>
      <c r="AI215" s="158" t="s">
        <v>1123</v>
      </c>
      <c r="AJ215" s="158" t="s">
        <v>1124</v>
      </c>
      <c r="AK215" s="158" t="s">
        <v>1152</v>
      </c>
      <c r="AL215" s="158" t="s">
        <v>1126</v>
      </c>
      <c r="AM215" s="158" t="s">
        <v>1127</v>
      </c>
      <c r="AN215" s="158" t="s">
        <v>154</v>
      </c>
      <c r="AO215" s="158" t="s">
        <v>1128</v>
      </c>
      <c r="AP215" s="158" t="s">
        <v>154</v>
      </c>
      <c r="AQ215" s="158" t="s">
        <v>154</v>
      </c>
      <c r="AR215" s="158" t="s">
        <v>1153</v>
      </c>
      <c r="AS215" s="158" t="s">
        <v>1130</v>
      </c>
      <c r="AT215" s="158" t="s">
        <v>1131</v>
      </c>
      <c r="AU215" s="158" t="s">
        <v>1170</v>
      </c>
      <c r="AV215" s="158" t="s">
        <v>173</v>
      </c>
      <c r="AW215" s="158" t="s">
        <v>173</v>
      </c>
      <c r="AX215" s="158" t="s">
        <v>1282</v>
      </c>
      <c r="AY215" s="158" t="s">
        <v>1283</v>
      </c>
      <c r="AZ215" s="158" t="s">
        <v>1286</v>
      </c>
      <c r="BA215" s="158" t="s">
        <v>173</v>
      </c>
    </row>
    <row r="216" spans="1:53" ht="14.4" x14ac:dyDescent="0.3">
      <c r="A216" s="157" t="s">
        <v>154</v>
      </c>
      <c r="B216" s="157" t="s">
        <v>154</v>
      </c>
      <c r="C216" s="157" t="s">
        <v>1583</v>
      </c>
      <c r="D216" s="157" t="s">
        <v>1104</v>
      </c>
      <c r="E216" s="157" t="s">
        <v>1594</v>
      </c>
      <c r="F216" s="157" t="s">
        <v>1595</v>
      </c>
      <c r="G216" s="157" t="s">
        <v>1106</v>
      </c>
      <c r="H216" s="157" t="s">
        <v>1107</v>
      </c>
      <c r="I216" s="157" t="s">
        <v>1108</v>
      </c>
      <c r="J216" s="157" t="s">
        <v>1109</v>
      </c>
      <c r="K216" s="157" t="s">
        <v>1596</v>
      </c>
      <c r="L216" s="157" t="s">
        <v>1597</v>
      </c>
      <c r="M216" s="157" t="s">
        <v>1598</v>
      </c>
      <c r="N216" s="157" t="s">
        <v>1113</v>
      </c>
      <c r="O216" s="156">
        <v>3044.13</v>
      </c>
      <c r="P216" s="156">
        <v>0</v>
      </c>
      <c r="Q216" s="156">
        <v>7.0000000000000007E-2</v>
      </c>
      <c r="R216" s="156">
        <v>3044.2</v>
      </c>
      <c r="S216" s="156">
        <v>0</v>
      </c>
      <c r="T216" s="156">
        <v>0</v>
      </c>
      <c r="U216" s="156">
        <v>3044.2</v>
      </c>
      <c r="V216" s="157" t="s">
        <v>154</v>
      </c>
      <c r="W216" s="157" t="s">
        <v>1114</v>
      </c>
      <c r="X216" s="157" t="s">
        <v>1599</v>
      </c>
      <c r="Y216" s="157" t="s">
        <v>1116</v>
      </c>
      <c r="Z216" s="157" t="s">
        <v>1117</v>
      </c>
      <c r="AA216" s="157" t="s">
        <v>168</v>
      </c>
      <c r="AB216" s="157" t="s">
        <v>154</v>
      </c>
      <c r="AC216" s="157" t="s">
        <v>1118</v>
      </c>
      <c r="AD216" s="157" t="s">
        <v>1119</v>
      </c>
      <c r="AE216" s="157" t="s">
        <v>1120</v>
      </c>
      <c r="AF216" s="157" t="s">
        <v>1600</v>
      </c>
      <c r="AG216" s="157" t="s">
        <v>1122</v>
      </c>
      <c r="AH216" s="157" t="s">
        <v>172</v>
      </c>
      <c r="AI216" s="157" t="s">
        <v>1123</v>
      </c>
      <c r="AJ216" s="157" t="s">
        <v>1124</v>
      </c>
      <c r="AK216" s="157" t="s">
        <v>1125</v>
      </c>
      <c r="AL216" s="157" t="s">
        <v>1126</v>
      </c>
      <c r="AM216" s="157" t="s">
        <v>1127</v>
      </c>
      <c r="AN216" s="157" t="s">
        <v>154</v>
      </c>
      <c r="AO216" s="157" t="s">
        <v>1128</v>
      </c>
      <c r="AP216" s="157" t="s">
        <v>154</v>
      </c>
      <c r="AQ216" s="157" t="s">
        <v>154</v>
      </c>
      <c r="AR216" s="157" t="s">
        <v>1129</v>
      </c>
      <c r="AS216" s="157" t="s">
        <v>1130</v>
      </c>
      <c r="AT216" s="157" t="s">
        <v>1131</v>
      </c>
      <c r="AU216" s="157" t="s">
        <v>1170</v>
      </c>
      <c r="AV216" s="157" t="s">
        <v>173</v>
      </c>
      <c r="AW216" s="157" t="s">
        <v>173</v>
      </c>
      <c r="AX216" s="157" t="s">
        <v>1282</v>
      </c>
      <c r="AY216" s="157" t="s">
        <v>1283</v>
      </c>
      <c r="AZ216" s="157" t="s">
        <v>173</v>
      </c>
      <c r="BA216" s="157" t="s">
        <v>173</v>
      </c>
    </row>
    <row r="217" spans="1:53" ht="14.4" x14ac:dyDescent="0.3">
      <c r="A217" s="157" t="s">
        <v>154</v>
      </c>
      <c r="B217" s="157" t="s">
        <v>154</v>
      </c>
      <c r="C217" s="157" t="s">
        <v>1583</v>
      </c>
      <c r="D217" s="157" t="s">
        <v>1104</v>
      </c>
      <c r="E217" s="157" t="s">
        <v>1594</v>
      </c>
      <c r="F217" s="157" t="s">
        <v>1604</v>
      </c>
      <c r="G217" s="157" t="s">
        <v>1145</v>
      </c>
      <c r="H217" s="157" t="s">
        <v>1146</v>
      </c>
      <c r="I217" s="157" t="s">
        <v>1108</v>
      </c>
      <c r="J217" s="157" t="s">
        <v>1109</v>
      </c>
      <c r="K217" s="157" t="s">
        <v>1596</v>
      </c>
      <c r="L217" s="157" t="s">
        <v>1597</v>
      </c>
      <c r="M217" s="157" t="s">
        <v>1598</v>
      </c>
      <c r="N217" s="157" t="s">
        <v>1113</v>
      </c>
      <c r="O217" s="156">
        <v>3044.13</v>
      </c>
      <c r="P217" s="156">
        <v>0</v>
      </c>
      <c r="Q217" s="156">
        <v>7.0000000000000007E-2</v>
      </c>
      <c r="R217" s="156">
        <v>3044.2</v>
      </c>
      <c r="S217" s="156">
        <v>0</v>
      </c>
      <c r="T217" s="156">
        <v>0</v>
      </c>
      <c r="U217" s="156">
        <v>3044.2</v>
      </c>
      <c r="V217" s="157" t="s">
        <v>154</v>
      </c>
      <c r="W217" s="157" t="s">
        <v>1114</v>
      </c>
      <c r="X217" s="157" t="s">
        <v>1605</v>
      </c>
      <c r="Y217" s="157" t="s">
        <v>1116</v>
      </c>
      <c r="Z217" s="157" t="s">
        <v>1117</v>
      </c>
      <c r="AA217" s="157" t="s">
        <v>168</v>
      </c>
      <c r="AB217" s="157" t="s">
        <v>154</v>
      </c>
      <c r="AC217" s="157" t="s">
        <v>1148</v>
      </c>
      <c r="AD217" s="157" t="s">
        <v>1149</v>
      </c>
      <c r="AE217" s="157" t="s">
        <v>1150</v>
      </c>
      <c r="AF217" s="157" t="s">
        <v>1430</v>
      </c>
      <c r="AG217" s="157" t="s">
        <v>1141</v>
      </c>
      <c r="AH217" s="157" t="s">
        <v>172</v>
      </c>
      <c r="AI217" s="157" t="s">
        <v>1123</v>
      </c>
      <c r="AJ217" s="157" t="s">
        <v>1124</v>
      </c>
      <c r="AK217" s="157" t="s">
        <v>1152</v>
      </c>
      <c r="AL217" s="157" t="s">
        <v>1126</v>
      </c>
      <c r="AM217" s="157" t="s">
        <v>1127</v>
      </c>
      <c r="AN217" s="157" t="s">
        <v>154</v>
      </c>
      <c r="AO217" s="157" t="s">
        <v>1128</v>
      </c>
      <c r="AP217" s="157" t="s">
        <v>154</v>
      </c>
      <c r="AQ217" s="157" t="s">
        <v>154</v>
      </c>
      <c r="AR217" s="157" t="s">
        <v>1153</v>
      </c>
      <c r="AS217" s="157" t="s">
        <v>1130</v>
      </c>
      <c r="AT217" s="157" t="s">
        <v>1131</v>
      </c>
      <c r="AU217" s="157" t="s">
        <v>1170</v>
      </c>
      <c r="AV217" s="157" t="s">
        <v>173</v>
      </c>
      <c r="AW217" s="157" t="s">
        <v>173</v>
      </c>
      <c r="AX217" s="157" t="s">
        <v>1282</v>
      </c>
      <c r="AY217" s="157" t="s">
        <v>1283</v>
      </c>
      <c r="AZ217" s="157" t="s">
        <v>173</v>
      </c>
      <c r="BA217" s="157" t="s">
        <v>173</v>
      </c>
    </row>
    <row r="218" spans="1:53" ht="14.4" x14ac:dyDescent="0.3">
      <c r="A218" s="157" t="s">
        <v>154</v>
      </c>
      <c r="B218" s="157" t="s">
        <v>154</v>
      </c>
      <c r="C218" s="157" t="s">
        <v>1583</v>
      </c>
      <c r="D218" s="157" t="s">
        <v>1104</v>
      </c>
      <c r="E218" s="157" t="s">
        <v>1594</v>
      </c>
      <c r="F218" s="157" t="s">
        <v>1609</v>
      </c>
      <c r="G218" s="157" t="s">
        <v>1172</v>
      </c>
      <c r="H218" s="157" t="s">
        <v>1173</v>
      </c>
      <c r="I218" s="157" t="s">
        <v>1108</v>
      </c>
      <c r="J218" s="157" t="s">
        <v>1109</v>
      </c>
      <c r="K218" s="157" t="s">
        <v>1596</v>
      </c>
      <c r="L218" s="157" t="s">
        <v>1597</v>
      </c>
      <c r="M218" s="157" t="s">
        <v>1598</v>
      </c>
      <c r="N218" s="157" t="s">
        <v>1113</v>
      </c>
      <c r="O218" s="156">
        <v>3044.13</v>
      </c>
      <c r="P218" s="156">
        <v>0.13</v>
      </c>
      <c r="Q218" s="156">
        <v>0</v>
      </c>
      <c r="R218" s="156">
        <v>3044.13</v>
      </c>
      <c r="S218" s="156">
        <v>0.13</v>
      </c>
      <c r="T218" s="156">
        <v>0</v>
      </c>
      <c r="U218" s="156">
        <v>3044</v>
      </c>
      <c r="V218" s="157" t="s">
        <v>154</v>
      </c>
      <c r="W218" s="157" t="s">
        <v>1114</v>
      </c>
      <c r="X218" s="157" t="s">
        <v>1610</v>
      </c>
      <c r="Y218" s="157" t="s">
        <v>1116</v>
      </c>
      <c r="Z218" s="157" t="s">
        <v>1117</v>
      </c>
      <c r="AA218" s="157" t="s">
        <v>168</v>
      </c>
      <c r="AB218" s="157" t="s">
        <v>154</v>
      </c>
      <c r="AC218" s="157" t="s">
        <v>1175</v>
      </c>
      <c r="AD218" s="157" t="s">
        <v>1176</v>
      </c>
      <c r="AE218" s="157" t="s">
        <v>1177</v>
      </c>
      <c r="AF218" s="157" t="s">
        <v>1611</v>
      </c>
      <c r="AG218" s="157" t="s">
        <v>1141</v>
      </c>
      <c r="AH218" s="157" t="s">
        <v>172</v>
      </c>
      <c r="AI218" s="157" t="s">
        <v>1123</v>
      </c>
      <c r="AJ218" s="157" t="s">
        <v>1124</v>
      </c>
      <c r="AK218" s="157" t="s">
        <v>1179</v>
      </c>
      <c r="AL218" s="157" t="s">
        <v>1126</v>
      </c>
      <c r="AM218" s="157" t="s">
        <v>1127</v>
      </c>
      <c r="AN218" s="157" t="s">
        <v>154</v>
      </c>
      <c r="AO218" s="157" t="s">
        <v>1128</v>
      </c>
      <c r="AP218" s="157" t="s">
        <v>154</v>
      </c>
      <c r="AQ218" s="157" t="s">
        <v>154</v>
      </c>
      <c r="AR218" s="157" t="s">
        <v>1143</v>
      </c>
      <c r="AS218" s="157" t="s">
        <v>1130</v>
      </c>
      <c r="AT218" s="157" t="s">
        <v>1131</v>
      </c>
      <c r="AU218" s="157" t="s">
        <v>1170</v>
      </c>
      <c r="AV218" s="157" t="s">
        <v>173</v>
      </c>
      <c r="AW218" s="157" t="s">
        <v>173</v>
      </c>
      <c r="AX218" s="157" t="s">
        <v>1282</v>
      </c>
      <c r="AY218" s="157" t="s">
        <v>1283</v>
      </c>
      <c r="AZ218" s="157" t="s">
        <v>1286</v>
      </c>
      <c r="BA218" s="157" t="s">
        <v>173</v>
      </c>
    </row>
    <row r="219" spans="1:53" ht="14.4" x14ac:dyDescent="0.3">
      <c r="A219" s="157" t="s">
        <v>154</v>
      </c>
      <c r="B219" s="157" t="s">
        <v>154</v>
      </c>
      <c r="C219" s="157" t="s">
        <v>1583</v>
      </c>
      <c r="D219" s="157" t="s">
        <v>1104</v>
      </c>
      <c r="E219" s="157" t="s">
        <v>1594</v>
      </c>
      <c r="F219" s="157" t="s">
        <v>1612</v>
      </c>
      <c r="G219" s="157" t="s">
        <v>1134</v>
      </c>
      <c r="H219" s="157" t="s">
        <v>1135</v>
      </c>
      <c r="I219" s="157" t="s">
        <v>1108</v>
      </c>
      <c r="J219" s="157" t="s">
        <v>1109</v>
      </c>
      <c r="K219" s="157" t="s">
        <v>1596</v>
      </c>
      <c r="L219" s="157" t="s">
        <v>1597</v>
      </c>
      <c r="M219" s="157" t="s">
        <v>1598</v>
      </c>
      <c r="N219" s="157" t="s">
        <v>1113</v>
      </c>
      <c r="O219" s="156">
        <v>3044.13</v>
      </c>
      <c r="P219" s="156">
        <v>0</v>
      </c>
      <c r="Q219" s="156">
        <v>7.0000000000000007E-2</v>
      </c>
      <c r="R219" s="156">
        <v>3044.2</v>
      </c>
      <c r="S219" s="156">
        <v>0</v>
      </c>
      <c r="T219" s="156">
        <v>0</v>
      </c>
      <c r="U219" s="156">
        <v>3044.2</v>
      </c>
      <c r="V219" s="157" t="s">
        <v>154</v>
      </c>
      <c r="W219" s="157" t="s">
        <v>1114</v>
      </c>
      <c r="X219" s="157" t="s">
        <v>1613</v>
      </c>
      <c r="Y219" s="157" t="s">
        <v>1116</v>
      </c>
      <c r="Z219" s="157" t="s">
        <v>1117</v>
      </c>
      <c r="AA219" s="157" t="s">
        <v>168</v>
      </c>
      <c r="AB219" s="157" t="s">
        <v>154</v>
      </c>
      <c r="AC219" s="157" t="s">
        <v>1137</v>
      </c>
      <c r="AD219" s="157" t="s">
        <v>1138</v>
      </c>
      <c r="AE219" s="157" t="s">
        <v>1139</v>
      </c>
      <c r="AF219" s="157" t="s">
        <v>1614</v>
      </c>
      <c r="AG219" s="157" t="s">
        <v>1141</v>
      </c>
      <c r="AH219" s="157" t="s">
        <v>172</v>
      </c>
      <c r="AI219" s="157" t="s">
        <v>1123</v>
      </c>
      <c r="AJ219" s="157" t="s">
        <v>1124</v>
      </c>
      <c r="AK219" s="157" t="s">
        <v>1142</v>
      </c>
      <c r="AL219" s="157" t="s">
        <v>1126</v>
      </c>
      <c r="AM219" s="157" t="s">
        <v>1127</v>
      </c>
      <c r="AN219" s="157" t="s">
        <v>154</v>
      </c>
      <c r="AO219" s="157" t="s">
        <v>1128</v>
      </c>
      <c r="AP219" s="157" t="s">
        <v>154</v>
      </c>
      <c r="AQ219" s="157" t="s">
        <v>154</v>
      </c>
      <c r="AR219" s="157" t="s">
        <v>1143</v>
      </c>
      <c r="AS219" s="157" t="s">
        <v>1130</v>
      </c>
      <c r="AT219" s="157" t="s">
        <v>1131</v>
      </c>
      <c r="AU219" s="157" t="s">
        <v>1170</v>
      </c>
      <c r="AV219" s="157" t="s">
        <v>173</v>
      </c>
      <c r="AW219" s="157" t="s">
        <v>173</v>
      </c>
      <c r="AX219" s="157" t="s">
        <v>1282</v>
      </c>
      <c r="AY219" s="157" t="s">
        <v>1283</v>
      </c>
      <c r="AZ219" s="157" t="s">
        <v>173</v>
      </c>
      <c r="BA219" s="157" t="s">
        <v>173</v>
      </c>
    </row>
    <row r="220" spans="1:53" ht="14.4" x14ac:dyDescent="0.3">
      <c r="A220" s="157" t="s">
        <v>154</v>
      </c>
      <c r="B220" s="157" t="s">
        <v>154</v>
      </c>
      <c r="C220" s="157" t="s">
        <v>1583</v>
      </c>
      <c r="D220" s="157" t="s">
        <v>1104</v>
      </c>
      <c r="E220" s="157" t="s">
        <v>1594</v>
      </c>
      <c r="F220" s="157" t="s">
        <v>1615</v>
      </c>
      <c r="G220" s="157" t="s">
        <v>1164</v>
      </c>
      <c r="H220" s="157" t="s">
        <v>1165</v>
      </c>
      <c r="I220" s="157" t="s">
        <v>1108</v>
      </c>
      <c r="J220" s="157" t="s">
        <v>1109</v>
      </c>
      <c r="K220" s="157" t="s">
        <v>1596</v>
      </c>
      <c r="L220" s="157" t="s">
        <v>1597</v>
      </c>
      <c r="M220" s="157" t="s">
        <v>1598</v>
      </c>
      <c r="N220" s="157" t="s">
        <v>1113</v>
      </c>
      <c r="O220" s="156">
        <v>3044.13</v>
      </c>
      <c r="P220" s="156">
        <v>0</v>
      </c>
      <c r="Q220" s="156">
        <v>7.0000000000000007E-2</v>
      </c>
      <c r="R220" s="156">
        <v>3044.2</v>
      </c>
      <c r="S220" s="156">
        <v>0</v>
      </c>
      <c r="T220" s="156">
        <v>0</v>
      </c>
      <c r="U220" s="156">
        <v>3044.2</v>
      </c>
      <c r="V220" s="157" t="s">
        <v>154</v>
      </c>
      <c r="W220" s="157" t="s">
        <v>1114</v>
      </c>
      <c r="X220" s="157" t="s">
        <v>1616</v>
      </c>
      <c r="Y220" s="157" t="s">
        <v>1116</v>
      </c>
      <c r="Z220" s="157" t="s">
        <v>1117</v>
      </c>
      <c r="AA220" s="157" t="s">
        <v>168</v>
      </c>
      <c r="AB220" s="157" t="s">
        <v>154</v>
      </c>
      <c r="AC220" s="157" t="s">
        <v>1167</v>
      </c>
      <c r="AD220" s="157" t="s">
        <v>1168</v>
      </c>
      <c r="AE220" s="157" t="s">
        <v>1160</v>
      </c>
      <c r="AF220" s="157" t="s">
        <v>1617</v>
      </c>
      <c r="AG220" s="157" t="s">
        <v>1141</v>
      </c>
      <c r="AH220" s="157" t="s">
        <v>172</v>
      </c>
      <c r="AI220" s="157" t="s">
        <v>1123</v>
      </c>
      <c r="AJ220" s="157" t="s">
        <v>1124</v>
      </c>
      <c r="AK220" s="157" t="s">
        <v>1169</v>
      </c>
      <c r="AL220" s="157" t="s">
        <v>1126</v>
      </c>
      <c r="AM220" s="157" t="s">
        <v>1127</v>
      </c>
      <c r="AN220" s="157" t="s">
        <v>154</v>
      </c>
      <c r="AO220" s="157" t="s">
        <v>1128</v>
      </c>
      <c r="AP220" s="157" t="s">
        <v>154</v>
      </c>
      <c r="AQ220" s="157" t="s">
        <v>154</v>
      </c>
      <c r="AR220" s="157" t="s">
        <v>1153</v>
      </c>
      <c r="AS220" s="157" t="s">
        <v>1130</v>
      </c>
      <c r="AT220" s="157" t="s">
        <v>1131</v>
      </c>
      <c r="AU220" s="157" t="s">
        <v>1170</v>
      </c>
      <c r="AV220" s="157" t="s">
        <v>173</v>
      </c>
      <c r="AW220" s="157" t="s">
        <v>173</v>
      </c>
      <c r="AX220" s="157" t="s">
        <v>1282</v>
      </c>
      <c r="AY220" s="157" t="s">
        <v>1283</v>
      </c>
      <c r="AZ220" s="157" t="s">
        <v>173</v>
      </c>
      <c r="BA220" s="157" t="s">
        <v>173</v>
      </c>
    </row>
    <row r="221" spans="1:53" ht="14.4" x14ac:dyDescent="0.3">
      <c r="A221" s="157" t="s">
        <v>154</v>
      </c>
      <c r="B221" s="157" t="s">
        <v>154</v>
      </c>
      <c r="C221" s="157" t="s">
        <v>1583</v>
      </c>
      <c r="D221" s="157" t="s">
        <v>1104</v>
      </c>
      <c r="E221" s="157" t="s">
        <v>1594</v>
      </c>
      <c r="F221" s="157" t="s">
        <v>1618</v>
      </c>
      <c r="G221" s="157" t="s">
        <v>1155</v>
      </c>
      <c r="H221" s="157" t="s">
        <v>1156</v>
      </c>
      <c r="I221" s="157" t="s">
        <v>1108</v>
      </c>
      <c r="J221" s="157" t="s">
        <v>1109</v>
      </c>
      <c r="K221" s="157" t="s">
        <v>1596</v>
      </c>
      <c r="L221" s="157" t="s">
        <v>1597</v>
      </c>
      <c r="M221" s="157" t="s">
        <v>1598</v>
      </c>
      <c r="N221" s="157" t="s">
        <v>1113</v>
      </c>
      <c r="O221" s="156">
        <v>3044.13</v>
      </c>
      <c r="P221" s="156">
        <v>0.13</v>
      </c>
      <c r="Q221" s="156">
        <v>0</v>
      </c>
      <c r="R221" s="156">
        <v>3044.13</v>
      </c>
      <c r="S221" s="156">
        <v>0.13</v>
      </c>
      <c r="T221" s="156">
        <v>0</v>
      </c>
      <c r="U221" s="156">
        <v>3044</v>
      </c>
      <c r="V221" s="157" t="s">
        <v>154</v>
      </c>
      <c r="W221" s="157" t="s">
        <v>1114</v>
      </c>
      <c r="X221" s="157" t="s">
        <v>1619</v>
      </c>
      <c r="Y221" s="157" t="s">
        <v>1116</v>
      </c>
      <c r="Z221" s="157" t="s">
        <v>1117</v>
      </c>
      <c r="AA221" s="157" t="s">
        <v>168</v>
      </c>
      <c r="AB221" s="157" t="s">
        <v>154</v>
      </c>
      <c r="AC221" s="157" t="s">
        <v>1158</v>
      </c>
      <c r="AD221" s="157" t="s">
        <v>1159</v>
      </c>
      <c r="AE221" s="157" t="s">
        <v>1160</v>
      </c>
      <c r="AF221" s="157" t="s">
        <v>1617</v>
      </c>
      <c r="AG221" s="157" t="s">
        <v>1141</v>
      </c>
      <c r="AH221" s="157" t="s">
        <v>172</v>
      </c>
      <c r="AI221" s="157" t="s">
        <v>1123</v>
      </c>
      <c r="AJ221" s="157" t="s">
        <v>1124</v>
      </c>
      <c r="AK221" s="157" t="s">
        <v>1162</v>
      </c>
      <c r="AL221" s="157" t="s">
        <v>1126</v>
      </c>
      <c r="AM221" s="157" t="s">
        <v>1127</v>
      </c>
      <c r="AN221" s="157" t="s">
        <v>154</v>
      </c>
      <c r="AO221" s="157" t="s">
        <v>1128</v>
      </c>
      <c r="AP221" s="157" t="s">
        <v>154</v>
      </c>
      <c r="AQ221" s="157" t="s">
        <v>154</v>
      </c>
      <c r="AR221" s="157" t="s">
        <v>1153</v>
      </c>
      <c r="AS221" s="157" t="s">
        <v>1130</v>
      </c>
      <c r="AT221" s="157" t="s">
        <v>1131</v>
      </c>
      <c r="AU221" s="157" t="s">
        <v>1170</v>
      </c>
      <c r="AV221" s="157" t="s">
        <v>173</v>
      </c>
      <c r="AW221" s="157" t="s">
        <v>173</v>
      </c>
      <c r="AX221" s="157" t="s">
        <v>1282</v>
      </c>
      <c r="AY221" s="157" t="s">
        <v>1283</v>
      </c>
      <c r="AZ221" s="157" t="s">
        <v>1286</v>
      </c>
      <c r="BA221" s="157" t="s">
        <v>173</v>
      </c>
    </row>
    <row r="222" spans="1:53" s="80" customFormat="1" ht="14.4" x14ac:dyDescent="0.3">
      <c r="A222" s="158" t="s">
        <v>154</v>
      </c>
      <c r="B222" s="158" t="s">
        <v>154</v>
      </c>
      <c r="C222" s="158" t="s">
        <v>693</v>
      </c>
      <c r="D222" s="158" t="s">
        <v>1104</v>
      </c>
      <c r="E222" s="158" t="s">
        <v>1624</v>
      </c>
      <c r="F222" s="158" t="s">
        <v>1625</v>
      </c>
      <c r="G222" s="158" t="s">
        <v>1106</v>
      </c>
      <c r="H222" s="158" t="s">
        <v>1107</v>
      </c>
      <c r="I222" s="158" t="s">
        <v>1108</v>
      </c>
      <c r="J222" s="158" t="s">
        <v>1109</v>
      </c>
      <c r="K222" s="158" t="s">
        <v>1626</v>
      </c>
      <c r="L222" s="158" t="s">
        <v>1627</v>
      </c>
      <c r="M222" s="158" t="s">
        <v>1628</v>
      </c>
      <c r="N222" s="158" t="s">
        <v>1113</v>
      </c>
      <c r="O222" s="161">
        <v>3044.13</v>
      </c>
      <c r="P222" s="161">
        <v>0.13</v>
      </c>
      <c r="Q222" s="161">
        <v>0</v>
      </c>
      <c r="R222" s="161">
        <v>3044.13</v>
      </c>
      <c r="S222" s="161">
        <v>0.13</v>
      </c>
      <c r="T222" s="161">
        <v>0</v>
      </c>
      <c r="U222" s="161">
        <v>3044</v>
      </c>
      <c r="V222" s="158" t="s">
        <v>154</v>
      </c>
      <c r="W222" s="158" t="s">
        <v>1114</v>
      </c>
      <c r="X222" s="158" t="s">
        <v>1629</v>
      </c>
      <c r="Y222" s="158" t="s">
        <v>1116</v>
      </c>
      <c r="Z222" s="158" t="s">
        <v>1117</v>
      </c>
      <c r="AA222" s="158" t="s">
        <v>168</v>
      </c>
      <c r="AB222" s="158" t="s">
        <v>154</v>
      </c>
      <c r="AC222" s="158" t="s">
        <v>1118</v>
      </c>
      <c r="AD222" s="158" t="s">
        <v>1119</v>
      </c>
      <c r="AE222" s="158" t="s">
        <v>1120</v>
      </c>
      <c r="AF222" s="158" t="s">
        <v>1630</v>
      </c>
      <c r="AG222" s="158" t="s">
        <v>1122</v>
      </c>
      <c r="AH222" s="158" t="s">
        <v>172</v>
      </c>
      <c r="AI222" s="158" t="s">
        <v>1123</v>
      </c>
      <c r="AJ222" s="158" t="s">
        <v>1124</v>
      </c>
      <c r="AK222" s="158" t="s">
        <v>1125</v>
      </c>
      <c r="AL222" s="158" t="s">
        <v>1126</v>
      </c>
      <c r="AM222" s="158" t="s">
        <v>1127</v>
      </c>
      <c r="AN222" s="158" t="s">
        <v>154</v>
      </c>
      <c r="AO222" s="158" t="s">
        <v>1128</v>
      </c>
      <c r="AP222" s="158" t="s">
        <v>154</v>
      </c>
      <c r="AQ222" s="158" t="s">
        <v>154</v>
      </c>
      <c r="AR222" s="158" t="s">
        <v>1129</v>
      </c>
      <c r="AS222" s="158" t="s">
        <v>1130</v>
      </c>
      <c r="AT222" s="158" t="s">
        <v>1131</v>
      </c>
      <c r="AU222" s="158" t="s">
        <v>1170</v>
      </c>
      <c r="AV222" s="158" t="s">
        <v>173</v>
      </c>
      <c r="AW222" s="158" t="s">
        <v>173</v>
      </c>
      <c r="AX222" s="158" t="s">
        <v>1282</v>
      </c>
      <c r="AY222" s="158" t="s">
        <v>1283</v>
      </c>
      <c r="AZ222" s="158" t="s">
        <v>1286</v>
      </c>
      <c r="BA222" s="158" t="s">
        <v>173</v>
      </c>
    </row>
    <row r="223" spans="1:53" s="80" customFormat="1" ht="14.4" x14ac:dyDescent="0.3">
      <c r="A223" s="158" t="s">
        <v>154</v>
      </c>
      <c r="B223" s="158" t="s">
        <v>154</v>
      </c>
      <c r="C223" s="158" t="s">
        <v>693</v>
      </c>
      <c r="D223" s="158" t="s">
        <v>1104</v>
      </c>
      <c r="E223" s="158" t="s">
        <v>1624</v>
      </c>
      <c r="F223" s="158" t="s">
        <v>1631</v>
      </c>
      <c r="G223" s="158" t="s">
        <v>1134</v>
      </c>
      <c r="H223" s="158" t="s">
        <v>1135</v>
      </c>
      <c r="I223" s="158" t="s">
        <v>1108</v>
      </c>
      <c r="J223" s="158" t="s">
        <v>1109</v>
      </c>
      <c r="K223" s="158" t="s">
        <v>1626</v>
      </c>
      <c r="L223" s="158" t="s">
        <v>1627</v>
      </c>
      <c r="M223" s="158" t="s">
        <v>1628</v>
      </c>
      <c r="N223" s="158" t="s">
        <v>1113</v>
      </c>
      <c r="O223" s="161">
        <v>3044.13</v>
      </c>
      <c r="P223" s="161">
        <v>0</v>
      </c>
      <c r="Q223" s="161">
        <v>7.0000000000000007E-2</v>
      </c>
      <c r="R223" s="161">
        <v>3044.2</v>
      </c>
      <c r="S223" s="161">
        <v>0</v>
      </c>
      <c r="T223" s="161">
        <v>0</v>
      </c>
      <c r="U223" s="161">
        <v>3044.2</v>
      </c>
      <c r="V223" s="158" t="s">
        <v>154</v>
      </c>
      <c r="W223" s="158" t="s">
        <v>1114</v>
      </c>
      <c r="X223" s="158" t="s">
        <v>1632</v>
      </c>
      <c r="Y223" s="158" t="s">
        <v>1116</v>
      </c>
      <c r="Z223" s="158" t="s">
        <v>1117</v>
      </c>
      <c r="AA223" s="158" t="s">
        <v>168</v>
      </c>
      <c r="AB223" s="158" t="s">
        <v>154</v>
      </c>
      <c r="AC223" s="158" t="s">
        <v>1137</v>
      </c>
      <c r="AD223" s="158" t="s">
        <v>1138</v>
      </c>
      <c r="AE223" s="158" t="s">
        <v>1139</v>
      </c>
      <c r="AF223" s="158" t="s">
        <v>1151</v>
      </c>
      <c r="AG223" s="158" t="s">
        <v>1141</v>
      </c>
      <c r="AH223" s="158" t="s">
        <v>172</v>
      </c>
      <c r="AI223" s="158" t="s">
        <v>1123</v>
      </c>
      <c r="AJ223" s="158" t="s">
        <v>1124</v>
      </c>
      <c r="AK223" s="158" t="s">
        <v>1142</v>
      </c>
      <c r="AL223" s="158" t="s">
        <v>1126</v>
      </c>
      <c r="AM223" s="158" t="s">
        <v>1127</v>
      </c>
      <c r="AN223" s="158" t="s">
        <v>154</v>
      </c>
      <c r="AO223" s="158" t="s">
        <v>1128</v>
      </c>
      <c r="AP223" s="158" t="s">
        <v>154</v>
      </c>
      <c r="AQ223" s="158" t="s">
        <v>154</v>
      </c>
      <c r="AR223" s="158" t="s">
        <v>1143</v>
      </c>
      <c r="AS223" s="158" t="s">
        <v>1130</v>
      </c>
      <c r="AT223" s="158" t="s">
        <v>1131</v>
      </c>
      <c r="AU223" s="158" t="s">
        <v>1170</v>
      </c>
      <c r="AV223" s="158" t="s">
        <v>173</v>
      </c>
      <c r="AW223" s="158" t="s">
        <v>173</v>
      </c>
      <c r="AX223" s="158" t="s">
        <v>1282</v>
      </c>
      <c r="AY223" s="158" t="s">
        <v>1283</v>
      </c>
      <c r="AZ223" s="158" t="s">
        <v>173</v>
      </c>
      <c r="BA223" s="158" t="s">
        <v>173</v>
      </c>
    </row>
    <row r="224" spans="1:53" s="80" customFormat="1" ht="14.4" x14ac:dyDescent="0.3">
      <c r="A224" s="158" t="s">
        <v>154</v>
      </c>
      <c r="B224" s="158" t="s">
        <v>154</v>
      </c>
      <c r="C224" s="158" t="s">
        <v>693</v>
      </c>
      <c r="D224" s="158" t="s">
        <v>1104</v>
      </c>
      <c r="E224" s="158" t="s">
        <v>1624</v>
      </c>
      <c r="F224" s="158" t="s">
        <v>1633</v>
      </c>
      <c r="G224" s="158" t="s">
        <v>1155</v>
      </c>
      <c r="H224" s="158" t="s">
        <v>1156</v>
      </c>
      <c r="I224" s="158" t="s">
        <v>1108</v>
      </c>
      <c r="J224" s="158" t="s">
        <v>1109</v>
      </c>
      <c r="K224" s="158" t="s">
        <v>1626</v>
      </c>
      <c r="L224" s="158" t="s">
        <v>1627</v>
      </c>
      <c r="M224" s="158" t="s">
        <v>1628</v>
      </c>
      <c r="N224" s="158" t="s">
        <v>1113</v>
      </c>
      <c r="O224" s="161">
        <v>3044.13</v>
      </c>
      <c r="P224" s="161">
        <v>0</v>
      </c>
      <c r="Q224" s="161">
        <v>7.0000000000000007E-2</v>
      </c>
      <c r="R224" s="161">
        <v>3044.2</v>
      </c>
      <c r="S224" s="161">
        <v>0</v>
      </c>
      <c r="T224" s="161">
        <v>0</v>
      </c>
      <c r="U224" s="161">
        <v>3044.2</v>
      </c>
      <c r="V224" s="158" t="s">
        <v>154</v>
      </c>
      <c r="W224" s="158" t="s">
        <v>1114</v>
      </c>
      <c r="X224" s="158" t="s">
        <v>1634</v>
      </c>
      <c r="Y224" s="158" t="s">
        <v>1116</v>
      </c>
      <c r="Z224" s="158" t="s">
        <v>1117</v>
      </c>
      <c r="AA224" s="158" t="s">
        <v>168</v>
      </c>
      <c r="AB224" s="158" t="s">
        <v>154</v>
      </c>
      <c r="AC224" s="158" t="s">
        <v>1158</v>
      </c>
      <c r="AD224" s="158" t="s">
        <v>1159</v>
      </c>
      <c r="AE224" s="158" t="s">
        <v>1160</v>
      </c>
      <c r="AF224" s="158" t="s">
        <v>1635</v>
      </c>
      <c r="AG224" s="158" t="s">
        <v>1141</v>
      </c>
      <c r="AH224" s="158" t="s">
        <v>172</v>
      </c>
      <c r="AI224" s="158" t="s">
        <v>1123</v>
      </c>
      <c r="AJ224" s="158" t="s">
        <v>1124</v>
      </c>
      <c r="AK224" s="158" t="s">
        <v>1162</v>
      </c>
      <c r="AL224" s="158" t="s">
        <v>1126</v>
      </c>
      <c r="AM224" s="158" t="s">
        <v>1127</v>
      </c>
      <c r="AN224" s="158" t="s">
        <v>154</v>
      </c>
      <c r="AO224" s="158" t="s">
        <v>1128</v>
      </c>
      <c r="AP224" s="158" t="s">
        <v>154</v>
      </c>
      <c r="AQ224" s="158" t="s">
        <v>154</v>
      </c>
      <c r="AR224" s="158" t="s">
        <v>1153</v>
      </c>
      <c r="AS224" s="158" t="s">
        <v>1130</v>
      </c>
      <c r="AT224" s="158" t="s">
        <v>1131</v>
      </c>
      <c r="AU224" s="158" t="s">
        <v>1170</v>
      </c>
      <c r="AV224" s="158" t="s">
        <v>173</v>
      </c>
      <c r="AW224" s="158" t="s">
        <v>173</v>
      </c>
      <c r="AX224" s="158" t="s">
        <v>1282</v>
      </c>
      <c r="AY224" s="158" t="s">
        <v>1283</v>
      </c>
      <c r="AZ224" s="158" t="s">
        <v>173</v>
      </c>
      <c r="BA224" s="158" t="s">
        <v>173</v>
      </c>
    </row>
    <row r="225" spans="1:53" s="80" customFormat="1" ht="14.4" x14ac:dyDescent="0.3">
      <c r="A225" s="158" t="s">
        <v>154</v>
      </c>
      <c r="B225" s="158" t="s">
        <v>154</v>
      </c>
      <c r="C225" s="158" t="s">
        <v>693</v>
      </c>
      <c r="D225" s="158" t="s">
        <v>1104</v>
      </c>
      <c r="E225" s="158" t="s">
        <v>1624</v>
      </c>
      <c r="F225" s="158" t="s">
        <v>1636</v>
      </c>
      <c r="G225" s="158" t="s">
        <v>1145</v>
      </c>
      <c r="H225" s="158" t="s">
        <v>1146</v>
      </c>
      <c r="I225" s="158" t="s">
        <v>1108</v>
      </c>
      <c r="J225" s="158" t="s">
        <v>1109</v>
      </c>
      <c r="K225" s="158" t="s">
        <v>1626</v>
      </c>
      <c r="L225" s="158" t="s">
        <v>1627</v>
      </c>
      <c r="M225" s="158" t="s">
        <v>1628</v>
      </c>
      <c r="N225" s="158" t="s">
        <v>1113</v>
      </c>
      <c r="O225" s="161">
        <v>3044.13</v>
      </c>
      <c r="P225" s="161">
        <v>0</v>
      </c>
      <c r="Q225" s="161">
        <v>7.0000000000000007E-2</v>
      </c>
      <c r="R225" s="161">
        <v>3044.2</v>
      </c>
      <c r="S225" s="161">
        <v>0</v>
      </c>
      <c r="T225" s="161">
        <v>0</v>
      </c>
      <c r="U225" s="161">
        <v>3044.2</v>
      </c>
      <c r="V225" s="158" t="s">
        <v>154</v>
      </c>
      <c r="W225" s="158" t="s">
        <v>1114</v>
      </c>
      <c r="X225" s="158" t="s">
        <v>1637</v>
      </c>
      <c r="Y225" s="158" t="s">
        <v>1116</v>
      </c>
      <c r="Z225" s="158" t="s">
        <v>1117</v>
      </c>
      <c r="AA225" s="158" t="s">
        <v>168</v>
      </c>
      <c r="AB225" s="158" t="s">
        <v>154</v>
      </c>
      <c r="AC225" s="158" t="s">
        <v>1148</v>
      </c>
      <c r="AD225" s="158" t="s">
        <v>1149</v>
      </c>
      <c r="AE225" s="158" t="s">
        <v>1150</v>
      </c>
      <c r="AF225" s="158" t="s">
        <v>1447</v>
      </c>
      <c r="AG225" s="158" t="s">
        <v>1141</v>
      </c>
      <c r="AH225" s="158" t="s">
        <v>172</v>
      </c>
      <c r="AI225" s="158" t="s">
        <v>1123</v>
      </c>
      <c r="AJ225" s="158" t="s">
        <v>1124</v>
      </c>
      <c r="AK225" s="158" t="s">
        <v>1152</v>
      </c>
      <c r="AL225" s="158" t="s">
        <v>1126</v>
      </c>
      <c r="AM225" s="158" t="s">
        <v>1127</v>
      </c>
      <c r="AN225" s="158" t="s">
        <v>154</v>
      </c>
      <c r="AO225" s="158" t="s">
        <v>1128</v>
      </c>
      <c r="AP225" s="158" t="s">
        <v>154</v>
      </c>
      <c r="AQ225" s="158" t="s">
        <v>154</v>
      </c>
      <c r="AR225" s="158" t="s">
        <v>1153</v>
      </c>
      <c r="AS225" s="158" t="s">
        <v>1130</v>
      </c>
      <c r="AT225" s="158" t="s">
        <v>1131</v>
      </c>
      <c r="AU225" s="158" t="s">
        <v>1170</v>
      </c>
      <c r="AV225" s="158" t="s">
        <v>173</v>
      </c>
      <c r="AW225" s="158" t="s">
        <v>173</v>
      </c>
      <c r="AX225" s="158" t="s">
        <v>1282</v>
      </c>
      <c r="AY225" s="158" t="s">
        <v>1283</v>
      </c>
      <c r="AZ225" s="158" t="s">
        <v>173</v>
      </c>
      <c r="BA225" s="158" t="s">
        <v>173</v>
      </c>
    </row>
    <row r="226" spans="1:53" s="80" customFormat="1" ht="14.4" x14ac:dyDescent="0.3">
      <c r="A226" s="158" t="s">
        <v>154</v>
      </c>
      <c r="B226" s="158" t="s">
        <v>154</v>
      </c>
      <c r="C226" s="158" t="s">
        <v>693</v>
      </c>
      <c r="D226" s="158" t="s">
        <v>1104</v>
      </c>
      <c r="E226" s="158" t="s">
        <v>1624</v>
      </c>
      <c r="F226" s="158" t="s">
        <v>1638</v>
      </c>
      <c r="G226" s="158" t="s">
        <v>1164</v>
      </c>
      <c r="H226" s="158" t="s">
        <v>1165</v>
      </c>
      <c r="I226" s="158" t="s">
        <v>1108</v>
      </c>
      <c r="J226" s="158" t="s">
        <v>1109</v>
      </c>
      <c r="K226" s="158" t="s">
        <v>1626</v>
      </c>
      <c r="L226" s="158" t="s">
        <v>1627</v>
      </c>
      <c r="M226" s="158" t="s">
        <v>1628</v>
      </c>
      <c r="N226" s="158" t="s">
        <v>1113</v>
      </c>
      <c r="O226" s="161">
        <v>3044.13</v>
      </c>
      <c r="P226" s="161">
        <v>0.13</v>
      </c>
      <c r="Q226" s="161">
        <v>0</v>
      </c>
      <c r="R226" s="161">
        <v>3044.13</v>
      </c>
      <c r="S226" s="161">
        <v>0.13</v>
      </c>
      <c r="T226" s="161">
        <v>0</v>
      </c>
      <c r="U226" s="161">
        <v>3044</v>
      </c>
      <c r="V226" s="158" t="s">
        <v>154</v>
      </c>
      <c r="W226" s="158" t="s">
        <v>1114</v>
      </c>
      <c r="X226" s="158" t="s">
        <v>1639</v>
      </c>
      <c r="Y226" s="158" t="s">
        <v>1116</v>
      </c>
      <c r="Z226" s="158" t="s">
        <v>1117</v>
      </c>
      <c r="AA226" s="158" t="s">
        <v>168</v>
      </c>
      <c r="AB226" s="158" t="s">
        <v>154</v>
      </c>
      <c r="AC226" s="158" t="s">
        <v>1167</v>
      </c>
      <c r="AD226" s="158" t="s">
        <v>1168</v>
      </c>
      <c r="AE226" s="158" t="s">
        <v>1160</v>
      </c>
      <c r="AF226" s="158" t="s">
        <v>1635</v>
      </c>
      <c r="AG226" s="158" t="s">
        <v>1141</v>
      </c>
      <c r="AH226" s="158" t="s">
        <v>172</v>
      </c>
      <c r="AI226" s="158" t="s">
        <v>1123</v>
      </c>
      <c r="AJ226" s="158" t="s">
        <v>1124</v>
      </c>
      <c r="AK226" s="158" t="s">
        <v>1169</v>
      </c>
      <c r="AL226" s="158" t="s">
        <v>1126</v>
      </c>
      <c r="AM226" s="158" t="s">
        <v>1127</v>
      </c>
      <c r="AN226" s="158" t="s">
        <v>154</v>
      </c>
      <c r="AO226" s="158" t="s">
        <v>1128</v>
      </c>
      <c r="AP226" s="158" t="s">
        <v>154</v>
      </c>
      <c r="AQ226" s="158" t="s">
        <v>154</v>
      </c>
      <c r="AR226" s="158" t="s">
        <v>1153</v>
      </c>
      <c r="AS226" s="158" t="s">
        <v>1130</v>
      </c>
      <c r="AT226" s="158" t="s">
        <v>1131</v>
      </c>
      <c r="AU226" s="158" t="s">
        <v>1170</v>
      </c>
      <c r="AV226" s="158" t="s">
        <v>173</v>
      </c>
      <c r="AW226" s="158" t="s">
        <v>173</v>
      </c>
      <c r="AX226" s="158" t="s">
        <v>1282</v>
      </c>
      <c r="AY226" s="158" t="s">
        <v>1283</v>
      </c>
      <c r="AZ226" s="158" t="s">
        <v>1286</v>
      </c>
      <c r="BA226" s="158" t="s">
        <v>173</v>
      </c>
    </row>
    <row r="227" spans="1:53" s="80" customFormat="1" ht="14.4" x14ac:dyDescent="0.3">
      <c r="A227" s="158" t="s">
        <v>154</v>
      </c>
      <c r="B227" s="158" t="s">
        <v>154</v>
      </c>
      <c r="C227" s="158" t="s">
        <v>693</v>
      </c>
      <c r="D227" s="158" t="s">
        <v>1104</v>
      </c>
      <c r="E227" s="158" t="s">
        <v>1624</v>
      </c>
      <c r="F227" s="158" t="s">
        <v>1640</v>
      </c>
      <c r="G227" s="158" t="s">
        <v>1172</v>
      </c>
      <c r="H227" s="158" t="s">
        <v>1173</v>
      </c>
      <c r="I227" s="158" t="s">
        <v>1108</v>
      </c>
      <c r="J227" s="158" t="s">
        <v>1109</v>
      </c>
      <c r="K227" s="158" t="s">
        <v>1626</v>
      </c>
      <c r="L227" s="158" t="s">
        <v>1627</v>
      </c>
      <c r="M227" s="158" t="s">
        <v>1628</v>
      </c>
      <c r="N227" s="158" t="s">
        <v>1113</v>
      </c>
      <c r="O227" s="161">
        <v>3044.13</v>
      </c>
      <c r="P227" s="161">
        <v>0</v>
      </c>
      <c r="Q227" s="161">
        <v>7.0000000000000007E-2</v>
      </c>
      <c r="R227" s="161">
        <v>3044.2</v>
      </c>
      <c r="S227" s="161">
        <v>0</v>
      </c>
      <c r="T227" s="161">
        <v>0</v>
      </c>
      <c r="U227" s="161">
        <v>3044.2</v>
      </c>
      <c r="V227" s="158" t="s">
        <v>154</v>
      </c>
      <c r="W227" s="158" t="s">
        <v>1114</v>
      </c>
      <c r="X227" s="158" t="s">
        <v>1641</v>
      </c>
      <c r="Y227" s="158" t="s">
        <v>1116</v>
      </c>
      <c r="Z227" s="158" t="s">
        <v>1117</v>
      </c>
      <c r="AA227" s="158" t="s">
        <v>168</v>
      </c>
      <c r="AB227" s="158" t="s">
        <v>154</v>
      </c>
      <c r="AC227" s="158" t="s">
        <v>1175</v>
      </c>
      <c r="AD227" s="158" t="s">
        <v>1176</v>
      </c>
      <c r="AE227" s="158" t="s">
        <v>1177</v>
      </c>
      <c r="AF227" s="158" t="s">
        <v>1642</v>
      </c>
      <c r="AG227" s="158" t="s">
        <v>1141</v>
      </c>
      <c r="AH227" s="158" t="s">
        <v>172</v>
      </c>
      <c r="AI227" s="158" t="s">
        <v>1123</v>
      </c>
      <c r="AJ227" s="158" t="s">
        <v>1124</v>
      </c>
      <c r="AK227" s="158" t="s">
        <v>1179</v>
      </c>
      <c r="AL227" s="158" t="s">
        <v>1126</v>
      </c>
      <c r="AM227" s="158" t="s">
        <v>1127</v>
      </c>
      <c r="AN227" s="158" t="s">
        <v>154</v>
      </c>
      <c r="AO227" s="158" t="s">
        <v>1128</v>
      </c>
      <c r="AP227" s="158" t="s">
        <v>154</v>
      </c>
      <c r="AQ227" s="158" t="s">
        <v>154</v>
      </c>
      <c r="AR227" s="158" t="s">
        <v>1143</v>
      </c>
      <c r="AS227" s="158" t="s">
        <v>1130</v>
      </c>
      <c r="AT227" s="158" t="s">
        <v>1131</v>
      </c>
      <c r="AU227" s="158" t="s">
        <v>1170</v>
      </c>
      <c r="AV227" s="158" t="s">
        <v>173</v>
      </c>
      <c r="AW227" s="158" t="s">
        <v>173</v>
      </c>
      <c r="AX227" s="158" t="s">
        <v>1282</v>
      </c>
      <c r="AY227" s="158" t="s">
        <v>1283</v>
      </c>
      <c r="AZ227" s="158" t="s">
        <v>173</v>
      </c>
      <c r="BA227" s="158" t="s">
        <v>173</v>
      </c>
    </row>
    <row r="228" spans="1:53" ht="14.4" x14ac:dyDescent="0.3">
      <c r="A228" s="157" t="s">
        <v>154</v>
      </c>
      <c r="B228" s="157" t="s">
        <v>154</v>
      </c>
      <c r="C228" s="157" t="s">
        <v>1729</v>
      </c>
      <c r="D228" s="157" t="s">
        <v>1104</v>
      </c>
      <c r="E228" s="157" t="s">
        <v>1730</v>
      </c>
      <c r="F228" s="157" t="s">
        <v>1731</v>
      </c>
      <c r="G228" s="157" t="s">
        <v>1164</v>
      </c>
      <c r="H228" s="157" t="s">
        <v>1165</v>
      </c>
      <c r="I228" s="157" t="s">
        <v>1108</v>
      </c>
      <c r="J228" s="157" t="s">
        <v>1109</v>
      </c>
      <c r="K228" s="157" t="s">
        <v>1732</v>
      </c>
      <c r="L228" s="157" t="s">
        <v>1733</v>
      </c>
      <c r="M228" s="157" t="s">
        <v>1734</v>
      </c>
      <c r="N228" s="157" t="s">
        <v>1735</v>
      </c>
      <c r="O228" s="156">
        <v>10916.88</v>
      </c>
      <c r="P228" s="156">
        <v>2560.4499999999998</v>
      </c>
      <c r="Q228" s="156">
        <v>0.17</v>
      </c>
      <c r="R228" s="156">
        <v>10917.05</v>
      </c>
      <c r="S228" s="156">
        <v>2560.4499999999998</v>
      </c>
      <c r="T228" s="156">
        <v>0</v>
      </c>
      <c r="U228" s="156">
        <v>8356.6</v>
      </c>
      <c r="V228" s="157" t="s">
        <v>154</v>
      </c>
      <c r="W228" s="157" t="s">
        <v>1114</v>
      </c>
      <c r="X228" s="157" t="s">
        <v>1736</v>
      </c>
      <c r="Y228" s="157" t="s">
        <v>1116</v>
      </c>
      <c r="Z228" s="157" t="s">
        <v>1117</v>
      </c>
      <c r="AA228" s="157" t="s">
        <v>168</v>
      </c>
      <c r="AB228" s="157" t="s">
        <v>154</v>
      </c>
      <c r="AC228" s="157" t="s">
        <v>1167</v>
      </c>
      <c r="AD228" s="157" t="s">
        <v>1168</v>
      </c>
      <c r="AE228" s="157" t="s">
        <v>1160</v>
      </c>
      <c r="AF228" s="157" t="s">
        <v>1737</v>
      </c>
      <c r="AG228" s="157" t="s">
        <v>1141</v>
      </c>
      <c r="AH228" s="157" t="s">
        <v>172</v>
      </c>
      <c r="AI228" s="157" t="s">
        <v>1123</v>
      </c>
      <c r="AJ228" s="157" t="s">
        <v>1124</v>
      </c>
      <c r="AK228" s="157" t="s">
        <v>1169</v>
      </c>
      <c r="AL228" s="157" t="s">
        <v>1126</v>
      </c>
      <c r="AM228" s="157" t="s">
        <v>1127</v>
      </c>
      <c r="AN228" s="157" t="s">
        <v>154</v>
      </c>
      <c r="AO228" s="157" t="s">
        <v>1128</v>
      </c>
      <c r="AP228" s="157" t="s">
        <v>154</v>
      </c>
      <c r="AQ228" s="157" t="s">
        <v>154</v>
      </c>
      <c r="AR228" s="157" t="s">
        <v>1153</v>
      </c>
      <c r="AS228" s="157" t="s">
        <v>1130</v>
      </c>
      <c r="AT228" s="157" t="s">
        <v>1131</v>
      </c>
      <c r="AU228" s="157" t="s">
        <v>1738</v>
      </c>
      <c r="AV228" s="157" t="s">
        <v>173</v>
      </c>
      <c r="AW228" s="157" t="s">
        <v>173</v>
      </c>
      <c r="AX228" s="157" t="s">
        <v>1739</v>
      </c>
      <c r="AY228" s="157" t="s">
        <v>1740</v>
      </c>
      <c r="AZ228" s="157" t="s">
        <v>173</v>
      </c>
      <c r="BA228" s="157" t="s">
        <v>1741</v>
      </c>
    </row>
    <row r="229" spans="1:53" ht="14.4" x14ac:dyDescent="0.3">
      <c r="A229" s="157" t="s">
        <v>154</v>
      </c>
      <c r="B229" s="157" t="s">
        <v>154</v>
      </c>
      <c r="C229" s="157" t="s">
        <v>1729</v>
      </c>
      <c r="D229" s="157" t="s">
        <v>1104</v>
      </c>
      <c r="E229" s="157" t="s">
        <v>1730</v>
      </c>
      <c r="F229" s="157" t="s">
        <v>1742</v>
      </c>
      <c r="G229" s="157" t="s">
        <v>1155</v>
      </c>
      <c r="H229" s="157" t="s">
        <v>1156</v>
      </c>
      <c r="I229" s="157" t="s">
        <v>1108</v>
      </c>
      <c r="J229" s="157" t="s">
        <v>1109</v>
      </c>
      <c r="K229" s="157" t="s">
        <v>1732</v>
      </c>
      <c r="L229" s="157" t="s">
        <v>1733</v>
      </c>
      <c r="M229" s="157" t="s">
        <v>1734</v>
      </c>
      <c r="N229" s="157" t="s">
        <v>1113</v>
      </c>
      <c r="O229" s="156">
        <v>3044.13</v>
      </c>
      <c r="P229" s="156">
        <v>1232.97</v>
      </c>
      <c r="Q229" s="156">
        <v>0.04</v>
      </c>
      <c r="R229" s="156">
        <v>3044.17</v>
      </c>
      <c r="S229" s="156">
        <v>1232.97</v>
      </c>
      <c r="T229" s="156">
        <v>0</v>
      </c>
      <c r="U229" s="156">
        <v>1811.2</v>
      </c>
      <c r="V229" s="157" t="s">
        <v>154</v>
      </c>
      <c r="W229" s="157" t="s">
        <v>1114</v>
      </c>
      <c r="X229" s="157" t="s">
        <v>1743</v>
      </c>
      <c r="Y229" s="157" t="s">
        <v>1116</v>
      </c>
      <c r="Z229" s="157" t="s">
        <v>1117</v>
      </c>
      <c r="AA229" s="157" t="s">
        <v>168</v>
      </c>
      <c r="AB229" s="157" t="s">
        <v>154</v>
      </c>
      <c r="AC229" s="157" t="s">
        <v>1158</v>
      </c>
      <c r="AD229" s="157" t="s">
        <v>1159</v>
      </c>
      <c r="AE229" s="157" t="s">
        <v>1160</v>
      </c>
      <c r="AF229" s="157" t="s">
        <v>1737</v>
      </c>
      <c r="AG229" s="157" t="s">
        <v>1141</v>
      </c>
      <c r="AH229" s="157" t="s">
        <v>172</v>
      </c>
      <c r="AI229" s="157" t="s">
        <v>1123</v>
      </c>
      <c r="AJ229" s="157" t="s">
        <v>1124</v>
      </c>
      <c r="AK229" s="157" t="s">
        <v>1162</v>
      </c>
      <c r="AL229" s="157" t="s">
        <v>1126</v>
      </c>
      <c r="AM229" s="157" t="s">
        <v>1127</v>
      </c>
      <c r="AN229" s="157" t="s">
        <v>154</v>
      </c>
      <c r="AO229" s="157" t="s">
        <v>1128</v>
      </c>
      <c r="AP229" s="157" t="s">
        <v>154</v>
      </c>
      <c r="AQ229" s="157" t="s">
        <v>154</v>
      </c>
      <c r="AR229" s="157" t="s">
        <v>1153</v>
      </c>
      <c r="AS229" s="157" t="s">
        <v>1130</v>
      </c>
      <c r="AT229" s="157" t="s">
        <v>1131</v>
      </c>
      <c r="AU229" s="157" t="s">
        <v>1170</v>
      </c>
      <c r="AV229" s="157" t="s">
        <v>173</v>
      </c>
      <c r="AW229" s="157" t="s">
        <v>173</v>
      </c>
      <c r="AX229" s="157" t="s">
        <v>1282</v>
      </c>
      <c r="AY229" s="157" t="s">
        <v>1283</v>
      </c>
      <c r="AZ229" s="157" t="s">
        <v>173</v>
      </c>
      <c r="BA229" s="157" t="s">
        <v>1744</v>
      </c>
    </row>
    <row r="230" spans="1:53" ht="14.4" x14ac:dyDescent="0.3">
      <c r="A230" s="157" t="s">
        <v>154</v>
      </c>
      <c r="B230" s="157" t="s">
        <v>154</v>
      </c>
      <c r="C230" s="157" t="s">
        <v>1729</v>
      </c>
      <c r="D230" s="157" t="s">
        <v>1104</v>
      </c>
      <c r="E230" s="157" t="s">
        <v>1730</v>
      </c>
      <c r="F230" s="157" t="s">
        <v>1745</v>
      </c>
      <c r="G230" s="157" t="s">
        <v>1134</v>
      </c>
      <c r="H230" s="157" t="s">
        <v>1135</v>
      </c>
      <c r="I230" s="157" t="s">
        <v>1108</v>
      </c>
      <c r="J230" s="157" t="s">
        <v>1109</v>
      </c>
      <c r="K230" s="157" t="s">
        <v>1732</v>
      </c>
      <c r="L230" s="157" t="s">
        <v>1733</v>
      </c>
      <c r="M230" s="157" t="s">
        <v>1734</v>
      </c>
      <c r="N230" s="157" t="s">
        <v>1113</v>
      </c>
      <c r="O230" s="156">
        <v>3044.13</v>
      </c>
      <c r="P230" s="156">
        <v>0.13</v>
      </c>
      <c r="Q230" s="156">
        <v>0</v>
      </c>
      <c r="R230" s="156">
        <v>3044.13</v>
      </c>
      <c r="S230" s="156">
        <v>0.13</v>
      </c>
      <c r="T230" s="156">
        <v>0</v>
      </c>
      <c r="U230" s="156">
        <v>3044</v>
      </c>
      <c r="V230" s="157" t="s">
        <v>154</v>
      </c>
      <c r="W230" s="157" t="s">
        <v>1114</v>
      </c>
      <c r="X230" s="157" t="s">
        <v>1746</v>
      </c>
      <c r="Y230" s="157" t="s">
        <v>1116</v>
      </c>
      <c r="Z230" s="157" t="s">
        <v>1117</v>
      </c>
      <c r="AA230" s="157" t="s">
        <v>168</v>
      </c>
      <c r="AB230" s="157" t="s">
        <v>154</v>
      </c>
      <c r="AC230" s="157" t="s">
        <v>1137</v>
      </c>
      <c r="AD230" s="157" t="s">
        <v>1138</v>
      </c>
      <c r="AE230" s="157" t="s">
        <v>1139</v>
      </c>
      <c r="AF230" s="157" t="s">
        <v>1199</v>
      </c>
      <c r="AG230" s="157" t="s">
        <v>1141</v>
      </c>
      <c r="AH230" s="157" t="s">
        <v>172</v>
      </c>
      <c r="AI230" s="157" t="s">
        <v>1123</v>
      </c>
      <c r="AJ230" s="157" t="s">
        <v>1124</v>
      </c>
      <c r="AK230" s="157" t="s">
        <v>1142</v>
      </c>
      <c r="AL230" s="157" t="s">
        <v>1126</v>
      </c>
      <c r="AM230" s="157" t="s">
        <v>1127</v>
      </c>
      <c r="AN230" s="157" t="s">
        <v>154</v>
      </c>
      <c r="AO230" s="157" t="s">
        <v>1128</v>
      </c>
      <c r="AP230" s="157" t="s">
        <v>154</v>
      </c>
      <c r="AQ230" s="157" t="s">
        <v>154</v>
      </c>
      <c r="AR230" s="157" t="s">
        <v>1143</v>
      </c>
      <c r="AS230" s="157" t="s">
        <v>1130</v>
      </c>
      <c r="AT230" s="157" t="s">
        <v>1131</v>
      </c>
      <c r="AU230" s="157" t="s">
        <v>1170</v>
      </c>
      <c r="AV230" s="157" t="s">
        <v>173</v>
      </c>
      <c r="AW230" s="157" t="s">
        <v>173</v>
      </c>
      <c r="AX230" s="157" t="s">
        <v>1282</v>
      </c>
      <c r="AY230" s="157" t="s">
        <v>1283</v>
      </c>
      <c r="AZ230" s="157" t="s">
        <v>1286</v>
      </c>
      <c r="BA230" s="157" t="s">
        <v>173</v>
      </c>
    </row>
    <row r="231" spans="1:53" ht="14.4" x14ac:dyDescent="0.3">
      <c r="A231" s="157" t="s">
        <v>154</v>
      </c>
      <c r="B231" s="157" t="s">
        <v>154</v>
      </c>
      <c r="C231" s="157" t="s">
        <v>1729</v>
      </c>
      <c r="D231" s="157" t="s">
        <v>1104</v>
      </c>
      <c r="E231" s="157" t="s">
        <v>1730</v>
      </c>
      <c r="F231" s="157" t="s">
        <v>1747</v>
      </c>
      <c r="G231" s="157" t="s">
        <v>1172</v>
      </c>
      <c r="H231" s="157" t="s">
        <v>1173</v>
      </c>
      <c r="I231" s="157" t="s">
        <v>1108</v>
      </c>
      <c r="J231" s="157" t="s">
        <v>1109</v>
      </c>
      <c r="K231" s="157" t="s">
        <v>1732</v>
      </c>
      <c r="L231" s="157" t="s">
        <v>1733</v>
      </c>
      <c r="M231" s="157" t="s">
        <v>1734</v>
      </c>
      <c r="N231" s="157" t="s">
        <v>1113</v>
      </c>
      <c r="O231" s="156">
        <v>3044.13</v>
      </c>
      <c r="P231" s="156">
        <v>1232.97</v>
      </c>
      <c r="Q231" s="156">
        <v>639.44000000000005</v>
      </c>
      <c r="R231" s="156">
        <v>3683.57</v>
      </c>
      <c r="S231" s="156">
        <v>1232.97</v>
      </c>
      <c r="T231" s="156">
        <v>0</v>
      </c>
      <c r="U231" s="156">
        <v>2450.6</v>
      </c>
      <c r="V231" s="157" t="s">
        <v>154</v>
      </c>
      <c r="W231" s="157" t="s">
        <v>1114</v>
      </c>
      <c r="X231" s="157" t="s">
        <v>1748</v>
      </c>
      <c r="Y231" s="157" t="s">
        <v>1116</v>
      </c>
      <c r="Z231" s="157" t="s">
        <v>1117</v>
      </c>
      <c r="AA231" s="157" t="s">
        <v>168</v>
      </c>
      <c r="AB231" s="157" t="s">
        <v>154</v>
      </c>
      <c r="AC231" s="157" t="s">
        <v>1175</v>
      </c>
      <c r="AD231" s="157" t="s">
        <v>1176</v>
      </c>
      <c r="AE231" s="157" t="s">
        <v>1177</v>
      </c>
      <c r="AF231" s="157" t="s">
        <v>1749</v>
      </c>
      <c r="AG231" s="157" t="s">
        <v>1141</v>
      </c>
      <c r="AH231" s="157" t="s">
        <v>172</v>
      </c>
      <c r="AI231" s="157" t="s">
        <v>1123</v>
      </c>
      <c r="AJ231" s="157" t="s">
        <v>1124</v>
      </c>
      <c r="AK231" s="157" t="s">
        <v>1179</v>
      </c>
      <c r="AL231" s="157" t="s">
        <v>1126</v>
      </c>
      <c r="AM231" s="157" t="s">
        <v>1127</v>
      </c>
      <c r="AN231" s="157" t="s">
        <v>154</v>
      </c>
      <c r="AO231" s="157" t="s">
        <v>1128</v>
      </c>
      <c r="AP231" s="157" t="s">
        <v>154</v>
      </c>
      <c r="AQ231" s="157" t="s">
        <v>154</v>
      </c>
      <c r="AR231" s="157" t="s">
        <v>1143</v>
      </c>
      <c r="AS231" s="157" t="s">
        <v>1130</v>
      </c>
      <c r="AT231" s="157" t="s">
        <v>1131</v>
      </c>
      <c r="AU231" s="157" t="s">
        <v>1170</v>
      </c>
      <c r="AV231" s="157" t="s">
        <v>173</v>
      </c>
      <c r="AW231" s="157" t="s">
        <v>173</v>
      </c>
      <c r="AX231" s="157" t="s">
        <v>1282</v>
      </c>
      <c r="AY231" s="157" t="s">
        <v>1283</v>
      </c>
      <c r="AZ231" s="157" t="s">
        <v>173</v>
      </c>
      <c r="BA231" s="157" t="s">
        <v>1744</v>
      </c>
    </row>
    <row r="232" spans="1:53" ht="14.4" x14ac:dyDescent="0.3">
      <c r="A232" s="157" t="s">
        <v>154</v>
      </c>
      <c r="B232" s="157" t="s">
        <v>154</v>
      </c>
      <c r="C232" s="157" t="s">
        <v>1729</v>
      </c>
      <c r="D232" s="157" t="s">
        <v>1104</v>
      </c>
      <c r="E232" s="157" t="s">
        <v>1730</v>
      </c>
      <c r="F232" s="157" t="s">
        <v>1750</v>
      </c>
      <c r="G232" s="157" t="s">
        <v>1145</v>
      </c>
      <c r="H232" s="157" t="s">
        <v>1146</v>
      </c>
      <c r="I232" s="157" t="s">
        <v>1108</v>
      </c>
      <c r="J232" s="157" t="s">
        <v>1109</v>
      </c>
      <c r="K232" s="157" t="s">
        <v>1732</v>
      </c>
      <c r="L232" s="157" t="s">
        <v>1733</v>
      </c>
      <c r="M232" s="157" t="s">
        <v>1734</v>
      </c>
      <c r="N232" s="157" t="s">
        <v>1113</v>
      </c>
      <c r="O232" s="156">
        <v>3044.13</v>
      </c>
      <c r="P232" s="156">
        <v>0.13</v>
      </c>
      <c r="Q232" s="156">
        <v>0</v>
      </c>
      <c r="R232" s="156">
        <v>3044.13</v>
      </c>
      <c r="S232" s="156">
        <v>0.13</v>
      </c>
      <c r="T232" s="156">
        <v>0</v>
      </c>
      <c r="U232" s="156">
        <v>3044</v>
      </c>
      <c r="V232" s="157" t="s">
        <v>154</v>
      </c>
      <c r="W232" s="157" t="s">
        <v>1114</v>
      </c>
      <c r="X232" s="157" t="s">
        <v>1751</v>
      </c>
      <c r="Y232" s="157" t="s">
        <v>1116</v>
      </c>
      <c r="Z232" s="157" t="s">
        <v>1117</v>
      </c>
      <c r="AA232" s="157" t="s">
        <v>168</v>
      </c>
      <c r="AB232" s="157" t="s">
        <v>154</v>
      </c>
      <c r="AC232" s="157" t="s">
        <v>1148</v>
      </c>
      <c r="AD232" s="157" t="s">
        <v>1149</v>
      </c>
      <c r="AE232" s="157" t="s">
        <v>1150</v>
      </c>
      <c r="AF232" s="157" t="s">
        <v>1479</v>
      </c>
      <c r="AG232" s="157" t="s">
        <v>1141</v>
      </c>
      <c r="AH232" s="157" t="s">
        <v>172</v>
      </c>
      <c r="AI232" s="157" t="s">
        <v>1123</v>
      </c>
      <c r="AJ232" s="157" t="s">
        <v>1124</v>
      </c>
      <c r="AK232" s="157" t="s">
        <v>1152</v>
      </c>
      <c r="AL232" s="157" t="s">
        <v>1126</v>
      </c>
      <c r="AM232" s="157" t="s">
        <v>1127</v>
      </c>
      <c r="AN232" s="157" t="s">
        <v>154</v>
      </c>
      <c r="AO232" s="157" t="s">
        <v>1128</v>
      </c>
      <c r="AP232" s="157" t="s">
        <v>154</v>
      </c>
      <c r="AQ232" s="157" t="s">
        <v>154</v>
      </c>
      <c r="AR232" s="157" t="s">
        <v>1153</v>
      </c>
      <c r="AS232" s="157" t="s">
        <v>1130</v>
      </c>
      <c r="AT232" s="157" t="s">
        <v>1131</v>
      </c>
      <c r="AU232" s="157" t="s">
        <v>1170</v>
      </c>
      <c r="AV232" s="157" t="s">
        <v>173</v>
      </c>
      <c r="AW232" s="157" t="s">
        <v>173</v>
      </c>
      <c r="AX232" s="157" t="s">
        <v>1282</v>
      </c>
      <c r="AY232" s="157" t="s">
        <v>1283</v>
      </c>
      <c r="AZ232" s="157" t="s">
        <v>1286</v>
      </c>
      <c r="BA232" s="157" t="s">
        <v>173</v>
      </c>
    </row>
    <row r="233" spans="1:53" ht="14.4" x14ac:dyDescent="0.3">
      <c r="A233" s="157" t="s">
        <v>154</v>
      </c>
      <c r="B233" s="157" t="s">
        <v>154</v>
      </c>
      <c r="C233" s="157" t="s">
        <v>1729</v>
      </c>
      <c r="D233" s="157" t="s">
        <v>1104</v>
      </c>
      <c r="E233" s="157" t="s">
        <v>1730</v>
      </c>
      <c r="F233" s="157" t="s">
        <v>1752</v>
      </c>
      <c r="G233" s="157" t="s">
        <v>1106</v>
      </c>
      <c r="H233" s="157" t="s">
        <v>1107</v>
      </c>
      <c r="I233" s="157" t="s">
        <v>1108</v>
      </c>
      <c r="J233" s="157" t="s">
        <v>1109</v>
      </c>
      <c r="K233" s="157" t="s">
        <v>1732</v>
      </c>
      <c r="L233" s="157" t="s">
        <v>1733</v>
      </c>
      <c r="M233" s="157" t="s">
        <v>1734</v>
      </c>
      <c r="N233" s="157" t="s">
        <v>1113</v>
      </c>
      <c r="O233" s="156">
        <v>3044.13</v>
      </c>
      <c r="P233" s="156">
        <v>1232.97</v>
      </c>
      <c r="Q233" s="156">
        <v>0.04</v>
      </c>
      <c r="R233" s="156">
        <v>3044.17</v>
      </c>
      <c r="S233" s="156">
        <v>1232.97</v>
      </c>
      <c r="T233" s="156">
        <v>0</v>
      </c>
      <c r="U233" s="156">
        <v>1811.2</v>
      </c>
      <c r="V233" s="157" t="s">
        <v>154</v>
      </c>
      <c r="W233" s="157" t="s">
        <v>1114</v>
      </c>
      <c r="X233" s="157" t="s">
        <v>1753</v>
      </c>
      <c r="Y233" s="157" t="s">
        <v>1116</v>
      </c>
      <c r="Z233" s="157" t="s">
        <v>1117</v>
      </c>
      <c r="AA233" s="157" t="s">
        <v>168</v>
      </c>
      <c r="AB233" s="157" t="s">
        <v>154</v>
      </c>
      <c r="AC233" s="157" t="s">
        <v>1118</v>
      </c>
      <c r="AD233" s="157" t="s">
        <v>1119</v>
      </c>
      <c r="AE233" s="157" t="s">
        <v>1120</v>
      </c>
      <c r="AF233" s="157" t="s">
        <v>1754</v>
      </c>
      <c r="AG233" s="157" t="s">
        <v>1122</v>
      </c>
      <c r="AH233" s="157" t="s">
        <v>172</v>
      </c>
      <c r="AI233" s="157" t="s">
        <v>1123</v>
      </c>
      <c r="AJ233" s="157" t="s">
        <v>1124</v>
      </c>
      <c r="AK233" s="157" t="s">
        <v>1125</v>
      </c>
      <c r="AL233" s="157" t="s">
        <v>1126</v>
      </c>
      <c r="AM233" s="157" t="s">
        <v>1127</v>
      </c>
      <c r="AN233" s="157" t="s">
        <v>154</v>
      </c>
      <c r="AO233" s="157" t="s">
        <v>1128</v>
      </c>
      <c r="AP233" s="157" t="s">
        <v>154</v>
      </c>
      <c r="AQ233" s="157" t="s">
        <v>154</v>
      </c>
      <c r="AR233" s="157" t="s">
        <v>1129</v>
      </c>
      <c r="AS233" s="157" t="s">
        <v>1130</v>
      </c>
      <c r="AT233" s="157" t="s">
        <v>1131</v>
      </c>
      <c r="AU233" s="157" t="s">
        <v>1170</v>
      </c>
      <c r="AV233" s="157" t="s">
        <v>173</v>
      </c>
      <c r="AW233" s="157" t="s">
        <v>173</v>
      </c>
      <c r="AX233" s="157" t="s">
        <v>1282</v>
      </c>
      <c r="AY233" s="157" t="s">
        <v>1283</v>
      </c>
      <c r="AZ233" s="157" t="s">
        <v>173</v>
      </c>
      <c r="BA233" s="157" t="s">
        <v>1744</v>
      </c>
    </row>
    <row r="236" spans="1:53" x14ac:dyDescent="0.25">
      <c r="P236" s="24"/>
    </row>
    <row r="237" spans="1:53" x14ac:dyDescent="0.25">
      <c r="P237" s="245" t="s">
        <v>1270</v>
      </c>
      <c r="Q237" s="29">
        <f>T239</f>
        <v>18265</v>
      </c>
      <c r="T237" s="16" t="s">
        <v>1271</v>
      </c>
      <c r="W237" s="16" t="s">
        <v>1271</v>
      </c>
    </row>
    <row r="238" spans="1:53" x14ac:dyDescent="0.25">
      <c r="O238" s="152" t="s">
        <v>1396</v>
      </c>
      <c r="P238" s="245" t="s">
        <v>1272</v>
      </c>
      <c r="Q238" s="29">
        <f>T243</f>
        <v>20680.400000000001</v>
      </c>
      <c r="S238" s="28">
        <f>SUM(R204:R209)</f>
        <v>18265.13</v>
      </c>
      <c r="T238" s="28">
        <f>SUM(S204:S209)</f>
        <v>0.13</v>
      </c>
      <c r="V238" s="28">
        <f>SUM(R216:R221)</f>
        <v>18265.060000000001</v>
      </c>
      <c r="W238" s="28">
        <f>SUM(S216:S221)</f>
        <v>0.26</v>
      </c>
    </row>
    <row r="239" spans="1:53" x14ac:dyDescent="0.25">
      <c r="O239" s="152"/>
      <c r="P239" s="245" t="s">
        <v>1273</v>
      </c>
      <c r="Q239" s="29">
        <f>W239</f>
        <v>18264.8</v>
      </c>
      <c r="S239" s="28"/>
      <c r="T239" s="48">
        <f>SUM(U204:U209)</f>
        <v>18265</v>
      </c>
      <c r="V239" s="28"/>
      <c r="W239" s="48">
        <f>SUM(U216:U221)</f>
        <v>18264.8</v>
      </c>
    </row>
    <row r="240" spans="1:53" x14ac:dyDescent="0.25">
      <c r="P240" s="245" t="s">
        <v>1274</v>
      </c>
      <c r="Q240" s="29">
        <f>W244</f>
        <v>18264.8</v>
      </c>
    </row>
    <row r="241" spans="3:23" x14ac:dyDescent="0.25">
      <c r="P241" s="24" t="s">
        <v>1275</v>
      </c>
      <c r="Q241" s="29">
        <f>W248</f>
        <v>20517.600000000002</v>
      </c>
      <c r="T241" s="16" t="s">
        <v>1271</v>
      </c>
    </row>
    <row r="242" spans="3:23" x14ac:dyDescent="0.25">
      <c r="P242" s="24"/>
      <c r="Q242" s="92">
        <f>SUM(Q237:Q241)</f>
        <v>95992.6</v>
      </c>
      <c r="S242" s="28">
        <f>SUM(R210:R215)</f>
        <v>21938.46</v>
      </c>
      <c r="T242" s="28">
        <f>SUM(S210:S215)</f>
        <v>1258.0600000000002</v>
      </c>
      <c r="W242" s="16" t="s">
        <v>1271</v>
      </c>
    </row>
    <row r="243" spans="3:23" ht="14.4" x14ac:dyDescent="0.3">
      <c r="P243" s="16" t="s">
        <v>1756</v>
      </c>
      <c r="Q243" s="269">
        <v>8000</v>
      </c>
      <c r="S243" s="28"/>
      <c r="T243" s="48">
        <f>SUM(U210:U215)</f>
        <v>20680.400000000001</v>
      </c>
      <c r="V243" s="28">
        <f>SUM(R222:R227)</f>
        <v>18265.060000000001</v>
      </c>
      <c r="W243" s="28">
        <f>SUM(S222:S227)</f>
        <v>0.26</v>
      </c>
    </row>
    <row r="244" spans="3:23" ht="14.4" x14ac:dyDescent="0.3">
      <c r="Q244" s="270">
        <f>Q242-Q243</f>
        <v>87992.6</v>
      </c>
      <c r="V244" s="28"/>
      <c r="W244" s="48">
        <f>SUM(U222:U227)</f>
        <v>18264.8</v>
      </c>
    </row>
    <row r="246" spans="3:23" x14ac:dyDescent="0.25">
      <c r="W246" s="16" t="s">
        <v>1271</v>
      </c>
    </row>
    <row r="247" spans="3:23" x14ac:dyDescent="0.25">
      <c r="V247" s="28">
        <f>SUM(R228:R233)</f>
        <v>26777.22</v>
      </c>
      <c r="W247" s="28">
        <f>SUM(S228:S233)</f>
        <v>6259.6200000000008</v>
      </c>
    </row>
    <row r="248" spans="3:23" x14ac:dyDescent="0.25">
      <c r="V248" s="28"/>
      <c r="W248" s="48">
        <f>SUM(U228:U233)</f>
        <v>20517.600000000002</v>
      </c>
    </row>
    <row r="250" spans="3:23" x14ac:dyDescent="0.25">
      <c r="V250" s="16" t="s">
        <v>1728</v>
      </c>
    </row>
    <row r="251" spans="3:23" x14ac:dyDescent="0.25">
      <c r="W251" s="29"/>
    </row>
    <row r="252" spans="3:23" s="63" customFormat="1" ht="15.6" customHeight="1" x14ac:dyDescent="0.25"/>
    <row r="255" spans="3:23" x14ac:dyDescent="0.25">
      <c r="C255" s="441" t="s">
        <v>1885</v>
      </c>
      <c r="D255" s="441"/>
      <c r="E255" s="441"/>
      <c r="F255" s="441"/>
      <c r="G255" s="441"/>
      <c r="H255" s="441"/>
    </row>
    <row r="256" spans="3:23" x14ac:dyDescent="0.25">
      <c r="C256" s="441"/>
      <c r="D256" s="441"/>
      <c r="E256" s="441"/>
      <c r="F256" s="441"/>
      <c r="G256" s="441"/>
      <c r="H256" s="441"/>
    </row>
    <row r="257" spans="1:53" s="12" customFormat="1" ht="14.4" x14ac:dyDescent="0.3">
      <c r="A257" s="338" t="s">
        <v>93</v>
      </c>
      <c r="B257" s="338" t="s">
        <v>1059</v>
      </c>
      <c r="C257" s="338" t="s">
        <v>1060</v>
      </c>
      <c r="D257" s="338" t="s">
        <v>101</v>
      </c>
      <c r="E257" s="338" t="s">
        <v>102</v>
      </c>
      <c r="F257" s="338" t="s">
        <v>103</v>
      </c>
      <c r="G257" s="338" t="s">
        <v>108</v>
      </c>
      <c r="H257" s="338" t="s">
        <v>1061</v>
      </c>
      <c r="I257" s="338" t="s">
        <v>1062</v>
      </c>
      <c r="J257" s="338" t="s">
        <v>1063</v>
      </c>
      <c r="K257" s="338" t="s">
        <v>1064</v>
      </c>
      <c r="L257" s="338" t="s">
        <v>1065</v>
      </c>
      <c r="M257" s="338" t="s">
        <v>1066</v>
      </c>
      <c r="N257" s="338" t="s">
        <v>1067</v>
      </c>
      <c r="O257" s="338" t="s">
        <v>1068</v>
      </c>
      <c r="P257" s="338" t="s">
        <v>1069</v>
      </c>
      <c r="Q257" s="338" t="s">
        <v>1070</v>
      </c>
      <c r="R257" s="338" t="s">
        <v>113</v>
      </c>
      <c r="S257" s="338" t="s">
        <v>114</v>
      </c>
      <c r="T257" s="338" t="s">
        <v>1071</v>
      </c>
      <c r="U257" s="338" t="s">
        <v>120</v>
      </c>
      <c r="V257" s="338" t="s">
        <v>1072</v>
      </c>
      <c r="W257" s="338" t="s">
        <v>1073</v>
      </c>
      <c r="X257" s="338" t="s">
        <v>1074</v>
      </c>
      <c r="Y257" s="338" t="s">
        <v>133</v>
      </c>
      <c r="Z257" s="338" t="s">
        <v>1075</v>
      </c>
      <c r="AA257" s="338" t="s">
        <v>127</v>
      </c>
      <c r="AB257" s="338" t="s">
        <v>1076</v>
      </c>
      <c r="AC257" s="338" t="s">
        <v>1077</v>
      </c>
      <c r="AD257" s="338" t="s">
        <v>1078</v>
      </c>
      <c r="AE257" s="338" t="s">
        <v>1079</v>
      </c>
      <c r="AF257" s="338" t="s">
        <v>1080</v>
      </c>
      <c r="AG257" s="338" t="s">
        <v>1081</v>
      </c>
      <c r="AH257" s="338" t="s">
        <v>1082</v>
      </c>
      <c r="AI257" s="338" t="s">
        <v>1083</v>
      </c>
      <c r="AJ257" s="338" t="s">
        <v>1084</v>
      </c>
      <c r="AK257" s="338" t="s">
        <v>1085</v>
      </c>
      <c r="AL257" s="338" t="s">
        <v>1086</v>
      </c>
      <c r="AM257" s="338" t="s">
        <v>1087</v>
      </c>
      <c r="AN257" s="338" t="s">
        <v>1088</v>
      </c>
      <c r="AO257" s="338" t="s">
        <v>1089</v>
      </c>
      <c r="AP257" s="338" t="s">
        <v>1090</v>
      </c>
      <c r="AQ257" s="338" t="s">
        <v>1091</v>
      </c>
      <c r="AR257" s="338" t="s">
        <v>1092</v>
      </c>
      <c r="AS257" s="338" t="s">
        <v>1093</v>
      </c>
      <c r="AT257" s="338" t="s">
        <v>1094</v>
      </c>
      <c r="AU257" s="338" t="s">
        <v>1095</v>
      </c>
      <c r="AV257" s="338" t="s">
        <v>1096</v>
      </c>
      <c r="AW257" s="338" t="s">
        <v>1097</v>
      </c>
      <c r="AX257" s="338" t="s">
        <v>1098</v>
      </c>
      <c r="AY257" s="338" t="s">
        <v>1099</v>
      </c>
      <c r="AZ257" s="338" t="s">
        <v>1100</v>
      </c>
      <c r="BA257" s="338" t="s">
        <v>1101</v>
      </c>
    </row>
    <row r="258" spans="1:53" ht="14.4" x14ac:dyDescent="0.3">
      <c r="A258" s="157" t="s">
        <v>154</v>
      </c>
      <c r="B258" s="157" t="s">
        <v>154</v>
      </c>
      <c r="C258" s="157" t="s">
        <v>1823</v>
      </c>
      <c r="D258" s="157" t="s">
        <v>1104</v>
      </c>
      <c r="E258" s="157" t="s">
        <v>1886</v>
      </c>
      <c r="F258" s="157" t="s">
        <v>1887</v>
      </c>
      <c r="G258" s="157" t="s">
        <v>1155</v>
      </c>
      <c r="H258" s="157" t="s">
        <v>1156</v>
      </c>
      <c r="I258" s="157" t="s">
        <v>1108</v>
      </c>
      <c r="J258" s="157" t="s">
        <v>1109</v>
      </c>
      <c r="K258" s="157" t="s">
        <v>1888</v>
      </c>
      <c r="L258" s="157" t="s">
        <v>1889</v>
      </c>
      <c r="M258" s="157" t="s">
        <v>1890</v>
      </c>
      <c r="N258" s="157" t="s">
        <v>1113</v>
      </c>
      <c r="O258" s="156">
        <v>3044.13</v>
      </c>
      <c r="P258" s="156">
        <v>0.13</v>
      </c>
      <c r="Q258" s="156">
        <v>0</v>
      </c>
      <c r="R258" s="156">
        <v>3044.13</v>
      </c>
      <c r="S258" s="156">
        <v>0.13</v>
      </c>
      <c r="T258" s="156">
        <v>0</v>
      </c>
      <c r="U258" s="156">
        <v>3044</v>
      </c>
      <c r="V258" s="157" t="s">
        <v>154</v>
      </c>
      <c r="W258" s="157" t="s">
        <v>1114</v>
      </c>
      <c r="X258" s="157" t="s">
        <v>1891</v>
      </c>
      <c r="Y258" s="157" t="s">
        <v>1116</v>
      </c>
      <c r="Z258" s="157" t="s">
        <v>1117</v>
      </c>
      <c r="AA258" s="157" t="s">
        <v>168</v>
      </c>
      <c r="AB258" s="157" t="s">
        <v>154</v>
      </c>
      <c r="AC258" s="157" t="s">
        <v>1158</v>
      </c>
      <c r="AD258" s="157" t="s">
        <v>1159</v>
      </c>
      <c r="AE258" s="157" t="s">
        <v>1160</v>
      </c>
      <c r="AF258" s="157" t="s">
        <v>1892</v>
      </c>
      <c r="AG258" s="157" t="s">
        <v>1141</v>
      </c>
      <c r="AH258" s="157" t="s">
        <v>172</v>
      </c>
      <c r="AI258" s="157" t="s">
        <v>1123</v>
      </c>
      <c r="AJ258" s="157" t="s">
        <v>1124</v>
      </c>
      <c r="AK258" s="157" t="s">
        <v>1162</v>
      </c>
      <c r="AL258" s="157" t="s">
        <v>1126</v>
      </c>
      <c r="AM258" s="157" t="s">
        <v>1127</v>
      </c>
      <c r="AN258" s="157" t="s">
        <v>154</v>
      </c>
      <c r="AO258" s="157" t="s">
        <v>1128</v>
      </c>
      <c r="AP258" s="157" t="s">
        <v>154</v>
      </c>
      <c r="AQ258" s="157" t="s">
        <v>154</v>
      </c>
      <c r="AR258" s="157" t="s">
        <v>1153</v>
      </c>
      <c r="AS258" s="157" t="s">
        <v>1130</v>
      </c>
      <c r="AT258" s="157" t="s">
        <v>1131</v>
      </c>
      <c r="AU258" s="157" t="s">
        <v>1170</v>
      </c>
      <c r="AV258" s="157" t="s">
        <v>173</v>
      </c>
      <c r="AW258" s="157" t="s">
        <v>173</v>
      </c>
      <c r="AX258" s="157" t="s">
        <v>1282</v>
      </c>
      <c r="AY258" s="157" t="s">
        <v>1283</v>
      </c>
      <c r="AZ258" s="157" t="s">
        <v>1286</v>
      </c>
      <c r="BA258" s="157" t="s">
        <v>173</v>
      </c>
    </row>
    <row r="259" spans="1:53" ht="14.4" x14ac:dyDescent="0.3">
      <c r="A259" s="157" t="s">
        <v>154</v>
      </c>
      <c r="B259" s="157" t="s">
        <v>154</v>
      </c>
      <c r="C259" s="157" t="s">
        <v>1823</v>
      </c>
      <c r="D259" s="157" t="s">
        <v>1104</v>
      </c>
      <c r="E259" s="157" t="s">
        <v>1886</v>
      </c>
      <c r="F259" s="157" t="s">
        <v>1893</v>
      </c>
      <c r="G259" s="157" t="s">
        <v>1145</v>
      </c>
      <c r="H259" s="157" t="s">
        <v>1146</v>
      </c>
      <c r="I259" s="157" t="s">
        <v>1108</v>
      </c>
      <c r="J259" s="157" t="s">
        <v>1109</v>
      </c>
      <c r="K259" s="157" t="s">
        <v>1888</v>
      </c>
      <c r="L259" s="157" t="s">
        <v>1889</v>
      </c>
      <c r="M259" s="157" t="s">
        <v>1890</v>
      </c>
      <c r="N259" s="157" t="s">
        <v>1113</v>
      </c>
      <c r="O259" s="156">
        <v>3044.13</v>
      </c>
      <c r="P259" s="156">
        <v>0</v>
      </c>
      <c r="Q259" s="156">
        <v>7.0000000000000007E-2</v>
      </c>
      <c r="R259" s="156">
        <v>3044.2</v>
      </c>
      <c r="S259" s="156">
        <v>0</v>
      </c>
      <c r="T259" s="156">
        <v>0</v>
      </c>
      <c r="U259" s="156">
        <v>3044.2</v>
      </c>
      <c r="V259" s="157" t="s">
        <v>154</v>
      </c>
      <c r="W259" s="157" t="s">
        <v>1114</v>
      </c>
      <c r="X259" s="157" t="s">
        <v>1894</v>
      </c>
      <c r="Y259" s="157" t="s">
        <v>1116</v>
      </c>
      <c r="Z259" s="157" t="s">
        <v>1117</v>
      </c>
      <c r="AA259" s="157" t="s">
        <v>168</v>
      </c>
      <c r="AB259" s="157" t="s">
        <v>154</v>
      </c>
      <c r="AC259" s="157" t="s">
        <v>1148</v>
      </c>
      <c r="AD259" s="157" t="s">
        <v>1149</v>
      </c>
      <c r="AE259" s="157" t="s">
        <v>1150</v>
      </c>
      <c r="AF259" s="157" t="s">
        <v>1489</v>
      </c>
      <c r="AG259" s="157" t="s">
        <v>1141</v>
      </c>
      <c r="AH259" s="157" t="s">
        <v>172</v>
      </c>
      <c r="AI259" s="157" t="s">
        <v>1123</v>
      </c>
      <c r="AJ259" s="157" t="s">
        <v>1124</v>
      </c>
      <c r="AK259" s="157" t="s">
        <v>1152</v>
      </c>
      <c r="AL259" s="157" t="s">
        <v>1126</v>
      </c>
      <c r="AM259" s="157" t="s">
        <v>1127</v>
      </c>
      <c r="AN259" s="157" t="s">
        <v>154</v>
      </c>
      <c r="AO259" s="157" t="s">
        <v>1128</v>
      </c>
      <c r="AP259" s="157" t="s">
        <v>154</v>
      </c>
      <c r="AQ259" s="157" t="s">
        <v>154</v>
      </c>
      <c r="AR259" s="157" t="s">
        <v>1153</v>
      </c>
      <c r="AS259" s="157" t="s">
        <v>1130</v>
      </c>
      <c r="AT259" s="157" t="s">
        <v>1131</v>
      </c>
      <c r="AU259" s="157" t="s">
        <v>1170</v>
      </c>
      <c r="AV259" s="157" t="s">
        <v>173</v>
      </c>
      <c r="AW259" s="157" t="s">
        <v>173</v>
      </c>
      <c r="AX259" s="157" t="s">
        <v>1282</v>
      </c>
      <c r="AY259" s="157" t="s">
        <v>1283</v>
      </c>
      <c r="AZ259" s="157" t="s">
        <v>173</v>
      </c>
      <c r="BA259" s="157" t="s">
        <v>173</v>
      </c>
    </row>
    <row r="260" spans="1:53" ht="14.4" x14ac:dyDescent="0.3">
      <c r="A260" s="157" t="s">
        <v>154</v>
      </c>
      <c r="B260" s="157" t="s">
        <v>154</v>
      </c>
      <c r="C260" s="157" t="s">
        <v>1823</v>
      </c>
      <c r="D260" s="157" t="s">
        <v>1104</v>
      </c>
      <c r="E260" s="157" t="s">
        <v>1886</v>
      </c>
      <c r="F260" s="157" t="s">
        <v>1895</v>
      </c>
      <c r="G260" s="157" t="s">
        <v>1106</v>
      </c>
      <c r="H260" s="157" t="s">
        <v>1107</v>
      </c>
      <c r="I260" s="157" t="s">
        <v>1108</v>
      </c>
      <c r="J260" s="157" t="s">
        <v>1109</v>
      </c>
      <c r="K260" s="157" t="s">
        <v>1888</v>
      </c>
      <c r="L260" s="157" t="s">
        <v>1889</v>
      </c>
      <c r="M260" s="157" t="s">
        <v>1890</v>
      </c>
      <c r="N260" s="157" t="s">
        <v>1113</v>
      </c>
      <c r="O260" s="156">
        <v>3044.13</v>
      </c>
      <c r="P260" s="156">
        <v>0</v>
      </c>
      <c r="Q260" s="156">
        <v>7.0000000000000007E-2</v>
      </c>
      <c r="R260" s="156">
        <v>3044.2</v>
      </c>
      <c r="S260" s="156">
        <v>0</v>
      </c>
      <c r="T260" s="156">
        <v>0</v>
      </c>
      <c r="U260" s="156">
        <v>3044.2</v>
      </c>
      <c r="V260" s="157" t="s">
        <v>154</v>
      </c>
      <c r="W260" s="157" t="s">
        <v>1114</v>
      </c>
      <c r="X260" s="157" t="s">
        <v>1896</v>
      </c>
      <c r="Y260" s="157" t="s">
        <v>1116</v>
      </c>
      <c r="Z260" s="157" t="s">
        <v>1117</v>
      </c>
      <c r="AA260" s="157" t="s">
        <v>168</v>
      </c>
      <c r="AB260" s="157" t="s">
        <v>154</v>
      </c>
      <c r="AC260" s="157" t="s">
        <v>1118</v>
      </c>
      <c r="AD260" s="157" t="s">
        <v>1119</v>
      </c>
      <c r="AE260" s="157" t="s">
        <v>1120</v>
      </c>
      <c r="AF260" s="157" t="s">
        <v>1897</v>
      </c>
      <c r="AG260" s="157" t="s">
        <v>1122</v>
      </c>
      <c r="AH260" s="157" t="s">
        <v>172</v>
      </c>
      <c r="AI260" s="157" t="s">
        <v>1123</v>
      </c>
      <c r="AJ260" s="157" t="s">
        <v>1124</v>
      </c>
      <c r="AK260" s="157" t="s">
        <v>1125</v>
      </c>
      <c r="AL260" s="157" t="s">
        <v>1126</v>
      </c>
      <c r="AM260" s="157" t="s">
        <v>1127</v>
      </c>
      <c r="AN260" s="157" t="s">
        <v>154</v>
      </c>
      <c r="AO260" s="157" t="s">
        <v>1128</v>
      </c>
      <c r="AP260" s="157" t="s">
        <v>154</v>
      </c>
      <c r="AQ260" s="157" t="s">
        <v>154</v>
      </c>
      <c r="AR260" s="157" t="s">
        <v>1129</v>
      </c>
      <c r="AS260" s="157" t="s">
        <v>1130</v>
      </c>
      <c r="AT260" s="157" t="s">
        <v>1131</v>
      </c>
      <c r="AU260" s="157" t="s">
        <v>1170</v>
      </c>
      <c r="AV260" s="157" t="s">
        <v>173</v>
      </c>
      <c r="AW260" s="157" t="s">
        <v>173</v>
      </c>
      <c r="AX260" s="157" t="s">
        <v>1282</v>
      </c>
      <c r="AY260" s="157" t="s">
        <v>1283</v>
      </c>
      <c r="AZ260" s="157" t="s">
        <v>173</v>
      </c>
      <c r="BA260" s="157" t="s">
        <v>173</v>
      </c>
    </row>
    <row r="261" spans="1:53" ht="14.4" x14ac:dyDescent="0.3">
      <c r="A261" s="157" t="s">
        <v>154</v>
      </c>
      <c r="B261" s="157" t="s">
        <v>154</v>
      </c>
      <c r="C261" s="157" t="s">
        <v>1823</v>
      </c>
      <c r="D261" s="157" t="s">
        <v>1104</v>
      </c>
      <c r="E261" s="157" t="s">
        <v>1886</v>
      </c>
      <c r="F261" s="157" t="s">
        <v>1898</v>
      </c>
      <c r="G261" s="157" t="s">
        <v>1134</v>
      </c>
      <c r="H261" s="157" t="s">
        <v>1135</v>
      </c>
      <c r="I261" s="157" t="s">
        <v>1108</v>
      </c>
      <c r="J261" s="157" t="s">
        <v>1109</v>
      </c>
      <c r="K261" s="157" t="s">
        <v>1888</v>
      </c>
      <c r="L261" s="157" t="s">
        <v>1889</v>
      </c>
      <c r="M261" s="157" t="s">
        <v>1890</v>
      </c>
      <c r="N261" s="157" t="s">
        <v>1113</v>
      </c>
      <c r="O261" s="156">
        <v>3044.13</v>
      </c>
      <c r="P261" s="156">
        <v>0</v>
      </c>
      <c r="Q261" s="156">
        <v>7.0000000000000007E-2</v>
      </c>
      <c r="R261" s="156">
        <v>3044.2</v>
      </c>
      <c r="S261" s="156">
        <v>0</v>
      </c>
      <c r="T261" s="156">
        <v>0</v>
      </c>
      <c r="U261" s="156">
        <v>3044.2</v>
      </c>
      <c r="V261" s="157" t="s">
        <v>154</v>
      </c>
      <c r="W261" s="157" t="s">
        <v>1114</v>
      </c>
      <c r="X261" s="157" t="s">
        <v>1899</v>
      </c>
      <c r="Y261" s="157" t="s">
        <v>1116</v>
      </c>
      <c r="Z261" s="157" t="s">
        <v>1117</v>
      </c>
      <c r="AA261" s="157" t="s">
        <v>168</v>
      </c>
      <c r="AB261" s="157" t="s">
        <v>154</v>
      </c>
      <c r="AC261" s="157" t="s">
        <v>1137</v>
      </c>
      <c r="AD261" s="157" t="s">
        <v>1138</v>
      </c>
      <c r="AE261" s="157" t="s">
        <v>1139</v>
      </c>
      <c r="AF261" s="157" t="s">
        <v>1220</v>
      </c>
      <c r="AG261" s="157" t="s">
        <v>1141</v>
      </c>
      <c r="AH261" s="157" t="s">
        <v>172</v>
      </c>
      <c r="AI261" s="157" t="s">
        <v>1123</v>
      </c>
      <c r="AJ261" s="157" t="s">
        <v>1124</v>
      </c>
      <c r="AK261" s="157" t="s">
        <v>1142</v>
      </c>
      <c r="AL261" s="157" t="s">
        <v>1126</v>
      </c>
      <c r="AM261" s="157" t="s">
        <v>1127</v>
      </c>
      <c r="AN261" s="157" t="s">
        <v>154</v>
      </c>
      <c r="AO261" s="157" t="s">
        <v>1128</v>
      </c>
      <c r="AP261" s="157" t="s">
        <v>154</v>
      </c>
      <c r="AQ261" s="157" t="s">
        <v>154</v>
      </c>
      <c r="AR261" s="157" t="s">
        <v>1143</v>
      </c>
      <c r="AS261" s="157" t="s">
        <v>1130</v>
      </c>
      <c r="AT261" s="157" t="s">
        <v>1131</v>
      </c>
      <c r="AU261" s="157" t="s">
        <v>1170</v>
      </c>
      <c r="AV261" s="157" t="s">
        <v>173</v>
      </c>
      <c r="AW261" s="157" t="s">
        <v>173</v>
      </c>
      <c r="AX261" s="157" t="s">
        <v>1282</v>
      </c>
      <c r="AY261" s="157" t="s">
        <v>1283</v>
      </c>
      <c r="AZ261" s="157" t="s">
        <v>173</v>
      </c>
      <c r="BA261" s="157" t="s">
        <v>173</v>
      </c>
    </row>
    <row r="262" spans="1:53" ht="14.4" x14ac:dyDescent="0.3">
      <c r="A262" s="157" t="s">
        <v>154</v>
      </c>
      <c r="B262" s="157" t="s">
        <v>154</v>
      </c>
      <c r="C262" s="157" t="s">
        <v>1823</v>
      </c>
      <c r="D262" s="157" t="s">
        <v>1104</v>
      </c>
      <c r="E262" s="157" t="s">
        <v>1886</v>
      </c>
      <c r="F262" s="157" t="s">
        <v>1900</v>
      </c>
      <c r="G262" s="157" t="s">
        <v>1901</v>
      </c>
      <c r="H262" s="157" t="s">
        <v>1902</v>
      </c>
      <c r="I262" s="157" t="s">
        <v>1108</v>
      </c>
      <c r="J262" s="157" t="s">
        <v>1109</v>
      </c>
      <c r="K262" s="157" t="s">
        <v>1888</v>
      </c>
      <c r="L262" s="157" t="s">
        <v>1889</v>
      </c>
      <c r="M262" s="157" t="s">
        <v>1890</v>
      </c>
      <c r="N262" s="157" t="s">
        <v>1113</v>
      </c>
      <c r="O262" s="156">
        <v>3044.13</v>
      </c>
      <c r="P262" s="156">
        <v>0.13</v>
      </c>
      <c r="Q262" s="156">
        <v>0</v>
      </c>
      <c r="R262" s="156">
        <v>3044.13</v>
      </c>
      <c r="S262" s="156">
        <v>0.13</v>
      </c>
      <c r="T262" s="156">
        <v>0</v>
      </c>
      <c r="U262" s="156">
        <v>3044</v>
      </c>
      <c r="V262" s="157" t="s">
        <v>154</v>
      </c>
      <c r="W262" s="157" t="s">
        <v>1114</v>
      </c>
      <c r="X262" s="157" t="s">
        <v>1903</v>
      </c>
      <c r="Y262" s="157" t="s">
        <v>1116</v>
      </c>
      <c r="Z262" s="157" t="s">
        <v>1117</v>
      </c>
      <c r="AA262" s="157" t="s">
        <v>168</v>
      </c>
      <c r="AB262" s="157" t="s">
        <v>154</v>
      </c>
      <c r="AC262" s="157" t="s">
        <v>1904</v>
      </c>
      <c r="AD262" s="157" t="s">
        <v>1905</v>
      </c>
      <c r="AE262" s="157" t="s">
        <v>1906</v>
      </c>
      <c r="AF262" s="157" t="s">
        <v>1316</v>
      </c>
      <c r="AG262" s="157" t="s">
        <v>1122</v>
      </c>
      <c r="AH262" s="157" t="s">
        <v>172</v>
      </c>
      <c r="AI262" s="157" t="s">
        <v>1123</v>
      </c>
      <c r="AJ262" s="157" t="s">
        <v>1124</v>
      </c>
      <c r="AK262" s="157" t="s">
        <v>1907</v>
      </c>
      <c r="AL262" s="157" t="s">
        <v>1126</v>
      </c>
      <c r="AM262" s="157" t="s">
        <v>1127</v>
      </c>
      <c r="AN262" s="157" t="s">
        <v>154</v>
      </c>
      <c r="AO262" s="157" t="s">
        <v>1128</v>
      </c>
      <c r="AP262" s="157" t="s">
        <v>154</v>
      </c>
      <c r="AQ262" s="157" t="s">
        <v>154</v>
      </c>
      <c r="AR262" s="157" t="s">
        <v>1129</v>
      </c>
      <c r="AS262" s="157" t="s">
        <v>1130</v>
      </c>
      <c r="AT262" s="157" t="s">
        <v>1131</v>
      </c>
      <c r="AU262" s="157" t="s">
        <v>1170</v>
      </c>
      <c r="AV262" s="157" t="s">
        <v>173</v>
      </c>
      <c r="AW262" s="157" t="s">
        <v>173</v>
      </c>
      <c r="AX262" s="157" t="s">
        <v>1282</v>
      </c>
      <c r="AY262" s="157" t="s">
        <v>1283</v>
      </c>
      <c r="AZ262" s="157" t="s">
        <v>1286</v>
      </c>
      <c r="BA262" s="157" t="s">
        <v>173</v>
      </c>
    </row>
    <row r="263" spans="1:53" ht="14.4" x14ac:dyDescent="0.3">
      <c r="A263" s="157" t="s">
        <v>154</v>
      </c>
      <c r="B263" s="157" t="s">
        <v>154</v>
      </c>
      <c r="C263" s="157" t="s">
        <v>1823</v>
      </c>
      <c r="D263" s="157" t="s">
        <v>1104</v>
      </c>
      <c r="E263" s="157" t="s">
        <v>1886</v>
      </c>
      <c r="F263" s="157" t="s">
        <v>1908</v>
      </c>
      <c r="G263" s="157" t="s">
        <v>1172</v>
      </c>
      <c r="H263" s="157" t="s">
        <v>1173</v>
      </c>
      <c r="I263" s="157" t="s">
        <v>1108</v>
      </c>
      <c r="J263" s="157" t="s">
        <v>1109</v>
      </c>
      <c r="K263" s="157" t="s">
        <v>1888</v>
      </c>
      <c r="L263" s="157" t="s">
        <v>1889</v>
      </c>
      <c r="M263" s="157" t="s">
        <v>1890</v>
      </c>
      <c r="N263" s="157" t="s">
        <v>1113</v>
      </c>
      <c r="O263" s="156">
        <v>3044.13</v>
      </c>
      <c r="P263" s="156">
        <v>0.13</v>
      </c>
      <c r="Q263" s="156">
        <v>0</v>
      </c>
      <c r="R263" s="156">
        <v>3044.13</v>
      </c>
      <c r="S263" s="156">
        <v>0.13</v>
      </c>
      <c r="T263" s="156">
        <v>0</v>
      </c>
      <c r="U263" s="156">
        <v>3044</v>
      </c>
      <c r="V263" s="157" t="s">
        <v>154</v>
      </c>
      <c r="W263" s="157" t="s">
        <v>1114</v>
      </c>
      <c r="X263" s="157" t="s">
        <v>1909</v>
      </c>
      <c r="Y263" s="157" t="s">
        <v>1116</v>
      </c>
      <c r="Z263" s="157" t="s">
        <v>1117</v>
      </c>
      <c r="AA263" s="157" t="s">
        <v>168</v>
      </c>
      <c r="AB263" s="157" t="s">
        <v>154</v>
      </c>
      <c r="AC263" s="157" t="s">
        <v>1175</v>
      </c>
      <c r="AD263" s="157" t="s">
        <v>1176</v>
      </c>
      <c r="AE263" s="157" t="s">
        <v>1177</v>
      </c>
      <c r="AF263" s="157" t="s">
        <v>1910</v>
      </c>
      <c r="AG263" s="157" t="s">
        <v>1141</v>
      </c>
      <c r="AH263" s="157" t="s">
        <v>172</v>
      </c>
      <c r="AI263" s="157" t="s">
        <v>1123</v>
      </c>
      <c r="AJ263" s="157" t="s">
        <v>1124</v>
      </c>
      <c r="AK263" s="157" t="s">
        <v>1179</v>
      </c>
      <c r="AL263" s="157" t="s">
        <v>1126</v>
      </c>
      <c r="AM263" s="157" t="s">
        <v>1127</v>
      </c>
      <c r="AN263" s="157" t="s">
        <v>154</v>
      </c>
      <c r="AO263" s="157" t="s">
        <v>1128</v>
      </c>
      <c r="AP263" s="157" t="s">
        <v>154</v>
      </c>
      <c r="AQ263" s="157" t="s">
        <v>154</v>
      </c>
      <c r="AR263" s="157" t="s">
        <v>1143</v>
      </c>
      <c r="AS263" s="157" t="s">
        <v>1130</v>
      </c>
      <c r="AT263" s="157" t="s">
        <v>1131</v>
      </c>
      <c r="AU263" s="157" t="s">
        <v>1170</v>
      </c>
      <c r="AV263" s="157" t="s">
        <v>173</v>
      </c>
      <c r="AW263" s="157" t="s">
        <v>173</v>
      </c>
      <c r="AX263" s="157" t="s">
        <v>1282</v>
      </c>
      <c r="AY263" s="157" t="s">
        <v>1283</v>
      </c>
      <c r="AZ263" s="157" t="s">
        <v>1286</v>
      </c>
      <c r="BA263" s="157" t="s">
        <v>173</v>
      </c>
    </row>
    <row r="264" spans="1:53" s="80" customFormat="1" ht="14.4" x14ac:dyDescent="0.3">
      <c r="A264" s="158" t="s">
        <v>154</v>
      </c>
      <c r="B264" s="158" t="s">
        <v>154</v>
      </c>
      <c r="C264" s="158" t="s">
        <v>1911</v>
      </c>
      <c r="D264" s="158" t="s">
        <v>1104</v>
      </c>
      <c r="E264" s="158" t="s">
        <v>1912</v>
      </c>
      <c r="F264" s="158" t="s">
        <v>1913</v>
      </c>
      <c r="G264" s="158" t="s">
        <v>1172</v>
      </c>
      <c r="H264" s="158" t="s">
        <v>1173</v>
      </c>
      <c r="I264" s="158" t="s">
        <v>1108</v>
      </c>
      <c r="J264" s="158" t="s">
        <v>1109</v>
      </c>
      <c r="K264" s="158" t="s">
        <v>1914</v>
      </c>
      <c r="L264" s="158" t="s">
        <v>1915</v>
      </c>
      <c r="M264" s="158" t="s">
        <v>1916</v>
      </c>
      <c r="N264" s="158" t="s">
        <v>1113</v>
      </c>
      <c r="O264" s="161">
        <v>3044.13</v>
      </c>
      <c r="P264" s="161">
        <v>0</v>
      </c>
      <c r="Q264" s="161">
        <v>7.0000000000000007E-2</v>
      </c>
      <c r="R264" s="161">
        <v>3044.2</v>
      </c>
      <c r="S264" s="161">
        <v>0</v>
      </c>
      <c r="T264" s="161">
        <v>0</v>
      </c>
      <c r="U264" s="161">
        <v>3044.2</v>
      </c>
      <c r="V264" s="158" t="s">
        <v>154</v>
      </c>
      <c r="W264" s="158" t="s">
        <v>1114</v>
      </c>
      <c r="X264" s="158" t="s">
        <v>1917</v>
      </c>
      <c r="Y264" s="158" t="s">
        <v>1116</v>
      </c>
      <c r="Z264" s="158" t="s">
        <v>1117</v>
      </c>
      <c r="AA264" s="158" t="s">
        <v>168</v>
      </c>
      <c r="AB264" s="158" t="s">
        <v>154</v>
      </c>
      <c r="AC264" s="158" t="s">
        <v>1175</v>
      </c>
      <c r="AD264" s="158" t="s">
        <v>1176</v>
      </c>
      <c r="AE264" s="158" t="s">
        <v>1177</v>
      </c>
      <c r="AF264" s="158" t="s">
        <v>1918</v>
      </c>
      <c r="AG264" s="158" t="s">
        <v>1141</v>
      </c>
      <c r="AH264" s="158" t="s">
        <v>172</v>
      </c>
      <c r="AI264" s="158" t="s">
        <v>1123</v>
      </c>
      <c r="AJ264" s="158" t="s">
        <v>1124</v>
      </c>
      <c r="AK264" s="158" t="s">
        <v>1179</v>
      </c>
      <c r="AL264" s="158" t="s">
        <v>1126</v>
      </c>
      <c r="AM264" s="158" t="s">
        <v>1127</v>
      </c>
      <c r="AN264" s="158" t="s">
        <v>154</v>
      </c>
      <c r="AO264" s="158" t="s">
        <v>1128</v>
      </c>
      <c r="AP264" s="158" t="s">
        <v>154</v>
      </c>
      <c r="AQ264" s="158" t="s">
        <v>154</v>
      </c>
      <c r="AR264" s="158" t="s">
        <v>1143</v>
      </c>
      <c r="AS264" s="158" t="s">
        <v>1130</v>
      </c>
      <c r="AT264" s="158" t="s">
        <v>1131</v>
      </c>
      <c r="AU264" s="158" t="s">
        <v>1170</v>
      </c>
      <c r="AV264" s="158" t="s">
        <v>173</v>
      </c>
      <c r="AW264" s="158" t="s">
        <v>173</v>
      </c>
      <c r="AX264" s="158" t="s">
        <v>1282</v>
      </c>
      <c r="AY264" s="158" t="s">
        <v>1283</v>
      </c>
      <c r="AZ264" s="158" t="s">
        <v>173</v>
      </c>
      <c r="BA264" s="158" t="s">
        <v>173</v>
      </c>
    </row>
    <row r="265" spans="1:53" s="80" customFormat="1" ht="14.4" x14ac:dyDescent="0.3">
      <c r="A265" s="158" t="s">
        <v>154</v>
      </c>
      <c r="B265" s="158" t="s">
        <v>154</v>
      </c>
      <c r="C265" s="158" t="s">
        <v>1911</v>
      </c>
      <c r="D265" s="158" t="s">
        <v>1104</v>
      </c>
      <c r="E265" s="158" t="s">
        <v>1912</v>
      </c>
      <c r="F265" s="158" t="s">
        <v>1919</v>
      </c>
      <c r="G265" s="158" t="s">
        <v>1901</v>
      </c>
      <c r="H265" s="158" t="s">
        <v>1902</v>
      </c>
      <c r="I265" s="158" t="s">
        <v>1108</v>
      </c>
      <c r="J265" s="158" t="s">
        <v>1109</v>
      </c>
      <c r="K265" s="158" t="s">
        <v>1914</v>
      </c>
      <c r="L265" s="158" t="s">
        <v>1915</v>
      </c>
      <c r="M265" s="158" t="s">
        <v>1916</v>
      </c>
      <c r="N265" s="158" t="s">
        <v>1113</v>
      </c>
      <c r="O265" s="161">
        <v>3044.13</v>
      </c>
      <c r="P265" s="161">
        <v>0</v>
      </c>
      <c r="Q265" s="161">
        <v>7.0000000000000007E-2</v>
      </c>
      <c r="R265" s="161">
        <v>3044.2</v>
      </c>
      <c r="S265" s="161">
        <v>0</v>
      </c>
      <c r="T265" s="161">
        <v>0</v>
      </c>
      <c r="U265" s="161">
        <v>3044.2</v>
      </c>
      <c r="V265" s="158" t="s">
        <v>154</v>
      </c>
      <c r="W265" s="158" t="s">
        <v>1114</v>
      </c>
      <c r="X265" s="158" t="s">
        <v>1920</v>
      </c>
      <c r="Y265" s="158" t="s">
        <v>1116</v>
      </c>
      <c r="Z265" s="158" t="s">
        <v>1117</v>
      </c>
      <c r="AA265" s="158" t="s">
        <v>168</v>
      </c>
      <c r="AB265" s="158" t="s">
        <v>154</v>
      </c>
      <c r="AC265" s="158" t="s">
        <v>1904</v>
      </c>
      <c r="AD265" s="158" t="s">
        <v>1905</v>
      </c>
      <c r="AE265" s="158" t="s">
        <v>1906</v>
      </c>
      <c r="AF265" s="158" t="s">
        <v>1351</v>
      </c>
      <c r="AG265" s="158" t="s">
        <v>1122</v>
      </c>
      <c r="AH265" s="158" t="s">
        <v>172</v>
      </c>
      <c r="AI265" s="158" t="s">
        <v>1123</v>
      </c>
      <c r="AJ265" s="158" t="s">
        <v>1124</v>
      </c>
      <c r="AK265" s="158" t="s">
        <v>1907</v>
      </c>
      <c r="AL265" s="158" t="s">
        <v>1126</v>
      </c>
      <c r="AM265" s="158" t="s">
        <v>1127</v>
      </c>
      <c r="AN265" s="158" t="s">
        <v>154</v>
      </c>
      <c r="AO265" s="158" t="s">
        <v>1128</v>
      </c>
      <c r="AP265" s="158" t="s">
        <v>154</v>
      </c>
      <c r="AQ265" s="158" t="s">
        <v>154</v>
      </c>
      <c r="AR265" s="158" t="s">
        <v>1129</v>
      </c>
      <c r="AS265" s="158" t="s">
        <v>1130</v>
      </c>
      <c r="AT265" s="158" t="s">
        <v>1131</v>
      </c>
      <c r="AU265" s="158" t="s">
        <v>1170</v>
      </c>
      <c r="AV265" s="158" t="s">
        <v>173</v>
      </c>
      <c r="AW265" s="158" t="s">
        <v>173</v>
      </c>
      <c r="AX265" s="158" t="s">
        <v>1282</v>
      </c>
      <c r="AY265" s="158" t="s">
        <v>1283</v>
      </c>
      <c r="AZ265" s="158" t="s">
        <v>173</v>
      </c>
      <c r="BA265" s="158" t="s">
        <v>173</v>
      </c>
    </row>
    <row r="266" spans="1:53" s="80" customFormat="1" ht="14.4" x14ac:dyDescent="0.3">
      <c r="A266" s="158" t="s">
        <v>154</v>
      </c>
      <c r="B266" s="158" t="s">
        <v>154</v>
      </c>
      <c r="C266" s="158" t="s">
        <v>1911</v>
      </c>
      <c r="D266" s="158" t="s">
        <v>1104</v>
      </c>
      <c r="E266" s="158" t="s">
        <v>1912</v>
      </c>
      <c r="F266" s="158" t="s">
        <v>1921</v>
      </c>
      <c r="G266" s="158" t="s">
        <v>1134</v>
      </c>
      <c r="H266" s="158" t="s">
        <v>1135</v>
      </c>
      <c r="I266" s="158" t="s">
        <v>1108</v>
      </c>
      <c r="J266" s="158" t="s">
        <v>1109</v>
      </c>
      <c r="K266" s="158" t="s">
        <v>1914</v>
      </c>
      <c r="L266" s="158" t="s">
        <v>1915</v>
      </c>
      <c r="M266" s="158" t="s">
        <v>1916</v>
      </c>
      <c r="N266" s="158" t="s">
        <v>1113</v>
      </c>
      <c r="O266" s="161">
        <v>3044.13</v>
      </c>
      <c r="P266" s="161">
        <v>0</v>
      </c>
      <c r="Q266" s="161">
        <v>7.0000000000000007E-2</v>
      </c>
      <c r="R266" s="161">
        <v>3044.2</v>
      </c>
      <c r="S266" s="161">
        <v>0</v>
      </c>
      <c r="T266" s="161">
        <v>0</v>
      </c>
      <c r="U266" s="161">
        <v>3044.2</v>
      </c>
      <c r="V266" s="158" t="s">
        <v>154</v>
      </c>
      <c r="W266" s="158" t="s">
        <v>1114</v>
      </c>
      <c r="X266" s="158" t="s">
        <v>1922</v>
      </c>
      <c r="Y266" s="158" t="s">
        <v>1116</v>
      </c>
      <c r="Z266" s="158" t="s">
        <v>1117</v>
      </c>
      <c r="AA266" s="158" t="s">
        <v>168</v>
      </c>
      <c r="AB266" s="158" t="s">
        <v>154</v>
      </c>
      <c r="AC266" s="158" t="s">
        <v>1137</v>
      </c>
      <c r="AD266" s="158" t="s">
        <v>1138</v>
      </c>
      <c r="AE266" s="158" t="s">
        <v>1139</v>
      </c>
      <c r="AF266" s="158" t="s">
        <v>1235</v>
      </c>
      <c r="AG266" s="158" t="s">
        <v>1141</v>
      </c>
      <c r="AH266" s="158" t="s">
        <v>172</v>
      </c>
      <c r="AI266" s="158" t="s">
        <v>1123</v>
      </c>
      <c r="AJ266" s="158" t="s">
        <v>1124</v>
      </c>
      <c r="AK266" s="158" t="s">
        <v>1142</v>
      </c>
      <c r="AL266" s="158" t="s">
        <v>1126</v>
      </c>
      <c r="AM266" s="158" t="s">
        <v>1127</v>
      </c>
      <c r="AN266" s="158" t="s">
        <v>154</v>
      </c>
      <c r="AO266" s="158" t="s">
        <v>1128</v>
      </c>
      <c r="AP266" s="158" t="s">
        <v>154</v>
      </c>
      <c r="AQ266" s="158" t="s">
        <v>154</v>
      </c>
      <c r="AR266" s="158" t="s">
        <v>1143</v>
      </c>
      <c r="AS266" s="158" t="s">
        <v>1130</v>
      </c>
      <c r="AT266" s="158" t="s">
        <v>1131</v>
      </c>
      <c r="AU266" s="158" t="s">
        <v>1170</v>
      </c>
      <c r="AV266" s="158" t="s">
        <v>173</v>
      </c>
      <c r="AW266" s="158" t="s">
        <v>173</v>
      </c>
      <c r="AX266" s="158" t="s">
        <v>1282</v>
      </c>
      <c r="AY266" s="158" t="s">
        <v>1283</v>
      </c>
      <c r="AZ266" s="158" t="s">
        <v>173</v>
      </c>
      <c r="BA266" s="158" t="s">
        <v>173</v>
      </c>
    </row>
    <row r="267" spans="1:53" s="80" customFormat="1" ht="14.4" x14ac:dyDescent="0.3">
      <c r="A267" s="158" t="s">
        <v>154</v>
      </c>
      <c r="B267" s="158" t="s">
        <v>154</v>
      </c>
      <c r="C267" s="158" t="s">
        <v>1911</v>
      </c>
      <c r="D267" s="158" t="s">
        <v>1104</v>
      </c>
      <c r="E267" s="158" t="s">
        <v>1912</v>
      </c>
      <c r="F267" s="158" t="s">
        <v>1923</v>
      </c>
      <c r="G267" s="158" t="s">
        <v>1155</v>
      </c>
      <c r="H267" s="158" t="s">
        <v>1156</v>
      </c>
      <c r="I267" s="158" t="s">
        <v>1108</v>
      </c>
      <c r="J267" s="158" t="s">
        <v>1109</v>
      </c>
      <c r="K267" s="158" t="s">
        <v>1914</v>
      </c>
      <c r="L267" s="158" t="s">
        <v>1915</v>
      </c>
      <c r="M267" s="158" t="s">
        <v>1916</v>
      </c>
      <c r="N267" s="158" t="s">
        <v>1113</v>
      </c>
      <c r="O267" s="161">
        <v>3044.13</v>
      </c>
      <c r="P267" s="161">
        <v>0</v>
      </c>
      <c r="Q267" s="161">
        <v>7.0000000000000007E-2</v>
      </c>
      <c r="R267" s="161">
        <v>3044.2</v>
      </c>
      <c r="S267" s="161">
        <v>0</v>
      </c>
      <c r="T267" s="161">
        <v>0</v>
      </c>
      <c r="U267" s="161">
        <v>3044.2</v>
      </c>
      <c r="V267" s="158" t="s">
        <v>154</v>
      </c>
      <c r="W267" s="158" t="s">
        <v>1114</v>
      </c>
      <c r="X267" s="158" t="s">
        <v>1924</v>
      </c>
      <c r="Y267" s="158" t="s">
        <v>1116</v>
      </c>
      <c r="Z267" s="158" t="s">
        <v>1117</v>
      </c>
      <c r="AA267" s="158" t="s">
        <v>168</v>
      </c>
      <c r="AB267" s="158" t="s">
        <v>154</v>
      </c>
      <c r="AC267" s="158" t="s">
        <v>1158</v>
      </c>
      <c r="AD267" s="158" t="s">
        <v>1159</v>
      </c>
      <c r="AE267" s="158" t="s">
        <v>1160</v>
      </c>
      <c r="AF267" s="158" t="s">
        <v>1925</v>
      </c>
      <c r="AG267" s="158" t="s">
        <v>1141</v>
      </c>
      <c r="AH267" s="158" t="s">
        <v>172</v>
      </c>
      <c r="AI267" s="158" t="s">
        <v>1123</v>
      </c>
      <c r="AJ267" s="158" t="s">
        <v>1124</v>
      </c>
      <c r="AK267" s="158" t="s">
        <v>1162</v>
      </c>
      <c r="AL267" s="158" t="s">
        <v>1126</v>
      </c>
      <c r="AM267" s="158" t="s">
        <v>1127</v>
      </c>
      <c r="AN267" s="158" t="s">
        <v>154</v>
      </c>
      <c r="AO267" s="158" t="s">
        <v>1128</v>
      </c>
      <c r="AP267" s="158" t="s">
        <v>154</v>
      </c>
      <c r="AQ267" s="158" t="s">
        <v>154</v>
      </c>
      <c r="AR267" s="158" t="s">
        <v>1153</v>
      </c>
      <c r="AS267" s="158" t="s">
        <v>1130</v>
      </c>
      <c r="AT267" s="158" t="s">
        <v>1131</v>
      </c>
      <c r="AU267" s="158" t="s">
        <v>1170</v>
      </c>
      <c r="AV267" s="158" t="s">
        <v>173</v>
      </c>
      <c r="AW267" s="158" t="s">
        <v>173</v>
      </c>
      <c r="AX267" s="158" t="s">
        <v>1282</v>
      </c>
      <c r="AY267" s="158" t="s">
        <v>1283</v>
      </c>
      <c r="AZ267" s="158" t="s">
        <v>173</v>
      </c>
      <c r="BA267" s="158" t="s">
        <v>173</v>
      </c>
    </row>
    <row r="268" spans="1:53" s="80" customFormat="1" ht="14.4" x14ac:dyDescent="0.3">
      <c r="A268" s="158" t="s">
        <v>154</v>
      </c>
      <c r="B268" s="158" t="s">
        <v>154</v>
      </c>
      <c r="C268" s="158" t="s">
        <v>1911</v>
      </c>
      <c r="D268" s="158" t="s">
        <v>1104</v>
      </c>
      <c r="E268" s="158" t="s">
        <v>1912</v>
      </c>
      <c r="F268" s="158" t="s">
        <v>1926</v>
      </c>
      <c r="G268" s="158" t="s">
        <v>1145</v>
      </c>
      <c r="H268" s="158" t="s">
        <v>1146</v>
      </c>
      <c r="I268" s="158" t="s">
        <v>1108</v>
      </c>
      <c r="J268" s="158" t="s">
        <v>1109</v>
      </c>
      <c r="K268" s="158" t="s">
        <v>1914</v>
      </c>
      <c r="L268" s="158" t="s">
        <v>1915</v>
      </c>
      <c r="M268" s="158" t="s">
        <v>1916</v>
      </c>
      <c r="N268" s="158" t="s">
        <v>1113</v>
      </c>
      <c r="O268" s="161">
        <v>3044.13</v>
      </c>
      <c r="P268" s="161">
        <v>0</v>
      </c>
      <c r="Q268" s="161">
        <v>7.0000000000000007E-2</v>
      </c>
      <c r="R268" s="161">
        <v>3044.2</v>
      </c>
      <c r="S268" s="161">
        <v>0</v>
      </c>
      <c r="T268" s="161">
        <v>0</v>
      </c>
      <c r="U268" s="161">
        <v>3044.2</v>
      </c>
      <c r="V268" s="158" t="s">
        <v>154</v>
      </c>
      <c r="W268" s="158" t="s">
        <v>1114</v>
      </c>
      <c r="X268" s="158" t="s">
        <v>1927</v>
      </c>
      <c r="Y268" s="158" t="s">
        <v>1116</v>
      </c>
      <c r="Z268" s="158" t="s">
        <v>1117</v>
      </c>
      <c r="AA268" s="158" t="s">
        <v>168</v>
      </c>
      <c r="AB268" s="158" t="s">
        <v>154</v>
      </c>
      <c r="AC268" s="158" t="s">
        <v>1148</v>
      </c>
      <c r="AD268" s="158" t="s">
        <v>1149</v>
      </c>
      <c r="AE268" s="158" t="s">
        <v>1150</v>
      </c>
      <c r="AF268" s="158" t="s">
        <v>1514</v>
      </c>
      <c r="AG268" s="158" t="s">
        <v>1141</v>
      </c>
      <c r="AH268" s="158" t="s">
        <v>172</v>
      </c>
      <c r="AI268" s="158" t="s">
        <v>1123</v>
      </c>
      <c r="AJ268" s="158" t="s">
        <v>1124</v>
      </c>
      <c r="AK268" s="158" t="s">
        <v>1152</v>
      </c>
      <c r="AL268" s="158" t="s">
        <v>1126</v>
      </c>
      <c r="AM268" s="158" t="s">
        <v>1127</v>
      </c>
      <c r="AN268" s="158" t="s">
        <v>154</v>
      </c>
      <c r="AO268" s="158" t="s">
        <v>1128</v>
      </c>
      <c r="AP268" s="158" t="s">
        <v>154</v>
      </c>
      <c r="AQ268" s="158" t="s">
        <v>154</v>
      </c>
      <c r="AR268" s="158" t="s">
        <v>1153</v>
      </c>
      <c r="AS268" s="158" t="s">
        <v>1130</v>
      </c>
      <c r="AT268" s="158" t="s">
        <v>1131</v>
      </c>
      <c r="AU268" s="158" t="s">
        <v>1170</v>
      </c>
      <c r="AV268" s="158" t="s">
        <v>173</v>
      </c>
      <c r="AW268" s="158" t="s">
        <v>173</v>
      </c>
      <c r="AX268" s="158" t="s">
        <v>1282</v>
      </c>
      <c r="AY268" s="158" t="s">
        <v>1283</v>
      </c>
      <c r="AZ268" s="158" t="s">
        <v>173</v>
      </c>
      <c r="BA268" s="158" t="s">
        <v>173</v>
      </c>
    </row>
    <row r="269" spans="1:53" s="80" customFormat="1" ht="14.4" x14ac:dyDescent="0.3">
      <c r="A269" s="158" t="s">
        <v>154</v>
      </c>
      <c r="B269" s="158" t="s">
        <v>154</v>
      </c>
      <c r="C269" s="158" t="s">
        <v>1911</v>
      </c>
      <c r="D269" s="158" t="s">
        <v>1104</v>
      </c>
      <c r="E269" s="158" t="s">
        <v>1912</v>
      </c>
      <c r="F269" s="158" t="s">
        <v>1928</v>
      </c>
      <c r="G269" s="158" t="s">
        <v>1106</v>
      </c>
      <c r="H269" s="158" t="s">
        <v>1107</v>
      </c>
      <c r="I269" s="158" t="s">
        <v>1108</v>
      </c>
      <c r="J269" s="158" t="s">
        <v>1109</v>
      </c>
      <c r="K269" s="158" t="s">
        <v>1914</v>
      </c>
      <c r="L269" s="158" t="s">
        <v>1915</v>
      </c>
      <c r="M269" s="158" t="s">
        <v>1916</v>
      </c>
      <c r="N269" s="158" t="s">
        <v>1113</v>
      </c>
      <c r="O269" s="161">
        <v>3044.13</v>
      </c>
      <c r="P269" s="161">
        <v>0.13</v>
      </c>
      <c r="Q269" s="161">
        <v>0</v>
      </c>
      <c r="R269" s="161">
        <v>3044.13</v>
      </c>
      <c r="S269" s="161">
        <v>0.13</v>
      </c>
      <c r="T269" s="161">
        <v>0</v>
      </c>
      <c r="U269" s="161">
        <v>3044</v>
      </c>
      <c r="V269" s="158" t="s">
        <v>154</v>
      </c>
      <c r="W269" s="158" t="s">
        <v>1114</v>
      </c>
      <c r="X269" s="158" t="s">
        <v>1929</v>
      </c>
      <c r="Y269" s="158" t="s">
        <v>1116</v>
      </c>
      <c r="Z269" s="158" t="s">
        <v>1117</v>
      </c>
      <c r="AA269" s="158" t="s">
        <v>168</v>
      </c>
      <c r="AB269" s="158" t="s">
        <v>154</v>
      </c>
      <c r="AC269" s="158" t="s">
        <v>1118</v>
      </c>
      <c r="AD269" s="158" t="s">
        <v>1119</v>
      </c>
      <c r="AE269" s="158" t="s">
        <v>1120</v>
      </c>
      <c r="AF269" s="158" t="s">
        <v>1930</v>
      </c>
      <c r="AG269" s="158" t="s">
        <v>1122</v>
      </c>
      <c r="AH269" s="158" t="s">
        <v>172</v>
      </c>
      <c r="AI269" s="158" t="s">
        <v>1123</v>
      </c>
      <c r="AJ269" s="158" t="s">
        <v>1124</v>
      </c>
      <c r="AK269" s="158" t="s">
        <v>1125</v>
      </c>
      <c r="AL269" s="158" t="s">
        <v>1126</v>
      </c>
      <c r="AM269" s="158" t="s">
        <v>1127</v>
      </c>
      <c r="AN269" s="158" t="s">
        <v>154</v>
      </c>
      <c r="AO269" s="158" t="s">
        <v>1128</v>
      </c>
      <c r="AP269" s="158" t="s">
        <v>154</v>
      </c>
      <c r="AQ269" s="158" t="s">
        <v>154</v>
      </c>
      <c r="AR269" s="158" t="s">
        <v>1129</v>
      </c>
      <c r="AS269" s="158" t="s">
        <v>1130</v>
      </c>
      <c r="AT269" s="158" t="s">
        <v>1131</v>
      </c>
      <c r="AU269" s="158" t="s">
        <v>1170</v>
      </c>
      <c r="AV269" s="158" t="s">
        <v>173</v>
      </c>
      <c r="AW269" s="158" t="s">
        <v>173</v>
      </c>
      <c r="AX269" s="158" t="s">
        <v>1282</v>
      </c>
      <c r="AY269" s="158" t="s">
        <v>1283</v>
      </c>
      <c r="AZ269" s="158" t="s">
        <v>1286</v>
      </c>
      <c r="BA269" s="158" t="s">
        <v>173</v>
      </c>
    </row>
    <row r="270" spans="1:53" ht="14.4" x14ac:dyDescent="0.3">
      <c r="A270" s="157" t="s">
        <v>154</v>
      </c>
      <c r="B270" s="157" t="s">
        <v>154</v>
      </c>
      <c r="C270" s="157" t="s">
        <v>1931</v>
      </c>
      <c r="D270" s="157" t="s">
        <v>1104</v>
      </c>
      <c r="E270" s="157" t="s">
        <v>1932</v>
      </c>
      <c r="F270" s="157" t="s">
        <v>1933</v>
      </c>
      <c r="G270" s="157" t="s">
        <v>1134</v>
      </c>
      <c r="H270" s="157" t="s">
        <v>1135</v>
      </c>
      <c r="I270" s="157" t="s">
        <v>1108</v>
      </c>
      <c r="J270" s="157" t="s">
        <v>1109</v>
      </c>
      <c r="K270" s="157" t="s">
        <v>1934</v>
      </c>
      <c r="L270" s="157" t="s">
        <v>1935</v>
      </c>
      <c r="M270" s="157" t="s">
        <v>1936</v>
      </c>
      <c r="N270" s="157" t="s">
        <v>1113</v>
      </c>
      <c r="O270" s="156">
        <v>3044.13</v>
      </c>
      <c r="P270" s="156">
        <v>0.13</v>
      </c>
      <c r="Q270" s="156">
        <v>0</v>
      </c>
      <c r="R270" s="156">
        <v>3044.13</v>
      </c>
      <c r="S270" s="156">
        <v>0.13</v>
      </c>
      <c r="T270" s="156">
        <v>0</v>
      </c>
      <c r="U270" s="156">
        <v>3044</v>
      </c>
      <c r="V270" s="157" t="s">
        <v>154</v>
      </c>
      <c r="W270" s="157" t="s">
        <v>1114</v>
      </c>
      <c r="X270" s="157" t="s">
        <v>1937</v>
      </c>
      <c r="Y270" s="157" t="s">
        <v>1116</v>
      </c>
      <c r="Z270" s="157" t="s">
        <v>1117</v>
      </c>
      <c r="AA270" s="157" t="s">
        <v>168</v>
      </c>
      <c r="AB270" s="157" t="s">
        <v>154</v>
      </c>
      <c r="AC270" s="157" t="s">
        <v>1137</v>
      </c>
      <c r="AD270" s="157" t="s">
        <v>1138</v>
      </c>
      <c r="AE270" s="157" t="s">
        <v>1139</v>
      </c>
      <c r="AF270" s="157" t="s">
        <v>1253</v>
      </c>
      <c r="AG270" s="157" t="s">
        <v>1141</v>
      </c>
      <c r="AH270" s="157" t="s">
        <v>172</v>
      </c>
      <c r="AI270" s="157" t="s">
        <v>1123</v>
      </c>
      <c r="AJ270" s="157" t="s">
        <v>1124</v>
      </c>
      <c r="AK270" s="157" t="s">
        <v>1142</v>
      </c>
      <c r="AL270" s="157" t="s">
        <v>1126</v>
      </c>
      <c r="AM270" s="157" t="s">
        <v>1127</v>
      </c>
      <c r="AN270" s="157" t="s">
        <v>154</v>
      </c>
      <c r="AO270" s="157" t="s">
        <v>1128</v>
      </c>
      <c r="AP270" s="157" t="s">
        <v>154</v>
      </c>
      <c r="AQ270" s="157" t="s">
        <v>154</v>
      </c>
      <c r="AR270" s="157" t="s">
        <v>1143</v>
      </c>
      <c r="AS270" s="157" t="s">
        <v>1130</v>
      </c>
      <c r="AT270" s="157" t="s">
        <v>1131</v>
      </c>
      <c r="AU270" s="157" t="s">
        <v>1170</v>
      </c>
      <c r="AV270" s="157" t="s">
        <v>173</v>
      </c>
      <c r="AW270" s="157" t="s">
        <v>173</v>
      </c>
      <c r="AX270" s="157" t="s">
        <v>1282</v>
      </c>
      <c r="AY270" s="157" t="s">
        <v>1283</v>
      </c>
      <c r="AZ270" s="157" t="s">
        <v>1286</v>
      </c>
      <c r="BA270" s="157" t="s">
        <v>173</v>
      </c>
    </row>
    <row r="271" spans="1:53" ht="14.4" x14ac:dyDescent="0.3">
      <c r="A271" s="157" t="s">
        <v>154</v>
      </c>
      <c r="B271" s="157" t="s">
        <v>154</v>
      </c>
      <c r="C271" s="157" t="s">
        <v>1931</v>
      </c>
      <c r="D271" s="157" t="s">
        <v>1104</v>
      </c>
      <c r="E271" s="157" t="s">
        <v>1932</v>
      </c>
      <c r="F271" s="157" t="s">
        <v>1938</v>
      </c>
      <c r="G271" s="157" t="s">
        <v>1106</v>
      </c>
      <c r="H271" s="157" t="s">
        <v>1107</v>
      </c>
      <c r="I271" s="157" t="s">
        <v>1108</v>
      </c>
      <c r="J271" s="157" t="s">
        <v>1109</v>
      </c>
      <c r="K271" s="157" t="s">
        <v>1934</v>
      </c>
      <c r="L271" s="157" t="s">
        <v>1935</v>
      </c>
      <c r="M271" s="157" t="s">
        <v>1936</v>
      </c>
      <c r="N271" s="157" t="s">
        <v>1113</v>
      </c>
      <c r="O271" s="156">
        <v>3044.13</v>
      </c>
      <c r="P271" s="156">
        <v>0</v>
      </c>
      <c r="Q271" s="156">
        <v>7.0000000000000007E-2</v>
      </c>
      <c r="R271" s="156">
        <v>3044.2</v>
      </c>
      <c r="S271" s="156">
        <v>0</v>
      </c>
      <c r="T271" s="156">
        <v>0</v>
      </c>
      <c r="U271" s="156">
        <v>3044.2</v>
      </c>
      <c r="V271" s="157" t="s">
        <v>154</v>
      </c>
      <c r="W271" s="157" t="s">
        <v>1114</v>
      </c>
      <c r="X271" s="157" t="s">
        <v>1939</v>
      </c>
      <c r="Y271" s="157" t="s">
        <v>1116</v>
      </c>
      <c r="Z271" s="157" t="s">
        <v>1117</v>
      </c>
      <c r="AA271" s="157" t="s">
        <v>168</v>
      </c>
      <c r="AB271" s="157" t="s">
        <v>154</v>
      </c>
      <c r="AC271" s="157" t="s">
        <v>1118</v>
      </c>
      <c r="AD271" s="157" t="s">
        <v>1119</v>
      </c>
      <c r="AE271" s="157" t="s">
        <v>1120</v>
      </c>
      <c r="AF271" s="157" t="s">
        <v>1940</v>
      </c>
      <c r="AG271" s="157" t="s">
        <v>1122</v>
      </c>
      <c r="AH271" s="157" t="s">
        <v>172</v>
      </c>
      <c r="AI271" s="157" t="s">
        <v>1123</v>
      </c>
      <c r="AJ271" s="157" t="s">
        <v>1124</v>
      </c>
      <c r="AK271" s="157" t="s">
        <v>1125</v>
      </c>
      <c r="AL271" s="157" t="s">
        <v>1126</v>
      </c>
      <c r="AM271" s="157" t="s">
        <v>1127</v>
      </c>
      <c r="AN271" s="157" t="s">
        <v>154</v>
      </c>
      <c r="AO271" s="157" t="s">
        <v>1128</v>
      </c>
      <c r="AP271" s="157" t="s">
        <v>154</v>
      </c>
      <c r="AQ271" s="157" t="s">
        <v>154</v>
      </c>
      <c r="AR271" s="157" t="s">
        <v>1129</v>
      </c>
      <c r="AS271" s="157" t="s">
        <v>1130</v>
      </c>
      <c r="AT271" s="157" t="s">
        <v>1131</v>
      </c>
      <c r="AU271" s="157" t="s">
        <v>1170</v>
      </c>
      <c r="AV271" s="157" t="s">
        <v>173</v>
      </c>
      <c r="AW271" s="157" t="s">
        <v>173</v>
      </c>
      <c r="AX271" s="157" t="s">
        <v>1282</v>
      </c>
      <c r="AY271" s="157" t="s">
        <v>1283</v>
      </c>
      <c r="AZ271" s="157" t="s">
        <v>173</v>
      </c>
      <c r="BA271" s="157" t="s">
        <v>173</v>
      </c>
    </row>
    <row r="272" spans="1:53" ht="14.4" x14ac:dyDescent="0.3">
      <c r="A272" s="157" t="s">
        <v>154</v>
      </c>
      <c r="B272" s="157" t="s">
        <v>154</v>
      </c>
      <c r="C272" s="157" t="s">
        <v>1931</v>
      </c>
      <c r="D272" s="157" t="s">
        <v>1104</v>
      </c>
      <c r="E272" s="157" t="s">
        <v>1932</v>
      </c>
      <c r="F272" s="157" t="s">
        <v>1941</v>
      </c>
      <c r="G272" s="157" t="s">
        <v>1164</v>
      </c>
      <c r="H272" s="157" t="s">
        <v>1165</v>
      </c>
      <c r="I272" s="157" t="s">
        <v>1108</v>
      </c>
      <c r="J272" s="157" t="s">
        <v>1109</v>
      </c>
      <c r="K272" s="157" t="s">
        <v>1934</v>
      </c>
      <c r="L272" s="157" t="s">
        <v>1935</v>
      </c>
      <c r="M272" s="157" t="s">
        <v>1936</v>
      </c>
      <c r="N272" s="157" t="s">
        <v>1942</v>
      </c>
      <c r="O272" s="156">
        <v>2624.25</v>
      </c>
      <c r="P272" s="156">
        <v>0.05</v>
      </c>
      <c r="Q272" s="156">
        <v>0</v>
      </c>
      <c r="R272" s="156">
        <v>2624.25</v>
      </c>
      <c r="S272" s="156">
        <v>0.05</v>
      </c>
      <c r="T272" s="156">
        <v>0</v>
      </c>
      <c r="U272" s="156">
        <v>2624.2</v>
      </c>
      <c r="V272" s="157" t="s">
        <v>154</v>
      </c>
      <c r="W272" s="157" t="s">
        <v>1114</v>
      </c>
      <c r="X272" s="157" t="s">
        <v>1943</v>
      </c>
      <c r="Y272" s="157" t="s">
        <v>1116</v>
      </c>
      <c r="Z272" s="157" t="s">
        <v>1117</v>
      </c>
      <c r="AA272" s="157" t="s">
        <v>168</v>
      </c>
      <c r="AB272" s="157" t="s">
        <v>154</v>
      </c>
      <c r="AC272" s="157" t="s">
        <v>1167</v>
      </c>
      <c r="AD272" s="157" t="s">
        <v>1168</v>
      </c>
      <c r="AE272" s="157" t="s">
        <v>1160</v>
      </c>
      <c r="AF272" s="157" t="s">
        <v>1944</v>
      </c>
      <c r="AG272" s="157" t="s">
        <v>1141</v>
      </c>
      <c r="AH272" s="157" t="s">
        <v>172</v>
      </c>
      <c r="AI272" s="157" t="s">
        <v>1123</v>
      </c>
      <c r="AJ272" s="157" t="s">
        <v>1124</v>
      </c>
      <c r="AK272" s="157" t="s">
        <v>1169</v>
      </c>
      <c r="AL272" s="157" t="s">
        <v>1126</v>
      </c>
      <c r="AM272" s="157" t="s">
        <v>1127</v>
      </c>
      <c r="AN272" s="157" t="s">
        <v>154</v>
      </c>
      <c r="AO272" s="157" t="s">
        <v>1128</v>
      </c>
      <c r="AP272" s="157" t="s">
        <v>154</v>
      </c>
      <c r="AQ272" s="157" t="s">
        <v>154</v>
      </c>
      <c r="AR272" s="157" t="s">
        <v>1153</v>
      </c>
      <c r="AS272" s="157" t="s">
        <v>1130</v>
      </c>
      <c r="AT272" s="157" t="s">
        <v>1131</v>
      </c>
      <c r="AU272" s="157" t="s">
        <v>1945</v>
      </c>
      <c r="AV272" s="157" t="s">
        <v>173</v>
      </c>
      <c r="AW272" s="157" t="s">
        <v>173</v>
      </c>
      <c r="AX272" s="157" t="s">
        <v>1946</v>
      </c>
      <c r="AY272" s="157" t="s">
        <v>1283</v>
      </c>
      <c r="AZ272" s="157" t="s">
        <v>1947</v>
      </c>
      <c r="BA272" s="157" t="s">
        <v>173</v>
      </c>
    </row>
    <row r="273" spans="1:53" ht="14.4" x14ac:dyDescent="0.3">
      <c r="A273" s="157" t="s">
        <v>154</v>
      </c>
      <c r="B273" s="157" t="s">
        <v>154</v>
      </c>
      <c r="C273" s="157" t="s">
        <v>1931</v>
      </c>
      <c r="D273" s="157" t="s">
        <v>1104</v>
      </c>
      <c r="E273" s="157" t="s">
        <v>1932</v>
      </c>
      <c r="F273" s="157" t="s">
        <v>1948</v>
      </c>
      <c r="G273" s="157" t="s">
        <v>1172</v>
      </c>
      <c r="H273" s="157" t="s">
        <v>1173</v>
      </c>
      <c r="I273" s="157" t="s">
        <v>1108</v>
      </c>
      <c r="J273" s="157" t="s">
        <v>1109</v>
      </c>
      <c r="K273" s="157" t="s">
        <v>1934</v>
      </c>
      <c r="L273" s="157" t="s">
        <v>1935</v>
      </c>
      <c r="M273" s="157" t="s">
        <v>1936</v>
      </c>
      <c r="N273" s="157" t="s">
        <v>1324</v>
      </c>
      <c r="O273" s="156">
        <v>8187.66</v>
      </c>
      <c r="P273" s="156">
        <v>0.06</v>
      </c>
      <c r="Q273" s="156">
        <v>0</v>
      </c>
      <c r="R273" s="156">
        <v>8187.66</v>
      </c>
      <c r="S273" s="156">
        <v>0.06</v>
      </c>
      <c r="T273" s="156">
        <v>0</v>
      </c>
      <c r="U273" s="156">
        <v>8187.6</v>
      </c>
      <c r="V273" s="157" t="s">
        <v>154</v>
      </c>
      <c r="W273" s="157" t="s">
        <v>1114</v>
      </c>
      <c r="X273" s="157" t="s">
        <v>1949</v>
      </c>
      <c r="Y273" s="157" t="s">
        <v>1116</v>
      </c>
      <c r="Z273" s="157" t="s">
        <v>1117</v>
      </c>
      <c r="AA273" s="157" t="s">
        <v>168</v>
      </c>
      <c r="AB273" s="157" t="s">
        <v>154</v>
      </c>
      <c r="AC273" s="157" t="s">
        <v>1175</v>
      </c>
      <c r="AD273" s="157" t="s">
        <v>1176</v>
      </c>
      <c r="AE273" s="157" t="s">
        <v>1177</v>
      </c>
      <c r="AF273" s="157" t="s">
        <v>1950</v>
      </c>
      <c r="AG273" s="157" t="s">
        <v>1141</v>
      </c>
      <c r="AH273" s="157" t="s">
        <v>172</v>
      </c>
      <c r="AI273" s="157" t="s">
        <v>1123</v>
      </c>
      <c r="AJ273" s="157" t="s">
        <v>1124</v>
      </c>
      <c r="AK273" s="157" t="s">
        <v>1179</v>
      </c>
      <c r="AL273" s="157" t="s">
        <v>1126</v>
      </c>
      <c r="AM273" s="157" t="s">
        <v>1127</v>
      </c>
      <c r="AN273" s="157" t="s">
        <v>154</v>
      </c>
      <c r="AO273" s="157" t="s">
        <v>1128</v>
      </c>
      <c r="AP273" s="157" t="s">
        <v>154</v>
      </c>
      <c r="AQ273" s="157" t="s">
        <v>154</v>
      </c>
      <c r="AR273" s="157" t="s">
        <v>1143</v>
      </c>
      <c r="AS273" s="157" t="s">
        <v>1130</v>
      </c>
      <c r="AT273" s="157" t="s">
        <v>1131</v>
      </c>
      <c r="AU273" s="157" t="s">
        <v>1327</v>
      </c>
      <c r="AV273" s="157" t="s">
        <v>173</v>
      </c>
      <c r="AW273" s="157" t="s">
        <v>173</v>
      </c>
      <c r="AX273" s="157" t="s">
        <v>1328</v>
      </c>
      <c r="AY273" s="157" t="s">
        <v>1329</v>
      </c>
      <c r="AZ273" s="157" t="s">
        <v>1330</v>
      </c>
      <c r="BA273" s="157" t="s">
        <v>173</v>
      </c>
    </row>
    <row r="274" spans="1:53" ht="14.4" x14ac:dyDescent="0.3">
      <c r="A274" s="157" t="s">
        <v>154</v>
      </c>
      <c r="B274" s="157" t="s">
        <v>154</v>
      </c>
      <c r="C274" s="157" t="s">
        <v>1931</v>
      </c>
      <c r="D274" s="157" t="s">
        <v>1104</v>
      </c>
      <c r="E274" s="157" t="s">
        <v>1932</v>
      </c>
      <c r="F274" s="157" t="s">
        <v>1951</v>
      </c>
      <c r="G274" s="157" t="s">
        <v>1901</v>
      </c>
      <c r="H274" s="157" t="s">
        <v>1902</v>
      </c>
      <c r="I274" s="157" t="s">
        <v>1108</v>
      </c>
      <c r="J274" s="157" t="s">
        <v>1109</v>
      </c>
      <c r="K274" s="157" t="s">
        <v>1934</v>
      </c>
      <c r="L274" s="157" t="s">
        <v>1935</v>
      </c>
      <c r="M274" s="157" t="s">
        <v>1936</v>
      </c>
      <c r="N274" s="157" t="s">
        <v>1113</v>
      </c>
      <c r="O274" s="156">
        <v>3044.13</v>
      </c>
      <c r="P274" s="156">
        <v>0</v>
      </c>
      <c r="Q274" s="156">
        <v>7.0000000000000007E-2</v>
      </c>
      <c r="R274" s="156">
        <v>3044.2</v>
      </c>
      <c r="S274" s="156">
        <v>0</v>
      </c>
      <c r="T274" s="156">
        <v>0</v>
      </c>
      <c r="U274" s="156">
        <v>3044.2</v>
      </c>
      <c r="V274" s="157" t="s">
        <v>154</v>
      </c>
      <c r="W274" s="157" t="s">
        <v>1114</v>
      </c>
      <c r="X274" s="157" t="s">
        <v>1952</v>
      </c>
      <c r="Y274" s="157" t="s">
        <v>1116</v>
      </c>
      <c r="Z274" s="157" t="s">
        <v>1117</v>
      </c>
      <c r="AA274" s="157" t="s">
        <v>168</v>
      </c>
      <c r="AB274" s="157" t="s">
        <v>154</v>
      </c>
      <c r="AC274" s="157" t="s">
        <v>1904</v>
      </c>
      <c r="AD274" s="157" t="s">
        <v>1905</v>
      </c>
      <c r="AE274" s="157" t="s">
        <v>1906</v>
      </c>
      <c r="AF274" s="157" t="s">
        <v>1953</v>
      </c>
      <c r="AG274" s="157" t="s">
        <v>1122</v>
      </c>
      <c r="AH274" s="157" t="s">
        <v>172</v>
      </c>
      <c r="AI274" s="157" t="s">
        <v>1123</v>
      </c>
      <c r="AJ274" s="157" t="s">
        <v>1124</v>
      </c>
      <c r="AK274" s="157" t="s">
        <v>1907</v>
      </c>
      <c r="AL274" s="157" t="s">
        <v>1126</v>
      </c>
      <c r="AM274" s="157" t="s">
        <v>1127</v>
      </c>
      <c r="AN274" s="157" t="s">
        <v>154</v>
      </c>
      <c r="AO274" s="157" t="s">
        <v>1128</v>
      </c>
      <c r="AP274" s="157" t="s">
        <v>154</v>
      </c>
      <c r="AQ274" s="157" t="s">
        <v>154</v>
      </c>
      <c r="AR274" s="157" t="s">
        <v>1129</v>
      </c>
      <c r="AS274" s="157" t="s">
        <v>1130</v>
      </c>
      <c r="AT274" s="157" t="s">
        <v>1131</v>
      </c>
      <c r="AU274" s="157" t="s">
        <v>1170</v>
      </c>
      <c r="AV274" s="157" t="s">
        <v>173</v>
      </c>
      <c r="AW274" s="157" t="s">
        <v>173</v>
      </c>
      <c r="AX274" s="157" t="s">
        <v>1282</v>
      </c>
      <c r="AY274" s="157" t="s">
        <v>1283</v>
      </c>
      <c r="AZ274" s="157" t="s">
        <v>173</v>
      </c>
      <c r="BA274" s="157" t="s">
        <v>173</v>
      </c>
    </row>
    <row r="275" spans="1:53" ht="14.4" x14ac:dyDescent="0.3">
      <c r="A275" s="157" t="s">
        <v>154</v>
      </c>
      <c r="B275" s="157" t="s">
        <v>154</v>
      </c>
      <c r="C275" s="157" t="s">
        <v>1931</v>
      </c>
      <c r="D275" s="157" t="s">
        <v>1104</v>
      </c>
      <c r="E275" s="157" t="s">
        <v>1932</v>
      </c>
      <c r="F275" s="157" t="s">
        <v>1954</v>
      </c>
      <c r="G275" s="157" t="s">
        <v>1155</v>
      </c>
      <c r="H275" s="157" t="s">
        <v>1156</v>
      </c>
      <c r="I275" s="157" t="s">
        <v>1108</v>
      </c>
      <c r="J275" s="157" t="s">
        <v>1109</v>
      </c>
      <c r="K275" s="157" t="s">
        <v>1934</v>
      </c>
      <c r="L275" s="157" t="s">
        <v>1935</v>
      </c>
      <c r="M275" s="157" t="s">
        <v>1936</v>
      </c>
      <c r="N275" s="157" t="s">
        <v>1113</v>
      </c>
      <c r="O275" s="156">
        <v>3044.13</v>
      </c>
      <c r="P275" s="156">
        <v>0</v>
      </c>
      <c r="Q275" s="156">
        <v>7.0000000000000007E-2</v>
      </c>
      <c r="R275" s="156">
        <v>3044.2</v>
      </c>
      <c r="S275" s="156">
        <v>0</v>
      </c>
      <c r="T275" s="156">
        <v>0</v>
      </c>
      <c r="U275" s="156">
        <v>3044.2</v>
      </c>
      <c r="V275" s="157" t="s">
        <v>154</v>
      </c>
      <c r="W275" s="157" t="s">
        <v>1114</v>
      </c>
      <c r="X275" s="157" t="s">
        <v>1955</v>
      </c>
      <c r="Y275" s="157" t="s">
        <v>1116</v>
      </c>
      <c r="Z275" s="157" t="s">
        <v>1117</v>
      </c>
      <c r="AA275" s="157" t="s">
        <v>168</v>
      </c>
      <c r="AB275" s="157" t="s">
        <v>154</v>
      </c>
      <c r="AC275" s="157" t="s">
        <v>1158</v>
      </c>
      <c r="AD275" s="157" t="s">
        <v>1159</v>
      </c>
      <c r="AE275" s="157" t="s">
        <v>1160</v>
      </c>
      <c r="AF275" s="157" t="s">
        <v>1944</v>
      </c>
      <c r="AG275" s="157" t="s">
        <v>1141</v>
      </c>
      <c r="AH275" s="157" t="s">
        <v>172</v>
      </c>
      <c r="AI275" s="157" t="s">
        <v>1123</v>
      </c>
      <c r="AJ275" s="157" t="s">
        <v>1124</v>
      </c>
      <c r="AK275" s="157" t="s">
        <v>1162</v>
      </c>
      <c r="AL275" s="157" t="s">
        <v>1126</v>
      </c>
      <c r="AM275" s="157" t="s">
        <v>1127</v>
      </c>
      <c r="AN275" s="157" t="s">
        <v>154</v>
      </c>
      <c r="AO275" s="157" t="s">
        <v>1128</v>
      </c>
      <c r="AP275" s="157" t="s">
        <v>154</v>
      </c>
      <c r="AQ275" s="157" t="s">
        <v>154</v>
      </c>
      <c r="AR275" s="157" t="s">
        <v>1153</v>
      </c>
      <c r="AS275" s="157" t="s">
        <v>1130</v>
      </c>
      <c r="AT275" s="157" t="s">
        <v>1131</v>
      </c>
      <c r="AU275" s="157" t="s">
        <v>1170</v>
      </c>
      <c r="AV275" s="157" t="s">
        <v>173</v>
      </c>
      <c r="AW275" s="157" t="s">
        <v>173</v>
      </c>
      <c r="AX275" s="157" t="s">
        <v>1282</v>
      </c>
      <c r="AY275" s="157" t="s">
        <v>1283</v>
      </c>
      <c r="AZ275" s="157" t="s">
        <v>173</v>
      </c>
      <c r="BA275" s="157" t="s">
        <v>173</v>
      </c>
    </row>
    <row r="276" spans="1:53" ht="14.4" x14ac:dyDescent="0.3">
      <c r="A276" s="157" t="s">
        <v>154</v>
      </c>
      <c r="B276" s="157" t="s">
        <v>154</v>
      </c>
      <c r="C276" s="157" t="s">
        <v>1931</v>
      </c>
      <c r="D276" s="157" t="s">
        <v>1104</v>
      </c>
      <c r="E276" s="157" t="s">
        <v>1932</v>
      </c>
      <c r="F276" s="157" t="s">
        <v>1956</v>
      </c>
      <c r="G276" s="157" t="s">
        <v>1145</v>
      </c>
      <c r="H276" s="157" t="s">
        <v>1146</v>
      </c>
      <c r="I276" s="157" t="s">
        <v>1108</v>
      </c>
      <c r="J276" s="157" t="s">
        <v>1109</v>
      </c>
      <c r="K276" s="157" t="s">
        <v>1934</v>
      </c>
      <c r="L276" s="157" t="s">
        <v>1935</v>
      </c>
      <c r="M276" s="157" t="s">
        <v>1936</v>
      </c>
      <c r="N276" s="157" t="s">
        <v>1113</v>
      </c>
      <c r="O276" s="156">
        <v>3044.13</v>
      </c>
      <c r="P276" s="156">
        <v>0.13</v>
      </c>
      <c r="Q276" s="156">
        <v>0</v>
      </c>
      <c r="R276" s="156">
        <v>3044.13</v>
      </c>
      <c r="S276" s="156">
        <v>0.13</v>
      </c>
      <c r="T276" s="156">
        <v>0</v>
      </c>
      <c r="U276" s="156">
        <v>3044</v>
      </c>
      <c r="V276" s="157" t="s">
        <v>154</v>
      </c>
      <c r="W276" s="157" t="s">
        <v>1114</v>
      </c>
      <c r="X276" s="157" t="s">
        <v>1957</v>
      </c>
      <c r="Y276" s="157" t="s">
        <v>1116</v>
      </c>
      <c r="Z276" s="157" t="s">
        <v>1117</v>
      </c>
      <c r="AA276" s="157" t="s">
        <v>168</v>
      </c>
      <c r="AB276" s="157" t="s">
        <v>154</v>
      </c>
      <c r="AC276" s="157" t="s">
        <v>1148</v>
      </c>
      <c r="AD276" s="157" t="s">
        <v>1149</v>
      </c>
      <c r="AE276" s="157" t="s">
        <v>1150</v>
      </c>
      <c r="AF276" s="157" t="s">
        <v>1533</v>
      </c>
      <c r="AG276" s="157" t="s">
        <v>1141</v>
      </c>
      <c r="AH276" s="157" t="s">
        <v>172</v>
      </c>
      <c r="AI276" s="157" t="s">
        <v>1123</v>
      </c>
      <c r="AJ276" s="157" t="s">
        <v>1124</v>
      </c>
      <c r="AK276" s="157" t="s">
        <v>1152</v>
      </c>
      <c r="AL276" s="157" t="s">
        <v>1126</v>
      </c>
      <c r="AM276" s="157" t="s">
        <v>1127</v>
      </c>
      <c r="AN276" s="157" t="s">
        <v>154</v>
      </c>
      <c r="AO276" s="157" t="s">
        <v>1128</v>
      </c>
      <c r="AP276" s="157" t="s">
        <v>154</v>
      </c>
      <c r="AQ276" s="157" t="s">
        <v>154</v>
      </c>
      <c r="AR276" s="157" t="s">
        <v>1153</v>
      </c>
      <c r="AS276" s="157" t="s">
        <v>1130</v>
      </c>
      <c r="AT276" s="157" t="s">
        <v>1131</v>
      </c>
      <c r="AU276" s="157" t="s">
        <v>1170</v>
      </c>
      <c r="AV276" s="157" t="s">
        <v>173</v>
      </c>
      <c r="AW276" s="157" t="s">
        <v>173</v>
      </c>
      <c r="AX276" s="157" t="s">
        <v>1282</v>
      </c>
      <c r="AY276" s="157" t="s">
        <v>1283</v>
      </c>
      <c r="AZ276" s="157" t="s">
        <v>1286</v>
      </c>
      <c r="BA276" s="157" t="s">
        <v>173</v>
      </c>
    </row>
    <row r="277" spans="1:53" s="80" customFormat="1" ht="14.4" x14ac:dyDescent="0.3">
      <c r="A277" s="158" t="s">
        <v>154</v>
      </c>
      <c r="B277" s="158" t="s">
        <v>154</v>
      </c>
      <c r="C277" s="158" t="s">
        <v>1958</v>
      </c>
      <c r="D277" s="158" t="s">
        <v>1104</v>
      </c>
      <c r="E277" s="158" t="s">
        <v>1959</v>
      </c>
      <c r="F277" s="158" t="s">
        <v>1960</v>
      </c>
      <c r="G277" s="158" t="s">
        <v>1164</v>
      </c>
      <c r="H277" s="158" t="s">
        <v>1165</v>
      </c>
      <c r="I277" s="158" t="s">
        <v>1108</v>
      </c>
      <c r="J277" s="158" t="s">
        <v>1109</v>
      </c>
      <c r="K277" s="158" t="s">
        <v>1961</v>
      </c>
      <c r="L277" s="158" t="s">
        <v>1962</v>
      </c>
      <c r="M277" s="158" t="s">
        <v>1963</v>
      </c>
      <c r="N277" s="158" t="s">
        <v>1113</v>
      </c>
      <c r="O277" s="161">
        <v>3044.13</v>
      </c>
      <c r="P277" s="161">
        <v>0.13</v>
      </c>
      <c r="Q277" s="161">
        <v>0</v>
      </c>
      <c r="R277" s="161">
        <v>3044.13</v>
      </c>
      <c r="S277" s="161">
        <v>0.13</v>
      </c>
      <c r="T277" s="161">
        <v>0</v>
      </c>
      <c r="U277" s="161">
        <v>3044</v>
      </c>
      <c r="V277" s="158" t="s">
        <v>154</v>
      </c>
      <c r="W277" s="158" t="s">
        <v>1114</v>
      </c>
      <c r="X277" s="158" t="s">
        <v>1964</v>
      </c>
      <c r="Y277" s="158" t="s">
        <v>1116</v>
      </c>
      <c r="Z277" s="158" t="s">
        <v>1117</v>
      </c>
      <c r="AA277" s="158" t="s">
        <v>168</v>
      </c>
      <c r="AB277" s="158" t="s">
        <v>154</v>
      </c>
      <c r="AC277" s="158" t="s">
        <v>1167</v>
      </c>
      <c r="AD277" s="158" t="s">
        <v>1168</v>
      </c>
      <c r="AE277" s="158" t="s">
        <v>1160</v>
      </c>
      <c r="AF277" s="158" t="s">
        <v>1965</v>
      </c>
      <c r="AG277" s="158" t="s">
        <v>1141</v>
      </c>
      <c r="AH277" s="158" t="s">
        <v>172</v>
      </c>
      <c r="AI277" s="158" t="s">
        <v>1123</v>
      </c>
      <c r="AJ277" s="158" t="s">
        <v>1124</v>
      </c>
      <c r="AK277" s="158" t="s">
        <v>1169</v>
      </c>
      <c r="AL277" s="158" t="s">
        <v>1126</v>
      </c>
      <c r="AM277" s="158" t="s">
        <v>1127</v>
      </c>
      <c r="AN277" s="158" t="s">
        <v>154</v>
      </c>
      <c r="AO277" s="158" t="s">
        <v>1128</v>
      </c>
      <c r="AP277" s="158" t="s">
        <v>154</v>
      </c>
      <c r="AQ277" s="158" t="s">
        <v>154</v>
      </c>
      <c r="AR277" s="158" t="s">
        <v>1153</v>
      </c>
      <c r="AS277" s="158" t="s">
        <v>1130</v>
      </c>
      <c r="AT277" s="158" t="s">
        <v>1131</v>
      </c>
      <c r="AU277" s="158" t="s">
        <v>1170</v>
      </c>
      <c r="AV277" s="158" t="s">
        <v>173</v>
      </c>
      <c r="AW277" s="158" t="s">
        <v>173</v>
      </c>
      <c r="AX277" s="158" t="s">
        <v>1282</v>
      </c>
      <c r="AY277" s="158" t="s">
        <v>1283</v>
      </c>
      <c r="AZ277" s="158" t="s">
        <v>1286</v>
      </c>
      <c r="BA277" s="158" t="s">
        <v>173</v>
      </c>
    </row>
    <row r="278" spans="1:53" s="80" customFormat="1" ht="14.4" x14ac:dyDescent="0.3">
      <c r="A278" s="158" t="s">
        <v>154</v>
      </c>
      <c r="B278" s="158" t="s">
        <v>154</v>
      </c>
      <c r="C278" s="158" t="s">
        <v>1958</v>
      </c>
      <c r="D278" s="158" t="s">
        <v>1104</v>
      </c>
      <c r="E278" s="158" t="s">
        <v>1959</v>
      </c>
      <c r="F278" s="158" t="s">
        <v>1966</v>
      </c>
      <c r="G278" s="158" t="s">
        <v>1145</v>
      </c>
      <c r="H278" s="158" t="s">
        <v>1146</v>
      </c>
      <c r="I278" s="158" t="s">
        <v>1108</v>
      </c>
      <c r="J278" s="158" t="s">
        <v>1109</v>
      </c>
      <c r="K278" s="158" t="s">
        <v>1961</v>
      </c>
      <c r="L278" s="158" t="s">
        <v>1962</v>
      </c>
      <c r="M278" s="158" t="s">
        <v>1963</v>
      </c>
      <c r="N278" s="158" t="s">
        <v>1113</v>
      </c>
      <c r="O278" s="161">
        <v>3044.13</v>
      </c>
      <c r="P278" s="161">
        <v>0</v>
      </c>
      <c r="Q278" s="161">
        <v>7.0000000000000007E-2</v>
      </c>
      <c r="R278" s="161">
        <v>3044.2</v>
      </c>
      <c r="S278" s="161">
        <v>0</v>
      </c>
      <c r="T278" s="161">
        <v>0</v>
      </c>
      <c r="U278" s="161">
        <v>3044.2</v>
      </c>
      <c r="V278" s="158" t="s">
        <v>154</v>
      </c>
      <c r="W278" s="158" t="s">
        <v>1114</v>
      </c>
      <c r="X278" s="158" t="s">
        <v>1967</v>
      </c>
      <c r="Y278" s="158" t="s">
        <v>1116</v>
      </c>
      <c r="Z278" s="158" t="s">
        <v>1117</v>
      </c>
      <c r="AA278" s="158" t="s">
        <v>168</v>
      </c>
      <c r="AB278" s="158" t="s">
        <v>154</v>
      </c>
      <c r="AC278" s="158" t="s">
        <v>1148</v>
      </c>
      <c r="AD278" s="158" t="s">
        <v>1149</v>
      </c>
      <c r="AE278" s="158" t="s">
        <v>1150</v>
      </c>
      <c r="AF278" s="158" t="s">
        <v>1549</v>
      </c>
      <c r="AG278" s="158" t="s">
        <v>1141</v>
      </c>
      <c r="AH278" s="158" t="s">
        <v>172</v>
      </c>
      <c r="AI278" s="158" t="s">
        <v>1123</v>
      </c>
      <c r="AJ278" s="158" t="s">
        <v>1124</v>
      </c>
      <c r="AK278" s="158" t="s">
        <v>1152</v>
      </c>
      <c r="AL278" s="158" t="s">
        <v>1126</v>
      </c>
      <c r="AM278" s="158" t="s">
        <v>1127</v>
      </c>
      <c r="AN278" s="158" t="s">
        <v>154</v>
      </c>
      <c r="AO278" s="158" t="s">
        <v>1128</v>
      </c>
      <c r="AP278" s="158" t="s">
        <v>154</v>
      </c>
      <c r="AQ278" s="158" t="s">
        <v>154</v>
      </c>
      <c r="AR278" s="158" t="s">
        <v>1153</v>
      </c>
      <c r="AS278" s="158" t="s">
        <v>1130</v>
      </c>
      <c r="AT278" s="158" t="s">
        <v>1131</v>
      </c>
      <c r="AU278" s="158" t="s">
        <v>1170</v>
      </c>
      <c r="AV278" s="158" t="s">
        <v>173</v>
      </c>
      <c r="AW278" s="158" t="s">
        <v>173</v>
      </c>
      <c r="AX278" s="158" t="s">
        <v>1282</v>
      </c>
      <c r="AY278" s="158" t="s">
        <v>1283</v>
      </c>
      <c r="AZ278" s="158" t="s">
        <v>173</v>
      </c>
      <c r="BA278" s="158" t="s">
        <v>173</v>
      </c>
    </row>
    <row r="279" spans="1:53" s="80" customFormat="1" ht="14.4" x14ac:dyDescent="0.3">
      <c r="A279" s="158" t="s">
        <v>154</v>
      </c>
      <c r="B279" s="158" t="s">
        <v>154</v>
      </c>
      <c r="C279" s="158" t="s">
        <v>1958</v>
      </c>
      <c r="D279" s="158" t="s">
        <v>1104</v>
      </c>
      <c r="E279" s="158" t="s">
        <v>1959</v>
      </c>
      <c r="F279" s="158" t="s">
        <v>1968</v>
      </c>
      <c r="G279" s="158" t="s">
        <v>1155</v>
      </c>
      <c r="H279" s="158" t="s">
        <v>1156</v>
      </c>
      <c r="I279" s="158" t="s">
        <v>1108</v>
      </c>
      <c r="J279" s="158" t="s">
        <v>1109</v>
      </c>
      <c r="K279" s="158" t="s">
        <v>1961</v>
      </c>
      <c r="L279" s="158" t="s">
        <v>1962</v>
      </c>
      <c r="M279" s="158" t="s">
        <v>1963</v>
      </c>
      <c r="N279" s="158" t="s">
        <v>1113</v>
      </c>
      <c r="O279" s="161">
        <v>3044.13</v>
      </c>
      <c r="P279" s="161">
        <v>0.13</v>
      </c>
      <c r="Q279" s="161">
        <v>0</v>
      </c>
      <c r="R279" s="161">
        <v>3044.13</v>
      </c>
      <c r="S279" s="161">
        <v>0.13</v>
      </c>
      <c r="T279" s="161">
        <v>0</v>
      </c>
      <c r="U279" s="161">
        <v>3044</v>
      </c>
      <c r="V279" s="158" t="s">
        <v>154</v>
      </c>
      <c r="W279" s="158" t="s">
        <v>1114</v>
      </c>
      <c r="X279" s="158" t="s">
        <v>1969</v>
      </c>
      <c r="Y279" s="158" t="s">
        <v>1116</v>
      </c>
      <c r="Z279" s="158" t="s">
        <v>1117</v>
      </c>
      <c r="AA279" s="158" t="s">
        <v>168</v>
      </c>
      <c r="AB279" s="158" t="s">
        <v>154</v>
      </c>
      <c r="AC279" s="158" t="s">
        <v>1158</v>
      </c>
      <c r="AD279" s="158" t="s">
        <v>1159</v>
      </c>
      <c r="AE279" s="158" t="s">
        <v>1160</v>
      </c>
      <c r="AF279" s="158" t="s">
        <v>1965</v>
      </c>
      <c r="AG279" s="158" t="s">
        <v>1141</v>
      </c>
      <c r="AH279" s="158" t="s">
        <v>172</v>
      </c>
      <c r="AI279" s="158" t="s">
        <v>1123</v>
      </c>
      <c r="AJ279" s="158" t="s">
        <v>1124</v>
      </c>
      <c r="AK279" s="158" t="s">
        <v>1162</v>
      </c>
      <c r="AL279" s="158" t="s">
        <v>1126</v>
      </c>
      <c r="AM279" s="158" t="s">
        <v>1127</v>
      </c>
      <c r="AN279" s="158" t="s">
        <v>154</v>
      </c>
      <c r="AO279" s="158" t="s">
        <v>1128</v>
      </c>
      <c r="AP279" s="158" t="s">
        <v>154</v>
      </c>
      <c r="AQ279" s="158" t="s">
        <v>154</v>
      </c>
      <c r="AR279" s="158" t="s">
        <v>1153</v>
      </c>
      <c r="AS279" s="158" t="s">
        <v>1130</v>
      </c>
      <c r="AT279" s="158" t="s">
        <v>1131</v>
      </c>
      <c r="AU279" s="158" t="s">
        <v>1170</v>
      </c>
      <c r="AV279" s="158" t="s">
        <v>173</v>
      </c>
      <c r="AW279" s="158" t="s">
        <v>173</v>
      </c>
      <c r="AX279" s="158" t="s">
        <v>1282</v>
      </c>
      <c r="AY279" s="158" t="s">
        <v>1283</v>
      </c>
      <c r="AZ279" s="158" t="s">
        <v>1286</v>
      </c>
      <c r="BA279" s="158" t="s">
        <v>173</v>
      </c>
    </row>
    <row r="280" spans="1:53" s="80" customFormat="1" ht="14.4" x14ac:dyDescent="0.3">
      <c r="A280" s="158" t="s">
        <v>154</v>
      </c>
      <c r="B280" s="158" t="s">
        <v>154</v>
      </c>
      <c r="C280" s="158" t="s">
        <v>1958</v>
      </c>
      <c r="D280" s="158" t="s">
        <v>1104</v>
      </c>
      <c r="E280" s="158" t="s">
        <v>1959</v>
      </c>
      <c r="F280" s="158" t="s">
        <v>1970</v>
      </c>
      <c r="G280" s="158" t="s">
        <v>1901</v>
      </c>
      <c r="H280" s="158" t="s">
        <v>1902</v>
      </c>
      <c r="I280" s="158" t="s">
        <v>1108</v>
      </c>
      <c r="J280" s="158" t="s">
        <v>1109</v>
      </c>
      <c r="K280" s="158" t="s">
        <v>1961</v>
      </c>
      <c r="L280" s="158" t="s">
        <v>1962</v>
      </c>
      <c r="M280" s="158" t="s">
        <v>1963</v>
      </c>
      <c r="N280" s="158" t="s">
        <v>1113</v>
      </c>
      <c r="O280" s="161">
        <v>3044.13</v>
      </c>
      <c r="P280" s="161">
        <v>0.13</v>
      </c>
      <c r="Q280" s="161">
        <v>0</v>
      </c>
      <c r="R280" s="161">
        <v>3044.13</v>
      </c>
      <c r="S280" s="161">
        <v>0.13</v>
      </c>
      <c r="T280" s="161">
        <v>0</v>
      </c>
      <c r="U280" s="161">
        <v>3044</v>
      </c>
      <c r="V280" s="158" t="s">
        <v>154</v>
      </c>
      <c r="W280" s="158" t="s">
        <v>1114</v>
      </c>
      <c r="X280" s="158" t="s">
        <v>1971</v>
      </c>
      <c r="Y280" s="158" t="s">
        <v>1116</v>
      </c>
      <c r="Z280" s="158" t="s">
        <v>1117</v>
      </c>
      <c r="AA280" s="158" t="s">
        <v>168</v>
      </c>
      <c r="AB280" s="158" t="s">
        <v>154</v>
      </c>
      <c r="AC280" s="158" t="s">
        <v>1904</v>
      </c>
      <c r="AD280" s="158" t="s">
        <v>1905</v>
      </c>
      <c r="AE280" s="158" t="s">
        <v>1906</v>
      </c>
      <c r="AF280" s="158" t="s">
        <v>1972</v>
      </c>
      <c r="AG280" s="158" t="s">
        <v>1122</v>
      </c>
      <c r="AH280" s="158" t="s">
        <v>172</v>
      </c>
      <c r="AI280" s="158" t="s">
        <v>1123</v>
      </c>
      <c r="AJ280" s="158" t="s">
        <v>1124</v>
      </c>
      <c r="AK280" s="158" t="s">
        <v>1907</v>
      </c>
      <c r="AL280" s="158" t="s">
        <v>1126</v>
      </c>
      <c r="AM280" s="158" t="s">
        <v>1127</v>
      </c>
      <c r="AN280" s="158" t="s">
        <v>154</v>
      </c>
      <c r="AO280" s="158" t="s">
        <v>1128</v>
      </c>
      <c r="AP280" s="158" t="s">
        <v>154</v>
      </c>
      <c r="AQ280" s="158" t="s">
        <v>154</v>
      </c>
      <c r="AR280" s="158" t="s">
        <v>1129</v>
      </c>
      <c r="AS280" s="158" t="s">
        <v>1130</v>
      </c>
      <c r="AT280" s="158" t="s">
        <v>1131</v>
      </c>
      <c r="AU280" s="158" t="s">
        <v>1170</v>
      </c>
      <c r="AV280" s="158" t="s">
        <v>173</v>
      </c>
      <c r="AW280" s="158" t="s">
        <v>173</v>
      </c>
      <c r="AX280" s="158" t="s">
        <v>1282</v>
      </c>
      <c r="AY280" s="158" t="s">
        <v>1283</v>
      </c>
      <c r="AZ280" s="158" t="s">
        <v>1286</v>
      </c>
      <c r="BA280" s="158" t="s">
        <v>173</v>
      </c>
    </row>
    <row r="281" spans="1:53" s="80" customFormat="1" ht="14.4" x14ac:dyDescent="0.3">
      <c r="A281" s="158" t="s">
        <v>154</v>
      </c>
      <c r="B281" s="158" t="s">
        <v>154</v>
      </c>
      <c r="C281" s="158" t="s">
        <v>1958</v>
      </c>
      <c r="D281" s="158" t="s">
        <v>1104</v>
      </c>
      <c r="E281" s="158" t="s">
        <v>1959</v>
      </c>
      <c r="F281" s="158" t="s">
        <v>1973</v>
      </c>
      <c r="G281" s="158" t="s">
        <v>1106</v>
      </c>
      <c r="H281" s="158" t="s">
        <v>1107</v>
      </c>
      <c r="I281" s="158" t="s">
        <v>1108</v>
      </c>
      <c r="J281" s="158" t="s">
        <v>1109</v>
      </c>
      <c r="K281" s="158" t="s">
        <v>1961</v>
      </c>
      <c r="L281" s="158" t="s">
        <v>1962</v>
      </c>
      <c r="M281" s="158" t="s">
        <v>1963</v>
      </c>
      <c r="N281" s="158" t="s">
        <v>1113</v>
      </c>
      <c r="O281" s="161">
        <v>3044.13</v>
      </c>
      <c r="P281" s="161">
        <v>0</v>
      </c>
      <c r="Q281" s="161">
        <v>7.0000000000000007E-2</v>
      </c>
      <c r="R281" s="161">
        <v>3044.2</v>
      </c>
      <c r="S281" s="161">
        <v>0</v>
      </c>
      <c r="T281" s="161">
        <v>0</v>
      </c>
      <c r="U281" s="161">
        <v>3044.2</v>
      </c>
      <c r="V281" s="158" t="s">
        <v>154</v>
      </c>
      <c r="W281" s="158" t="s">
        <v>1114</v>
      </c>
      <c r="X281" s="158" t="s">
        <v>1974</v>
      </c>
      <c r="Y281" s="158" t="s">
        <v>1116</v>
      </c>
      <c r="Z281" s="158" t="s">
        <v>1117</v>
      </c>
      <c r="AA281" s="158" t="s">
        <v>168</v>
      </c>
      <c r="AB281" s="158" t="s">
        <v>154</v>
      </c>
      <c r="AC281" s="158" t="s">
        <v>1118</v>
      </c>
      <c r="AD281" s="158" t="s">
        <v>1119</v>
      </c>
      <c r="AE281" s="158" t="s">
        <v>1120</v>
      </c>
      <c r="AF281" s="158" t="s">
        <v>1975</v>
      </c>
      <c r="AG281" s="158" t="s">
        <v>1122</v>
      </c>
      <c r="AH281" s="158" t="s">
        <v>172</v>
      </c>
      <c r="AI281" s="158" t="s">
        <v>1123</v>
      </c>
      <c r="AJ281" s="158" t="s">
        <v>1124</v>
      </c>
      <c r="AK281" s="158" t="s">
        <v>1125</v>
      </c>
      <c r="AL281" s="158" t="s">
        <v>1126</v>
      </c>
      <c r="AM281" s="158" t="s">
        <v>1127</v>
      </c>
      <c r="AN281" s="158" t="s">
        <v>154</v>
      </c>
      <c r="AO281" s="158" t="s">
        <v>1128</v>
      </c>
      <c r="AP281" s="158" t="s">
        <v>154</v>
      </c>
      <c r="AQ281" s="158" t="s">
        <v>154</v>
      </c>
      <c r="AR281" s="158" t="s">
        <v>1129</v>
      </c>
      <c r="AS281" s="158" t="s">
        <v>1130</v>
      </c>
      <c r="AT281" s="158" t="s">
        <v>1131</v>
      </c>
      <c r="AU281" s="158" t="s">
        <v>1170</v>
      </c>
      <c r="AV281" s="158" t="s">
        <v>173</v>
      </c>
      <c r="AW281" s="158" t="s">
        <v>173</v>
      </c>
      <c r="AX281" s="158" t="s">
        <v>1282</v>
      </c>
      <c r="AY281" s="158" t="s">
        <v>1283</v>
      </c>
      <c r="AZ281" s="158" t="s">
        <v>173</v>
      </c>
      <c r="BA281" s="158" t="s">
        <v>173</v>
      </c>
    </row>
    <row r="282" spans="1:53" s="80" customFormat="1" ht="14.4" x14ac:dyDescent="0.3">
      <c r="A282" s="158" t="s">
        <v>154</v>
      </c>
      <c r="B282" s="158" t="s">
        <v>154</v>
      </c>
      <c r="C282" s="158" t="s">
        <v>1958</v>
      </c>
      <c r="D282" s="158" t="s">
        <v>1104</v>
      </c>
      <c r="E282" s="158" t="s">
        <v>1959</v>
      </c>
      <c r="F282" s="158" t="s">
        <v>1976</v>
      </c>
      <c r="G282" s="158" t="s">
        <v>1134</v>
      </c>
      <c r="H282" s="158" t="s">
        <v>1135</v>
      </c>
      <c r="I282" s="158" t="s">
        <v>1108</v>
      </c>
      <c r="J282" s="158" t="s">
        <v>1109</v>
      </c>
      <c r="K282" s="158" t="s">
        <v>1961</v>
      </c>
      <c r="L282" s="158" t="s">
        <v>1962</v>
      </c>
      <c r="M282" s="158" t="s">
        <v>1963</v>
      </c>
      <c r="N282" s="158" t="s">
        <v>1113</v>
      </c>
      <c r="O282" s="161">
        <v>3044.13</v>
      </c>
      <c r="P282" s="161">
        <v>0</v>
      </c>
      <c r="Q282" s="161">
        <v>7.0000000000000007E-2</v>
      </c>
      <c r="R282" s="161">
        <v>3044.2</v>
      </c>
      <c r="S282" s="161">
        <v>0</v>
      </c>
      <c r="T282" s="161">
        <v>0</v>
      </c>
      <c r="U282" s="161">
        <v>3044.2</v>
      </c>
      <c r="V282" s="158" t="s">
        <v>154</v>
      </c>
      <c r="W282" s="158" t="s">
        <v>1114</v>
      </c>
      <c r="X282" s="158" t="s">
        <v>1977</v>
      </c>
      <c r="Y282" s="158" t="s">
        <v>1116</v>
      </c>
      <c r="Z282" s="158" t="s">
        <v>1117</v>
      </c>
      <c r="AA282" s="158" t="s">
        <v>168</v>
      </c>
      <c r="AB282" s="158" t="s">
        <v>154</v>
      </c>
      <c r="AC282" s="158" t="s">
        <v>1137</v>
      </c>
      <c r="AD282" s="158" t="s">
        <v>1138</v>
      </c>
      <c r="AE282" s="158" t="s">
        <v>1139</v>
      </c>
      <c r="AF282" s="158" t="s">
        <v>1289</v>
      </c>
      <c r="AG282" s="158" t="s">
        <v>1141</v>
      </c>
      <c r="AH282" s="158" t="s">
        <v>172</v>
      </c>
      <c r="AI282" s="158" t="s">
        <v>1123</v>
      </c>
      <c r="AJ282" s="158" t="s">
        <v>1124</v>
      </c>
      <c r="AK282" s="158" t="s">
        <v>1142</v>
      </c>
      <c r="AL282" s="158" t="s">
        <v>1126</v>
      </c>
      <c r="AM282" s="158" t="s">
        <v>1127</v>
      </c>
      <c r="AN282" s="158" t="s">
        <v>154</v>
      </c>
      <c r="AO282" s="158" t="s">
        <v>1128</v>
      </c>
      <c r="AP282" s="158" t="s">
        <v>154</v>
      </c>
      <c r="AQ282" s="158" t="s">
        <v>154</v>
      </c>
      <c r="AR282" s="158" t="s">
        <v>1143</v>
      </c>
      <c r="AS282" s="158" t="s">
        <v>1130</v>
      </c>
      <c r="AT282" s="158" t="s">
        <v>1131</v>
      </c>
      <c r="AU282" s="158" t="s">
        <v>1170</v>
      </c>
      <c r="AV282" s="158" t="s">
        <v>173</v>
      </c>
      <c r="AW282" s="158" t="s">
        <v>173</v>
      </c>
      <c r="AX282" s="158" t="s">
        <v>1282</v>
      </c>
      <c r="AY282" s="158" t="s">
        <v>1283</v>
      </c>
      <c r="AZ282" s="158" t="s">
        <v>173</v>
      </c>
      <c r="BA282" s="158" t="s">
        <v>173</v>
      </c>
    </row>
    <row r="286" spans="1:53" x14ac:dyDescent="0.25">
      <c r="O286" s="245" t="s">
        <v>1270</v>
      </c>
      <c r="P286" s="29">
        <f>S288</f>
        <v>18264.600000000002</v>
      </c>
      <c r="S286" s="16" t="s">
        <v>1271</v>
      </c>
      <c r="V286" s="16" t="s">
        <v>1271</v>
      </c>
    </row>
    <row r="287" spans="1:53" x14ac:dyDescent="0.25">
      <c r="N287" s="152" t="s">
        <v>1396</v>
      </c>
      <c r="O287" s="245" t="s">
        <v>1272</v>
      </c>
      <c r="P287" s="29">
        <f>S293</f>
        <v>18265</v>
      </c>
      <c r="R287" s="28">
        <f>SUM(R258:R263)</f>
        <v>18264.990000000002</v>
      </c>
      <c r="S287" s="28">
        <f>SUM(S258:S263)</f>
        <v>0.39</v>
      </c>
      <c r="U287" s="28">
        <f>SUM(R270:R276)</f>
        <v>26032.77</v>
      </c>
      <c r="V287" s="28">
        <f>SUM(S270:S276)</f>
        <v>0.37</v>
      </c>
    </row>
    <row r="288" spans="1:53" x14ac:dyDescent="0.25">
      <c r="N288" s="152"/>
      <c r="O288" s="245" t="s">
        <v>1273</v>
      </c>
      <c r="P288" s="29">
        <f>V288</f>
        <v>26032.400000000001</v>
      </c>
      <c r="R288" s="28"/>
      <c r="S288" s="48">
        <f>R287-S287</f>
        <v>18264.600000000002</v>
      </c>
      <c r="U288" s="28"/>
      <c r="V288" s="48">
        <f>U287-V287</f>
        <v>26032.400000000001</v>
      </c>
    </row>
    <row r="289" spans="1:53" x14ac:dyDescent="0.25">
      <c r="O289" s="245" t="s">
        <v>1274</v>
      </c>
      <c r="P289" s="29">
        <f>V293</f>
        <v>18264.600000000002</v>
      </c>
    </row>
    <row r="290" spans="1:53" ht="18" x14ac:dyDescent="0.6">
      <c r="O290" s="24"/>
      <c r="P290" s="348">
        <f>SUM(P286:P289)</f>
        <v>80826.600000000006</v>
      </c>
    </row>
    <row r="291" spans="1:53" x14ac:dyDescent="0.25">
      <c r="S291" s="16" t="s">
        <v>1271</v>
      </c>
      <c r="V291" s="16" t="s">
        <v>1271</v>
      </c>
    </row>
    <row r="292" spans="1:53" x14ac:dyDescent="0.25">
      <c r="R292" s="28">
        <f>SUM(R264:R269)</f>
        <v>18265.13</v>
      </c>
      <c r="S292" s="28">
        <f>SUM(S264:S269)</f>
        <v>0.13</v>
      </c>
      <c r="U292" s="28">
        <f>SUM(R277:R282)</f>
        <v>18264.990000000002</v>
      </c>
      <c r="V292" s="28">
        <f>SUM(S277:S282)</f>
        <v>0.39</v>
      </c>
    </row>
    <row r="293" spans="1:53" x14ac:dyDescent="0.25">
      <c r="R293" s="28"/>
      <c r="S293" s="48">
        <f>R292-S292</f>
        <v>18265</v>
      </c>
      <c r="U293" s="28"/>
      <c r="V293" s="48">
        <f>U292-V292</f>
        <v>18264.600000000002</v>
      </c>
    </row>
    <row r="296" spans="1:53" s="63" customFormat="1" x14ac:dyDescent="0.25"/>
    <row r="299" spans="1:53" x14ac:dyDescent="0.25">
      <c r="C299" s="441" t="s">
        <v>1987</v>
      </c>
      <c r="D299" s="441"/>
      <c r="E299" s="441"/>
      <c r="F299" s="441"/>
      <c r="G299" s="441"/>
      <c r="H299" s="441"/>
    </row>
    <row r="300" spans="1:53" x14ac:dyDescent="0.25">
      <c r="C300" s="441"/>
      <c r="D300" s="441"/>
      <c r="E300" s="441"/>
      <c r="F300" s="441"/>
      <c r="G300" s="441"/>
      <c r="H300" s="441"/>
    </row>
    <row r="301" spans="1:53" s="12" customFormat="1" ht="14.4" x14ac:dyDescent="0.3">
      <c r="A301" s="338" t="s">
        <v>93</v>
      </c>
      <c r="B301" s="338" t="s">
        <v>1059</v>
      </c>
      <c r="C301" s="338" t="s">
        <v>1060</v>
      </c>
      <c r="D301" s="338" t="s">
        <v>101</v>
      </c>
      <c r="E301" s="338" t="s">
        <v>102</v>
      </c>
      <c r="F301" s="338" t="s">
        <v>103</v>
      </c>
      <c r="G301" s="338" t="s">
        <v>108</v>
      </c>
      <c r="H301" s="338" t="s">
        <v>1061</v>
      </c>
      <c r="I301" s="338" t="s">
        <v>1062</v>
      </c>
      <c r="J301" s="338" t="s">
        <v>1063</v>
      </c>
      <c r="K301" s="338" t="s">
        <v>1064</v>
      </c>
      <c r="L301" s="338" t="s">
        <v>1065</v>
      </c>
      <c r="M301" s="338" t="s">
        <v>1066</v>
      </c>
      <c r="N301" s="338" t="s">
        <v>1067</v>
      </c>
      <c r="O301" s="338" t="s">
        <v>1068</v>
      </c>
      <c r="P301" s="338" t="s">
        <v>1069</v>
      </c>
      <c r="Q301" s="338" t="s">
        <v>1070</v>
      </c>
      <c r="R301" s="338" t="s">
        <v>113</v>
      </c>
      <c r="S301" s="338" t="s">
        <v>114</v>
      </c>
      <c r="T301" s="338" t="s">
        <v>1071</v>
      </c>
      <c r="U301" s="338" t="s">
        <v>120</v>
      </c>
      <c r="V301" s="338" t="s">
        <v>1072</v>
      </c>
      <c r="W301" s="338" t="s">
        <v>1073</v>
      </c>
      <c r="X301" s="338" t="s">
        <v>1074</v>
      </c>
      <c r="Y301" s="338" t="s">
        <v>133</v>
      </c>
      <c r="Z301" s="338" t="s">
        <v>1075</v>
      </c>
      <c r="AA301" s="338" t="s">
        <v>127</v>
      </c>
      <c r="AB301" s="338" t="s">
        <v>1076</v>
      </c>
      <c r="AC301" s="338" t="s">
        <v>1077</v>
      </c>
      <c r="AD301" s="338" t="s">
        <v>1078</v>
      </c>
      <c r="AE301" s="338" t="s">
        <v>1079</v>
      </c>
      <c r="AF301" s="338" t="s">
        <v>1080</v>
      </c>
      <c r="AG301" s="338" t="s">
        <v>1081</v>
      </c>
      <c r="AH301" s="338" t="s">
        <v>1082</v>
      </c>
      <c r="AI301" s="338" t="s">
        <v>1083</v>
      </c>
      <c r="AJ301" s="338" t="s">
        <v>1084</v>
      </c>
      <c r="AK301" s="338" t="s">
        <v>1085</v>
      </c>
      <c r="AL301" s="338" t="s">
        <v>1086</v>
      </c>
      <c r="AM301" s="338" t="s">
        <v>1087</v>
      </c>
      <c r="AN301" s="338" t="s">
        <v>1088</v>
      </c>
      <c r="AO301" s="338" t="s">
        <v>1089</v>
      </c>
      <c r="AP301" s="338" t="s">
        <v>1090</v>
      </c>
      <c r="AQ301" s="338" t="s">
        <v>1091</v>
      </c>
      <c r="AR301" s="338" t="s">
        <v>1092</v>
      </c>
      <c r="AS301" s="338" t="s">
        <v>1093</v>
      </c>
      <c r="AT301" s="338" t="s">
        <v>1094</v>
      </c>
      <c r="AU301" s="338" t="s">
        <v>1095</v>
      </c>
      <c r="AV301" s="338" t="s">
        <v>1096</v>
      </c>
      <c r="AW301" s="338" t="s">
        <v>1097</v>
      </c>
      <c r="AX301" s="338" t="s">
        <v>1098</v>
      </c>
      <c r="AY301" s="338" t="s">
        <v>1099</v>
      </c>
      <c r="AZ301" s="338" t="s">
        <v>1100</v>
      </c>
      <c r="BA301" s="338" t="s">
        <v>1101</v>
      </c>
    </row>
    <row r="302" spans="1:53" ht="14.4" x14ac:dyDescent="0.3">
      <c r="A302" s="157" t="s">
        <v>154</v>
      </c>
      <c r="B302" s="157" t="s">
        <v>154</v>
      </c>
      <c r="C302" s="157" t="s">
        <v>1998</v>
      </c>
      <c r="D302" s="157" t="s">
        <v>1104</v>
      </c>
      <c r="E302" s="157" t="s">
        <v>2077</v>
      </c>
      <c r="F302" s="157" t="s">
        <v>2092</v>
      </c>
      <c r="G302" s="157" t="s">
        <v>1901</v>
      </c>
      <c r="H302" s="157" t="s">
        <v>1902</v>
      </c>
      <c r="I302" s="157" t="s">
        <v>1108</v>
      </c>
      <c r="J302" s="157" t="s">
        <v>1109</v>
      </c>
      <c r="K302" s="157" t="s">
        <v>2079</v>
      </c>
      <c r="L302" s="157" t="s">
        <v>2080</v>
      </c>
      <c r="M302" s="157" t="s">
        <v>2093</v>
      </c>
      <c r="N302" s="360">
        <v>3.448</v>
      </c>
      <c r="O302" s="156">
        <v>2143.6</v>
      </c>
      <c r="P302" s="156">
        <v>0</v>
      </c>
      <c r="Q302" s="156">
        <v>0</v>
      </c>
      <c r="R302" s="156">
        <v>2143.6</v>
      </c>
      <c r="S302" s="156">
        <v>0</v>
      </c>
      <c r="T302" s="156">
        <v>0</v>
      </c>
      <c r="U302" s="156">
        <v>2143.6</v>
      </c>
      <c r="V302" s="157" t="s">
        <v>154</v>
      </c>
      <c r="W302" s="157" t="s">
        <v>1114</v>
      </c>
      <c r="X302" s="157" t="s">
        <v>2094</v>
      </c>
      <c r="Y302" s="157" t="s">
        <v>1116</v>
      </c>
      <c r="Z302" s="157" t="s">
        <v>1117</v>
      </c>
      <c r="AA302" s="157" t="s">
        <v>168</v>
      </c>
      <c r="AB302" s="157" t="s">
        <v>154</v>
      </c>
      <c r="AC302" s="157" t="s">
        <v>1904</v>
      </c>
      <c r="AD302" s="157" t="s">
        <v>1905</v>
      </c>
      <c r="AE302" s="157" t="s">
        <v>1906</v>
      </c>
      <c r="AF302" s="157" t="s">
        <v>1972</v>
      </c>
      <c r="AG302" s="157" t="s">
        <v>1122</v>
      </c>
      <c r="AH302" s="157" t="s">
        <v>172</v>
      </c>
      <c r="AI302" s="157" t="s">
        <v>1123</v>
      </c>
      <c r="AJ302" s="157" t="s">
        <v>1124</v>
      </c>
      <c r="AK302" s="157" t="s">
        <v>1907</v>
      </c>
      <c r="AL302" s="157" t="s">
        <v>1126</v>
      </c>
      <c r="AM302" s="157" t="s">
        <v>1127</v>
      </c>
      <c r="AN302" s="157" t="s">
        <v>154</v>
      </c>
      <c r="AO302" s="157" t="s">
        <v>1128</v>
      </c>
      <c r="AP302" s="157" t="s">
        <v>154</v>
      </c>
      <c r="AQ302" s="157" t="s">
        <v>154</v>
      </c>
      <c r="AR302" s="157" t="s">
        <v>1129</v>
      </c>
      <c r="AS302" s="157" t="s">
        <v>1130</v>
      </c>
      <c r="AT302" s="157" t="s">
        <v>1131</v>
      </c>
      <c r="AU302" s="157" t="s">
        <v>2095</v>
      </c>
      <c r="AV302" s="157" t="s">
        <v>173</v>
      </c>
      <c r="AW302" s="157" t="s">
        <v>173</v>
      </c>
      <c r="AX302" s="157" t="s">
        <v>2096</v>
      </c>
      <c r="AY302" s="157" t="s">
        <v>2097</v>
      </c>
      <c r="AZ302" s="157" t="s">
        <v>173</v>
      </c>
      <c r="BA302" s="157" t="s">
        <v>173</v>
      </c>
    </row>
    <row r="303" spans="1:53" s="80" customFormat="1" ht="14.4" x14ac:dyDescent="0.3">
      <c r="A303" s="158" t="s">
        <v>154</v>
      </c>
      <c r="B303" s="158" t="s">
        <v>154</v>
      </c>
      <c r="C303" s="158" t="s">
        <v>1998</v>
      </c>
      <c r="D303" s="158" t="s">
        <v>1104</v>
      </c>
      <c r="E303" s="158" t="s">
        <v>2077</v>
      </c>
      <c r="F303" s="158" t="s">
        <v>2078</v>
      </c>
      <c r="G303" s="158" t="s">
        <v>1172</v>
      </c>
      <c r="H303" s="158" t="s">
        <v>1173</v>
      </c>
      <c r="I303" s="158" t="s">
        <v>1108</v>
      </c>
      <c r="J303" s="158" t="s">
        <v>1109</v>
      </c>
      <c r="K303" s="158" t="s">
        <v>2079</v>
      </c>
      <c r="L303" s="158" t="s">
        <v>2080</v>
      </c>
      <c r="M303" s="158" t="s">
        <v>2081</v>
      </c>
      <c r="N303" s="361">
        <v>5</v>
      </c>
      <c r="O303" s="161">
        <v>2204.37</v>
      </c>
      <c r="P303" s="161">
        <v>0</v>
      </c>
      <c r="Q303" s="161">
        <v>0.03</v>
      </c>
      <c r="R303" s="161">
        <v>2204.4</v>
      </c>
      <c r="S303" s="161">
        <v>0</v>
      </c>
      <c r="T303" s="161">
        <v>0</v>
      </c>
      <c r="U303" s="161">
        <v>2204.4</v>
      </c>
      <c r="V303" s="158" t="s">
        <v>154</v>
      </c>
      <c r="W303" s="158" t="s">
        <v>1114</v>
      </c>
      <c r="X303" s="158" t="s">
        <v>2082</v>
      </c>
      <c r="Y303" s="158" t="s">
        <v>1116</v>
      </c>
      <c r="Z303" s="158" t="s">
        <v>1117</v>
      </c>
      <c r="AA303" s="158" t="s">
        <v>168</v>
      </c>
      <c r="AB303" s="158" t="s">
        <v>154</v>
      </c>
      <c r="AC303" s="158" t="s">
        <v>1175</v>
      </c>
      <c r="AD303" s="158" t="s">
        <v>1176</v>
      </c>
      <c r="AE303" s="158" t="s">
        <v>1177</v>
      </c>
      <c r="AF303" s="158" t="s">
        <v>2083</v>
      </c>
      <c r="AG303" s="158" t="s">
        <v>1141</v>
      </c>
      <c r="AH303" s="158" t="s">
        <v>172</v>
      </c>
      <c r="AI303" s="158" t="s">
        <v>1123</v>
      </c>
      <c r="AJ303" s="158" t="s">
        <v>1124</v>
      </c>
      <c r="AK303" s="158" t="s">
        <v>1179</v>
      </c>
      <c r="AL303" s="158" t="s">
        <v>1126</v>
      </c>
      <c r="AM303" s="158" t="s">
        <v>1127</v>
      </c>
      <c r="AN303" s="158" t="s">
        <v>154</v>
      </c>
      <c r="AO303" s="158" t="s">
        <v>1128</v>
      </c>
      <c r="AP303" s="158" t="s">
        <v>154</v>
      </c>
      <c r="AQ303" s="158" t="s">
        <v>154</v>
      </c>
      <c r="AR303" s="158" t="s">
        <v>1143</v>
      </c>
      <c r="AS303" s="158" t="s">
        <v>1130</v>
      </c>
      <c r="AT303" s="158" t="s">
        <v>1131</v>
      </c>
      <c r="AU303" s="158" t="s">
        <v>1388</v>
      </c>
      <c r="AV303" s="158" t="s">
        <v>173</v>
      </c>
      <c r="AW303" s="158" t="s">
        <v>173</v>
      </c>
      <c r="AX303" s="158" t="s">
        <v>1389</v>
      </c>
      <c r="AY303" s="158" t="s">
        <v>1283</v>
      </c>
      <c r="AZ303" s="158" t="s">
        <v>173</v>
      </c>
      <c r="BA303" s="158" t="s">
        <v>173</v>
      </c>
    </row>
    <row r="304" spans="1:53" s="80" customFormat="1" ht="14.4" x14ac:dyDescent="0.3">
      <c r="A304" s="158" t="s">
        <v>154</v>
      </c>
      <c r="B304" s="158" t="s">
        <v>154</v>
      </c>
      <c r="C304" s="158" t="s">
        <v>1998</v>
      </c>
      <c r="D304" s="158" t="s">
        <v>1104</v>
      </c>
      <c r="E304" s="158" t="s">
        <v>2077</v>
      </c>
      <c r="F304" s="158" t="s">
        <v>2084</v>
      </c>
      <c r="G304" s="158" t="s">
        <v>1164</v>
      </c>
      <c r="H304" s="158" t="s">
        <v>1165</v>
      </c>
      <c r="I304" s="158" t="s">
        <v>1108</v>
      </c>
      <c r="J304" s="158" t="s">
        <v>1109</v>
      </c>
      <c r="K304" s="158" t="s">
        <v>2079</v>
      </c>
      <c r="L304" s="158" t="s">
        <v>2080</v>
      </c>
      <c r="M304" s="158" t="s">
        <v>2081</v>
      </c>
      <c r="N304" s="361">
        <v>7</v>
      </c>
      <c r="O304" s="161">
        <v>3044.13</v>
      </c>
      <c r="P304" s="161">
        <v>0</v>
      </c>
      <c r="Q304" s="161">
        <v>7.0000000000000007E-2</v>
      </c>
      <c r="R304" s="161">
        <v>3044.2</v>
      </c>
      <c r="S304" s="161">
        <v>0</v>
      </c>
      <c r="T304" s="161">
        <v>0</v>
      </c>
      <c r="U304" s="161">
        <v>3044.2</v>
      </c>
      <c r="V304" s="158" t="s">
        <v>154</v>
      </c>
      <c r="W304" s="158" t="s">
        <v>1114</v>
      </c>
      <c r="X304" s="158" t="s">
        <v>2085</v>
      </c>
      <c r="Y304" s="158" t="s">
        <v>1116</v>
      </c>
      <c r="Z304" s="158" t="s">
        <v>1117</v>
      </c>
      <c r="AA304" s="158" t="s">
        <v>168</v>
      </c>
      <c r="AB304" s="158" t="s">
        <v>154</v>
      </c>
      <c r="AC304" s="158" t="s">
        <v>1167</v>
      </c>
      <c r="AD304" s="158" t="s">
        <v>1168</v>
      </c>
      <c r="AE304" s="158" t="s">
        <v>1160</v>
      </c>
      <c r="AF304" s="158" t="s">
        <v>2086</v>
      </c>
      <c r="AG304" s="158" t="s">
        <v>1141</v>
      </c>
      <c r="AH304" s="158" t="s">
        <v>172</v>
      </c>
      <c r="AI304" s="158" t="s">
        <v>1123</v>
      </c>
      <c r="AJ304" s="158" t="s">
        <v>1124</v>
      </c>
      <c r="AK304" s="158" t="s">
        <v>1169</v>
      </c>
      <c r="AL304" s="158" t="s">
        <v>1126</v>
      </c>
      <c r="AM304" s="158" t="s">
        <v>1127</v>
      </c>
      <c r="AN304" s="158" t="s">
        <v>154</v>
      </c>
      <c r="AO304" s="158" t="s">
        <v>1128</v>
      </c>
      <c r="AP304" s="158" t="s">
        <v>154</v>
      </c>
      <c r="AQ304" s="158" t="s">
        <v>154</v>
      </c>
      <c r="AR304" s="158" t="s">
        <v>1153</v>
      </c>
      <c r="AS304" s="158" t="s">
        <v>1130</v>
      </c>
      <c r="AT304" s="158" t="s">
        <v>1131</v>
      </c>
      <c r="AU304" s="158" t="s">
        <v>1170</v>
      </c>
      <c r="AV304" s="158" t="s">
        <v>173</v>
      </c>
      <c r="AW304" s="158" t="s">
        <v>173</v>
      </c>
      <c r="AX304" s="158" t="s">
        <v>1282</v>
      </c>
      <c r="AY304" s="158" t="s">
        <v>1283</v>
      </c>
      <c r="AZ304" s="158" t="s">
        <v>173</v>
      </c>
      <c r="BA304" s="158" t="s">
        <v>173</v>
      </c>
    </row>
    <row r="305" spans="1:53" s="80" customFormat="1" ht="14.4" x14ac:dyDescent="0.3">
      <c r="A305" s="158" t="s">
        <v>154</v>
      </c>
      <c r="B305" s="158" t="s">
        <v>154</v>
      </c>
      <c r="C305" s="158" t="s">
        <v>1998</v>
      </c>
      <c r="D305" s="158" t="s">
        <v>1104</v>
      </c>
      <c r="E305" s="158" t="s">
        <v>2077</v>
      </c>
      <c r="F305" s="158" t="s">
        <v>2087</v>
      </c>
      <c r="G305" s="158" t="s">
        <v>1106</v>
      </c>
      <c r="H305" s="158" t="s">
        <v>1107</v>
      </c>
      <c r="I305" s="158" t="s">
        <v>1108</v>
      </c>
      <c r="J305" s="158" t="s">
        <v>1109</v>
      </c>
      <c r="K305" s="158" t="s">
        <v>2079</v>
      </c>
      <c r="L305" s="158" t="s">
        <v>2080</v>
      </c>
      <c r="M305" s="158" t="s">
        <v>2081</v>
      </c>
      <c r="N305" s="361">
        <v>7</v>
      </c>
      <c r="O305" s="161">
        <v>3044.13</v>
      </c>
      <c r="P305" s="161">
        <v>0.13</v>
      </c>
      <c r="Q305" s="161">
        <v>0</v>
      </c>
      <c r="R305" s="161">
        <v>3044.13</v>
      </c>
      <c r="S305" s="161">
        <v>0.13</v>
      </c>
      <c r="T305" s="161">
        <v>0</v>
      </c>
      <c r="U305" s="161">
        <v>3044</v>
      </c>
      <c r="V305" s="158" t="s">
        <v>154</v>
      </c>
      <c r="W305" s="158" t="s">
        <v>1114</v>
      </c>
      <c r="X305" s="158" t="s">
        <v>2088</v>
      </c>
      <c r="Y305" s="158" t="s">
        <v>1116</v>
      </c>
      <c r="Z305" s="158" t="s">
        <v>1117</v>
      </c>
      <c r="AA305" s="158" t="s">
        <v>168</v>
      </c>
      <c r="AB305" s="158" t="s">
        <v>154</v>
      </c>
      <c r="AC305" s="158" t="s">
        <v>1118</v>
      </c>
      <c r="AD305" s="158" t="s">
        <v>1119</v>
      </c>
      <c r="AE305" s="158" t="s">
        <v>1120</v>
      </c>
      <c r="AF305" s="158" t="s">
        <v>2089</v>
      </c>
      <c r="AG305" s="158" t="s">
        <v>1122</v>
      </c>
      <c r="AH305" s="158" t="s">
        <v>172</v>
      </c>
      <c r="AI305" s="158" t="s">
        <v>1123</v>
      </c>
      <c r="AJ305" s="158" t="s">
        <v>1124</v>
      </c>
      <c r="AK305" s="158" t="s">
        <v>1125</v>
      </c>
      <c r="AL305" s="158" t="s">
        <v>1126</v>
      </c>
      <c r="AM305" s="158" t="s">
        <v>1127</v>
      </c>
      <c r="AN305" s="158" t="s">
        <v>154</v>
      </c>
      <c r="AO305" s="158" t="s">
        <v>1128</v>
      </c>
      <c r="AP305" s="158" t="s">
        <v>154</v>
      </c>
      <c r="AQ305" s="158" t="s">
        <v>154</v>
      </c>
      <c r="AR305" s="158" t="s">
        <v>1129</v>
      </c>
      <c r="AS305" s="158" t="s">
        <v>1130</v>
      </c>
      <c r="AT305" s="158" t="s">
        <v>1131</v>
      </c>
      <c r="AU305" s="158" t="s">
        <v>1170</v>
      </c>
      <c r="AV305" s="158" t="s">
        <v>173</v>
      </c>
      <c r="AW305" s="158" t="s">
        <v>173</v>
      </c>
      <c r="AX305" s="158" t="s">
        <v>1282</v>
      </c>
      <c r="AY305" s="158" t="s">
        <v>1283</v>
      </c>
      <c r="AZ305" s="158" t="s">
        <v>1286</v>
      </c>
      <c r="BA305" s="158" t="s">
        <v>173</v>
      </c>
    </row>
    <row r="306" spans="1:53" s="80" customFormat="1" ht="14.4" x14ac:dyDescent="0.3">
      <c r="A306" s="158" t="s">
        <v>154</v>
      </c>
      <c r="B306" s="158" t="s">
        <v>154</v>
      </c>
      <c r="C306" s="158" t="s">
        <v>1998</v>
      </c>
      <c r="D306" s="158" t="s">
        <v>1104</v>
      </c>
      <c r="E306" s="158" t="s">
        <v>2077</v>
      </c>
      <c r="F306" s="158" t="s">
        <v>2090</v>
      </c>
      <c r="G306" s="158" t="s">
        <v>1145</v>
      </c>
      <c r="H306" s="158" t="s">
        <v>1146</v>
      </c>
      <c r="I306" s="158" t="s">
        <v>1108</v>
      </c>
      <c r="J306" s="158" t="s">
        <v>1109</v>
      </c>
      <c r="K306" s="158" t="s">
        <v>2079</v>
      </c>
      <c r="L306" s="158" t="s">
        <v>2080</v>
      </c>
      <c r="M306" s="158" t="s">
        <v>2081</v>
      </c>
      <c r="N306" s="361">
        <v>7</v>
      </c>
      <c r="O306" s="161">
        <v>3044.13</v>
      </c>
      <c r="P306" s="161">
        <v>0</v>
      </c>
      <c r="Q306" s="161">
        <v>7.0000000000000007E-2</v>
      </c>
      <c r="R306" s="161">
        <v>3044.2</v>
      </c>
      <c r="S306" s="161">
        <v>0</v>
      </c>
      <c r="T306" s="161">
        <v>0</v>
      </c>
      <c r="U306" s="161">
        <v>3044.2</v>
      </c>
      <c r="V306" s="158" t="s">
        <v>154</v>
      </c>
      <c r="W306" s="158" t="s">
        <v>1114</v>
      </c>
      <c r="X306" s="158" t="s">
        <v>2091</v>
      </c>
      <c r="Y306" s="158" t="s">
        <v>1116</v>
      </c>
      <c r="Z306" s="158" t="s">
        <v>1117</v>
      </c>
      <c r="AA306" s="158" t="s">
        <v>168</v>
      </c>
      <c r="AB306" s="158" t="s">
        <v>154</v>
      </c>
      <c r="AC306" s="158" t="s">
        <v>1148</v>
      </c>
      <c r="AD306" s="158" t="s">
        <v>1149</v>
      </c>
      <c r="AE306" s="158" t="s">
        <v>1150</v>
      </c>
      <c r="AF306" s="158" t="s">
        <v>1569</v>
      </c>
      <c r="AG306" s="158" t="s">
        <v>1141</v>
      </c>
      <c r="AH306" s="158" t="s">
        <v>172</v>
      </c>
      <c r="AI306" s="158" t="s">
        <v>1123</v>
      </c>
      <c r="AJ306" s="158" t="s">
        <v>1124</v>
      </c>
      <c r="AK306" s="158" t="s">
        <v>1152</v>
      </c>
      <c r="AL306" s="158" t="s">
        <v>1126</v>
      </c>
      <c r="AM306" s="158" t="s">
        <v>1127</v>
      </c>
      <c r="AN306" s="158" t="s">
        <v>154</v>
      </c>
      <c r="AO306" s="158" t="s">
        <v>1128</v>
      </c>
      <c r="AP306" s="158" t="s">
        <v>154</v>
      </c>
      <c r="AQ306" s="158" t="s">
        <v>154</v>
      </c>
      <c r="AR306" s="158" t="s">
        <v>1153</v>
      </c>
      <c r="AS306" s="158" t="s">
        <v>1130</v>
      </c>
      <c r="AT306" s="158" t="s">
        <v>1131</v>
      </c>
      <c r="AU306" s="158" t="s">
        <v>1170</v>
      </c>
      <c r="AV306" s="158" t="s">
        <v>173</v>
      </c>
      <c r="AW306" s="158" t="s">
        <v>173</v>
      </c>
      <c r="AX306" s="158" t="s">
        <v>1282</v>
      </c>
      <c r="AY306" s="158" t="s">
        <v>1283</v>
      </c>
      <c r="AZ306" s="158" t="s">
        <v>173</v>
      </c>
      <c r="BA306" s="158" t="s">
        <v>173</v>
      </c>
    </row>
    <row r="307" spans="1:53" s="80" customFormat="1" ht="14.4" x14ac:dyDescent="0.3">
      <c r="A307" s="158" t="s">
        <v>154</v>
      </c>
      <c r="B307" s="158" t="s">
        <v>154</v>
      </c>
      <c r="C307" s="158" t="s">
        <v>1998</v>
      </c>
      <c r="D307" s="158" t="s">
        <v>1104</v>
      </c>
      <c r="E307" s="158" t="s">
        <v>2077</v>
      </c>
      <c r="F307" s="158" t="s">
        <v>2098</v>
      </c>
      <c r="G307" s="158" t="s">
        <v>1134</v>
      </c>
      <c r="H307" s="158" t="s">
        <v>1135</v>
      </c>
      <c r="I307" s="158" t="s">
        <v>1108</v>
      </c>
      <c r="J307" s="158" t="s">
        <v>1109</v>
      </c>
      <c r="K307" s="158" t="s">
        <v>2079</v>
      </c>
      <c r="L307" s="158" t="s">
        <v>2080</v>
      </c>
      <c r="M307" s="158" t="s">
        <v>2081</v>
      </c>
      <c r="N307" s="361">
        <v>7</v>
      </c>
      <c r="O307" s="161">
        <v>3044.13</v>
      </c>
      <c r="P307" s="161">
        <v>0.13</v>
      </c>
      <c r="Q307" s="161">
        <v>0</v>
      </c>
      <c r="R307" s="161">
        <v>3044.13</v>
      </c>
      <c r="S307" s="161">
        <v>0.13</v>
      </c>
      <c r="T307" s="161">
        <v>0</v>
      </c>
      <c r="U307" s="161">
        <v>3044</v>
      </c>
      <c r="V307" s="158" t="s">
        <v>154</v>
      </c>
      <c r="W307" s="158" t="s">
        <v>1114</v>
      </c>
      <c r="X307" s="158" t="s">
        <v>2099</v>
      </c>
      <c r="Y307" s="158" t="s">
        <v>1116</v>
      </c>
      <c r="Z307" s="158" t="s">
        <v>1117</v>
      </c>
      <c r="AA307" s="158" t="s">
        <v>168</v>
      </c>
      <c r="AB307" s="158" t="s">
        <v>154</v>
      </c>
      <c r="AC307" s="158" t="s">
        <v>1137</v>
      </c>
      <c r="AD307" s="158" t="s">
        <v>1138</v>
      </c>
      <c r="AE307" s="158" t="s">
        <v>1139</v>
      </c>
      <c r="AF307" s="158" t="s">
        <v>1305</v>
      </c>
      <c r="AG307" s="158" t="s">
        <v>1141</v>
      </c>
      <c r="AH307" s="158" t="s">
        <v>172</v>
      </c>
      <c r="AI307" s="158" t="s">
        <v>1123</v>
      </c>
      <c r="AJ307" s="158" t="s">
        <v>1124</v>
      </c>
      <c r="AK307" s="158" t="s">
        <v>1142</v>
      </c>
      <c r="AL307" s="158" t="s">
        <v>1126</v>
      </c>
      <c r="AM307" s="158" t="s">
        <v>1127</v>
      </c>
      <c r="AN307" s="158" t="s">
        <v>154</v>
      </c>
      <c r="AO307" s="158" t="s">
        <v>1128</v>
      </c>
      <c r="AP307" s="158" t="s">
        <v>154</v>
      </c>
      <c r="AQ307" s="158" t="s">
        <v>154</v>
      </c>
      <c r="AR307" s="158" t="s">
        <v>1143</v>
      </c>
      <c r="AS307" s="158" t="s">
        <v>1130</v>
      </c>
      <c r="AT307" s="158" t="s">
        <v>1131</v>
      </c>
      <c r="AU307" s="158" t="s">
        <v>1170</v>
      </c>
      <c r="AV307" s="158" t="s">
        <v>173</v>
      </c>
      <c r="AW307" s="158" t="s">
        <v>173</v>
      </c>
      <c r="AX307" s="158" t="s">
        <v>1282</v>
      </c>
      <c r="AY307" s="158" t="s">
        <v>1283</v>
      </c>
      <c r="AZ307" s="158" t="s">
        <v>1286</v>
      </c>
      <c r="BA307" s="158" t="s">
        <v>173</v>
      </c>
    </row>
    <row r="308" spans="1:53" s="80" customFormat="1" ht="14.4" x14ac:dyDescent="0.3">
      <c r="A308" s="158" t="s">
        <v>154</v>
      </c>
      <c r="B308" s="158" t="s">
        <v>154</v>
      </c>
      <c r="C308" s="158" t="s">
        <v>1998</v>
      </c>
      <c r="D308" s="158" t="s">
        <v>1104</v>
      </c>
      <c r="E308" s="158" t="s">
        <v>2077</v>
      </c>
      <c r="F308" s="158" t="s">
        <v>2100</v>
      </c>
      <c r="G308" s="158" t="s">
        <v>1155</v>
      </c>
      <c r="H308" s="158" t="s">
        <v>1156</v>
      </c>
      <c r="I308" s="158" t="s">
        <v>1108</v>
      </c>
      <c r="J308" s="158" t="s">
        <v>1109</v>
      </c>
      <c r="K308" s="158" t="s">
        <v>2079</v>
      </c>
      <c r="L308" s="158" t="s">
        <v>2080</v>
      </c>
      <c r="M308" s="158" t="s">
        <v>2081</v>
      </c>
      <c r="N308" s="361">
        <v>7</v>
      </c>
      <c r="O308" s="161">
        <v>3044.13</v>
      </c>
      <c r="P308" s="161">
        <v>0</v>
      </c>
      <c r="Q308" s="161">
        <v>7.0000000000000007E-2</v>
      </c>
      <c r="R308" s="161">
        <v>3044.2</v>
      </c>
      <c r="S308" s="161">
        <v>0</v>
      </c>
      <c r="T308" s="161">
        <v>0</v>
      </c>
      <c r="U308" s="161">
        <v>3044.2</v>
      </c>
      <c r="V308" s="158" t="s">
        <v>154</v>
      </c>
      <c r="W308" s="158" t="s">
        <v>1114</v>
      </c>
      <c r="X308" s="158" t="s">
        <v>2101</v>
      </c>
      <c r="Y308" s="158" t="s">
        <v>1116</v>
      </c>
      <c r="Z308" s="158" t="s">
        <v>1117</v>
      </c>
      <c r="AA308" s="158" t="s">
        <v>168</v>
      </c>
      <c r="AB308" s="158" t="s">
        <v>154</v>
      </c>
      <c r="AC308" s="158" t="s">
        <v>1158</v>
      </c>
      <c r="AD308" s="158" t="s">
        <v>1159</v>
      </c>
      <c r="AE308" s="158" t="s">
        <v>1160</v>
      </c>
      <c r="AF308" s="158" t="s">
        <v>2086</v>
      </c>
      <c r="AG308" s="158" t="s">
        <v>1141</v>
      </c>
      <c r="AH308" s="158" t="s">
        <v>172</v>
      </c>
      <c r="AI308" s="158" t="s">
        <v>1123</v>
      </c>
      <c r="AJ308" s="158" t="s">
        <v>1124</v>
      </c>
      <c r="AK308" s="158" t="s">
        <v>1162</v>
      </c>
      <c r="AL308" s="158" t="s">
        <v>1126</v>
      </c>
      <c r="AM308" s="158" t="s">
        <v>1127</v>
      </c>
      <c r="AN308" s="158" t="s">
        <v>154</v>
      </c>
      <c r="AO308" s="158" t="s">
        <v>1128</v>
      </c>
      <c r="AP308" s="158" t="s">
        <v>154</v>
      </c>
      <c r="AQ308" s="158" t="s">
        <v>154</v>
      </c>
      <c r="AR308" s="158" t="s">
        <v>1153</v>
      </c>
      <c r="AS308" s="158" t="s">
        <v>1130</v>
      </c>
      <c r="AT308" s="158" t="s">
        <v>1131</v>
      </c>
      <c r="AU308" s="158" t="s">
        <v>1170</v>
      </c>
      <c r="AV308" s="158" t="s">
        <v>173</v>
      </c>
      <c r="AW308" s="158" t="s">
        <v>173</v>
      </c>
      <c r="AX308" s="158" t="s">
        <v>1282</v>
      </c>
      <c r="AY308" s="158" t="s">
        <v>1283</v>
      </c>
      <c r="AZ308" s="158" t="s">
        <v>173</v>
      </c>
      <c r="BA308" s="158" t="s">
        <v>173</v>
      </c>
    </row>
    <row r="309" spans="1:53" ht="14.4" x14ac:dyDescent="0.3">
      <c r="A309" s="157" t="s">
        <v>154</v>
      </c>
      <c r="B309" s="157" t="s">
        <v>154</v>
      </c>
      <c r="C309" s="157" t="s">
        <v>2063</v>
      </c>
      <c r="D309" s="157" t="s">
        <v>1104</v>
      </c>
      <c r="E309" s="157" t="s">
        <v>2102</v>
      </c>
      <c r="F309" s="157" t="s">
        <v>2103</v>
      </c>
      <c r="G309" s="157" t="s">
        <v>1106</v>
      </c>
      <c r="H309" s="157" t="s">
        <v>1107</v>
      </c>
      <c r="I309" s="157" t="s">
        <v>1108</v>
      </c>
      <c r="J309" s="157" t="s">
        <v>1109</v>
      </c>
      <c r="K309" s="157" t="s">
        <v>2104</v>
      </c>
      <c r="L309" s="157" t="s">
        <v>2105</v>
      </c>
      <c r="M309" s="157" t="s">
        <v>2106</v>
      </c>
      <c r="N309" s="360">
        <v>7</v>
      </c>
      <c r="O309" s="156">
        <v>3044.13</v>
      </c>
      <c r="P309" s="156">
        <v>0</v>
      </c>
      <c r="Q309" s="156">
        <v>7.0000000000000007E-2</v>
      </c>
      <c r="R309" s="156">
        <v>3044.2</v>
      </c>
      <c r="S309" s="156">
        <v>0</v>
      </c>
      <c r="T309" s="156">
        <v>0</v>
      </c>
      <c r="U309" s="156">
        <v>3044.2</v>
      </c>
      <c r="V309" s="157" t="s">
        <v>154</v>
      </c>
      <c r="W309" s="157" t="s">
        <v>1114</v>
      </c>
      <c r="X309" s="157" t="s">
        <v>2107</v>
      </c>
      <c r="Y309" s="157" t="s">
        <v>1116</v>
      </c>
      <c r="Z309" s="157" t="s">
        <v>1117</v>
      </c>
      <c r="AA309" s="157" t="s">
        <v>168</v>
      </c>
      <c r="AB309" s="157" t="s">
        <v>154</v>
      </c>
      <c r="AC309" s="157" t="s">
        <v>1118</v>
      </c>
      <c r="AD309" s="157" t="s">
        <v>1119</v>
      </c>
      <c r="AE309" s="157" t="s">
        <v>1120</v>
      </c>
      <c r="AF309" s="157" t="s">
        <v>2108</v>
      </c>
      <c r="AG309" s="157" t="s">
        <v>1122</v>
      </c>
      <c r="AH309" s="157" t="s">
        <v>172</v>
      </c>
      <c r="AI309" s="157" t="s">
        <v>1123</v>
      </c>
      <c r="AJ309" s="157" t="s">
        <v>1124</v>
      </c>
      <c r="AK309" s="157" t="s">
        <v>1125</v>
      </c>
      <c r="AL309" s="157" t="s">
        <v>1126</v>
      </c>
      <c r="AM309" s="157" t="s">
        <v>1127</v>
      </c>
      <c r="AN309" s="157" t="s">
        <v>154</v>
      </c>
      <c r="AO309" s="157" t="s">
        <v>1128</v>
      </c>
      <c r="AP309" s="157" t="s">
        <v>154</v>
      </c>
      <c r="AQ309" s="157" t="s">
        <v>154</v>
      </c>
      <c r="AR309" s="157" t="s">
        <v>1129</v>
      </c>
      <c r="AS309" s="157" t="s">
        <v>1130</v>
      </c>
      <c r="AT309" s="157" t="s">
        <v>1131</v>
      </c>
      <c r="AU309" s="157" t="s">
        <v>1170</v>
      </c>
      <c r="AV309" s="157" t="s">
        <v>173</v>
      </c>
      <c r="AW309" s="157" t="s">
        <v>173</v>
      </c>
      <c r="AX309" s="157" t="s">
        <v>1282</v>
      </c>
      <c r="AY309" s="157" t="s">
        <v>1283</v>
      </c>
      <c r="AZ309" s="157" t="s">
        <v>173</v>
      </c>
      <c r="BA309" s="157" t="s">
        <v>173</v>
      </c>
    </row>
    <row r="310" spans="1:53" ht="14.4" x14ac:dyDescent="0.3">
      <c r="A310" s="157" t="s">
        <v>154</v>
      </c>
      <c r="B310" s="157" t="s">
        <v>154</v>
      </c>
      <c r="C310" s="157" t="s">
        <v>2063</v>
      </c>
      <c r="D310" s="157" t="s">
        <v>1104</v>
      </c>
      <c r="E310" s="157" t="s">
        <v>2102</v>
      </c>
      <c r="F310" s="157" t="s">
        <v>2109</v>
      </c>
      <c r="G310" s="157" t="s">
        <v>1172</v>
      </c>
      <c r="H310" s="157" t="s">
        <v>1173</v>
      </c>
      <c r="I310" s="157" t="s">
        <v>1108</v>
      </c>
      <c r="J310" s="157" t="s">
        <v>1109</v>
      </c>
      <c r="K310" s="157" t="s">
        <v>2104</v>
      </c>
      <c r="L310" s="157" t="s">
        <v>2105</v>
      </c>
      <c r="M310" s="157" t="s">
        <v>2106</v>
      </c>
      <c r="N310" s="360">
        <v>7</v>
      </c>
      <c r="O310" s="156">
        <v>3044.13</v>
      </c>
      <c r="P310" s="156">
        <v>0</v>
      </c>
      <c r="Q310" s="156">
        <v>7.0000000000000007E-2</v>
      </c>
      <c r="R310" s="156">
        <v>3044.2</v>
      </c>
      <c r="S310" s="156">
        <v>0</v>
      </c>
      <c r="T310" s="156">
        <v>0</v>
      </c>
      <c r="U310" s="156">
        <v>3044.2</v>
      </c>
      <c r="V310" s="157" t="s">
        <v>154</v>
      </c>
      <c r="W310" s="157" t="s">
        <v>1114</v>
      </c>
      <c r="X310" s="157" t="s">
        <v>2110</v>
      </c>
      <c r="Y310" s="157" t="s">
        <v>1116</v>
      </c>
      <c r="Z310" s="157" t="s">
        <v>1117</v>
      </c>
      <c r="AA310" s="157" t="s">
        <v>168</v>
      </c>
      <c r="AB310" s="157" t="s">
        <v>154</v>
      </c>
      <c r="AC310" s="157" t="s">
        <v>1175</v>
      </c>
      <c r="AD310" s="157" t="s">
        <v>1176</v>
      </c>
      <c r="AE310" s="157" t="s">
        <v>1177</v>
      </c>
      <c r="AF310" s="157" t="s">
        <v>1140</v>
      </c>
      <c r="AG310" s="157" t="s">
        <v>1141</v>
      </c>
      <c r="AH310" s="157" t="s">
        <v>172</v>
      </c>
      <c r="AI310" s="157" t="s">
        <v>1123</v>
      </c>
      <c r="AJ310" s="157" t="s">
        <v>1124</v>
      </c>
      <c r="AK310" s="157" t="s">
        <v>1179</v>
      </c>
      <c r="AL310" s="157" t="s">
        <v>1126</v>
      </c>
      <c r="AM310" s="157" t="s">
        <v>1127</v>
      </c>
      <c r="AN310" s="157" t="s">
        <v>154</v>
      </c>
      <c r="AO310" s="157" t="s">
        <v>1128</v>
      </c>
      <c r="AP310" s="157" t="s">
        <v>154</v>
      </c>
      <c r="AQ310" s="157" t="s">
        <v>154</v>
      </c>
      <c r="AR310" s="157" t="s">
        <v>1143</v>
      </c>
      <c r="AS310" s="157" t="s">
        <v>1130</v>
      </c>
      <c r="AT310" s="157" t="s">
        <v>1131</v>
      </c>
      <c r="AU310" s="157" t="s">
        <v>1170</v>
      </c>
      <c r="AV310" s="157" t="s">
        <v>173</v>
      </c>
      <c r="AW310" s="157" t="s">
        <v>173</v>
      </c>
      <c r="AX310" s="157" t="s">
        <v>1282</v>
      </c>
      <c r="AY310" s="157" t="s">
        <v>1283</v>
      </c>
      <c r="AZ310" s="157" t="s">
        <v>173</v>
      </c>
      <c r="BA310" s="157" t="s">
        <v>173</v>
      </c>
    </row>
    <row r="311" spans="1:53" ht="14.4" x14ac:dyDescent="0.3">
      <c r="A311" s="157" t="s">
        <v>154</v>
      </c>
      <c r="B311" s="157" t="s">
        <v>154</v>
      </c>
      <c r="C311" s="157" t="s">
        <v>2063</v>
      </c>
      <c r="D311" s="157" t="s">
        <v>1104</v>
      </c>
      <c r="E311" s="157" t="s">
        <v>2102</v>
      </c>
      <c r="F311" s="157" t="s">
        <v>2111</v>
      </c>
      <c r="G311" s="157" t="s">
        <v>1134</v>
      </c>
      <c r="H311" s="157" t="s">
        <v>1135</v>
      </c>
      <c r="I311" s="157" t="s">
        <v>1108</v>
      </c>
      <c r="J311" s="157" t="s">
        <v>1109</v>
      </c>
      <c r="K311" s="157" t="s">
        <v>2104</v>
      </c>
      <c r="L311" s="157" t="s">
        <v>2105</v>
      </c>
      <c r="M311" s="157" t="s">
        <v>2106</v>
      </c>
      <c r="N311" s="360">
        <v>7</v>
      </c>
      <c r="O311" s="156">
        <v>3044.13</v>
      </c>
      <c r="P311" s="156">
        <v>0</v>
      </c>
      <c r="Q311" s="156">
        <v>7.0000000000000007E-2</v>
      </c>
      <c r="R311" s="156">
        <v>3044.2</v>
      </c>
      <c r="S311" s="156">
        <v>0</v>
      </c>
      <c r="T311" s="156">
        <v>0</v>
      </c>
      <c r="U311" s="156">
        <v>3044.2</v>
      </c>
      <c r="V311" s="157" t="s">
        <v>154</v>
      </c>
      <c r="W311" s="157" t="s">
        <v>1114</v>
      </c>
      <c r="X311" s="157" t="s">
        <v>2112</v>
      </c>
      <c r="Y311" s="157" t="s">
        <v>1116</v>
      </c>
      <c r="Z311" s="157" t="s">
        <v>1117</v>
      </c>
      <c r="AA311" s="157" t="s">
        <v>168</v>
      </c>
      <c r="AB311" s="157" t="s">
        <v>154</v>
      </c>
      <c r="AC311" s="157" t="s">
        <v>1137</v>
      </c>
      <c r="AD311" s="157" t="s">
        <v>1138</v>
      </c>
      <c r="AE311" s="157" t="s">
        <v>1139</v>
      </c>
      <c r="AF311" s="157" t="s">
        <v>1359</v>
      </c>
      <c r="AG311" s="157" t="s">
        <v>1141</v>
      </c>
      <c r="AH311" s="157" t="s">
        <v>172</v>
      </c>
      <c r="AI311" s="157" t="s">
        <v>1123</v>
      </c>
      <c r="AJ311" s="157" t="s">
        <v>1124</v>
      </c>
      <c r="AK311" s="157" t="s">
        <v>1142</v>
      </c>
      <c r="AL311" s="157" t="s">
        <v>1126</v>
      </c>
      <c r="AM311" s="157" t="s">
        <v>1127</v>
      </c>
      <c r="AN311" s="157" t="s">
        <v>154</v>
      </c>
      <c r="AO311" s="157" t="s">
        <v>1128</v>
      </c>
      <c r="AP311" s="157" t="s">
        <v>154</v>
      </c>
      <c r="AQ311" s="157" t="s">
        <v>154</v>
      </c>
      <c r="AR311" s="157" t="s">
        <v>1153</v>
      </c>
      <c r="AS311" s="157" t="s">
        <v>1130</v>
      </c>
      <c r="AT311" s="157" t="s">
        <v>1131</v>
      </c>
      <c r="AU311" s="157" t="s">
        <v>1170</v>
      </c>
      <c r="AV311" s="157" t="s">
        <v>173</v>
      </c>
      <c r="AW311" s="157" t="s">
        <v>173</v>
      </c>
      <c r="AX311" s="157" t="s">
        <v>1282</v>
      </c>
      <c r="AY311" s="157" t="s">
        <v>1283</v>
      </c>
      <c r="AZ311" s="157" t="s">
        <v>173</v>
      </c>
      <c r="BA311" s="157" t="s">
        <v>173</v>
      </c>
    </row>
    <row r="312" spans="1:53" ht="14.4" x14ac:dyDescent="0.3">
      <c r="A312" s="157" t="s">
        <v>154</v>
      </c>
      <c r="B312" s="157" t="s">
        <v>154</v>
      </c>
      <c r="C312" s="157" t="s">
        <v>2063</v>
      </c>
      <c r="D312" s="157" t="s">
        <v>1104</v>
      </c>
      <c r="E312" s="157" t="s">
        <v>2102</v>
      </c>
      <c r="F312" s="157" t="s">
        <v>2113</v>
      </c>
      <c r="G312" s="157" t="s">
        <v>1145</v>
      </c>
      <c r="H312" s="157" t="s">
        <v>1146</v>
      </c>
      <c r="I312" s="157" t="s">
        <v>1108</v>
      </c>
      <c r="J312" s="157" t="s">
        <v>1109</v>
      </c>
      <c r="K312" s="157" t="s">
        <v>2104</v>
      </c>
      <c r="L312" s="157" t="s">
        <v>2105</v>
      </c>
      <c r="M312" s="157" t="s">
        <v>2106</v>
      </c>
      <c r="N312" s="360">
        <v>7</v>
      </c>
      <c r="O312" s="156">
        <v>3044.13</v>
      </c>
      <c r="P312" s="156">
        <v>0.13</v>
      </c>
      <c r="Q312" s="156">
        <v>0</v>
      </c>
      <c r="R312" s="156">
        <v>3044.13</v>
      </c>
      <c r="S312" s="156">
        <v>0.13</v>
      </c>
      <c r="T312" s="156">
        <v>0</v>
      </c>
      <c r="U312" s="156">
        <v>3044</v>
      </c>
      <c r="V312" s="157" t="s">
        <v>154</v>
      </c>
      <c r="W312" s="157" t="s">
        <v>1114</v>
      </c>
      <c r="X312" s="157" t="s">
        <v>2114</v>
      </c>
      <c r="Y312" s="157" t="s">
        <v>1116</v>
      </c>
      <c r="Z312" s="157" t="s">
        <v>1117</v>
      </c>
      <c r="AA312" s="157" t="s">
        <v>168</v>
      </c>
      <c r="AB312" s="157" t="s">
        <v>154</v>
      </c>
      <c r="AC312" s="157" t="s">
        <v>1148</v>
      </c>
      <c r="AD312" s="157" t="s">
        <v>1149</v>
      </c>
      <c r="AE312" s="157" t="s">
        <v>1150</v>
      </c>
      <c r="AF312" s="157" t="s">
        <v>1593</v>
      </c>
      <c r="AG312" s="157" t="s">
        <v>1141</v>
      </c>
      <c r="AH312" s="157" t="s">
        <v>172</v>
      </c>
      <c r="AI312" s="157" t="s">
        <v>1123</v>
      </c>
      <c r="AJ312" s="157" t="s">
        <v>1124</v>
      </c>
      <c r="AK312" s="157" t="s">
        <v>1152</v>
      </c>
      <c r="AL312" s="157" t="s">
        <v>1126</v>
      </c>
      <c r="AM312" s="157" t="s">
        <v>1127</v>
      </c>
      <c r="AN312" s="157" t="s">
        <v>154</v>
      </c>
      <c r="AO312" s="157" t="s">
        <v>1128</v>
      </c>
      <c r="AP312" s="157" t="s">
        <v>154</v>
      </c>
      <c r="AQ312" s="157" t="s">
        <v>154</v>
      </c>
      <c r="AR312" s="157" t="s">
        <v>1153</v>
      </c>
      <c r="AS312" s="157" t="s">
        <v>1130</v>
      </c>
      <c r="AT312" s="157" t="s">
        <v>1131</v>
      </c>
      <c r="AU312" s="157" t="s">
        <v>1170</v>
      </c>
      <c r="AV312" s="157" t="s">
        <v>173</v>
      </c>
      <c r="AW312" s="157" t="s">
        <v>173</v>
      </c>
      <c r="AX312" s="157" t="s">
        <v>1282</v>
      </c>
      <c r="AY312" s="157" t="s">
        <v>1283</v>
      </c>
      <c r="AZ312" s="157" t="s">
        <v>1286</v>
      </c>
      <c r="BA312" s="157" t="s">
        <v>173</v>
      </c>
    </row>
    <row r="313" spans="1:53" ht="14.4" x14ac:dyDescent="0.3">
      <c r="A313" s="157" t="s">
        <v>154</v>
      </c>
      <c r="B313" s="157" t="s">
        <v>154</v>
      </c>
      <c r="C313" s="157" t="s">
        <v>2063</v>
      </c>
      <c r="D313" s="157" t="s">
        <v>1104</v>
      </c>
      <c r="E313" s="157" t="s">
        <v>2102</v>
      </c>
      <c r="F313" s="157" t="s">
        <v>2115</v>
      </c>
      <c r="G313" s="157" t="s">
        <v>1155</v>
      </c>
      <c r="H313" s="157" t="s">
        <v>1156</v>
      </c>
      <c r="I313" s="157" t="s">
        <v>1108</v>
      </c>
      <c r="J313" s="157" t="s">
        <v>1109</v>
      </c>
      <c r="K313" s="157" t="s">
        <v>2104</v>
      </c>
      <c r="L313" s="157" t="s">
        <v>2105</v>
      </c>
      <c r="M313" s="157" t="s">
        <v>2106</v>
      </c>
      <c r="N313" s="360">
        <v>7</v>
      </c>
      <c r="O313" s="156">
        <v>3044.13</v>
      </c>
      <c r="P313" s="156">
        <v>0</v>
      </c>
      <c r="Q313" s="156">
        <v>7.0000000000000007E-2</v>
      </c>
      <c r="R313" s="156">
        <v>3044.2</v>
      </c>
      <c r="S313" s="156">
        <v>0</v>
      </c>
      <c r="T313" s="156">
        <v>0</v>
      </c>
      <c r="U313" s="156">
        <v>3044.2</v>
      </c>
      <c r="V313" s="157" t="s">
        <v>154</v>
      </c>
      <c r="W313" s="157" t="s">
        <v>1114</v>
      </c>
      <c r="X313" s="157" t="s">
        <v>2116</v>
      </c>
      <c r="Y313" s="157" t="s">
        <v>1116</v>
      </c>
      <c r="Z313" s="157" t="s">
        <v>1117</v>
      </c>
      <c r="AA313" s="157" t="s">
        <v>168</v>
      </c>
      <c r="AB313" s="157" t="s">
        <v>154</v>
      </c>
      <c r="AC313" s="157" t="s">
        <v>1158</v>
      </c>
      <c r="AD313" s="157" t="s">
        <v>1159</v>
      </c>
      <c r="AE313" s="157" t="s">
        <v>1160</v>
      </c>
      <c r="AF313" s="157" t="s">
        <v>2117</v>
      </c>
      <c r="AG313" s="157" t="s">
        <v>1141</v>
      </c>
      <c r="AH313" s="157" t="s">
        <v>172</v>
      </c>
      <c r="AI313" s="157" t="s">
        <v>1123</v>
      </c>
      <c r="AJ313" s="157" t="s">
        <v>1124</v>
      </c>
      <c r="AK313" s="157" t="s">
        <v>1162</v>
      </c>
      <c r="AL313" s="157" t="s">
        <v>1126</v>
      </c>
      <c r="AM313" s="157" t="s">
        <v>1127</v>
      </c>
      <c r="AN313" s="157" t="s">
        <v>154</v>
      </c>
      <c r="AO313" s="157" t="s">
        <v>1128</v>
      </c>
      <c r="AP313" s="157" t="s">
        <v>154</v>
      </c>
      <c r="AQ313" s="157" t="s">
        <v>154</v>
      </c>
      <c r="AR313" s="157" t="s">
        <v>1153</v>
      </c>
      <c r="AS313" s="157" t="s">
        <v>1130</v>
      </c>
      <c r="AT313" s="157" t="s">
        <v>1131</v>
      </c>
      <c r="AU313" s="157" t="s">
        <v>1170</v>
      </c>
      <c r="AV313" s="157" t="s">
        <v>173</v>
      </c>
      <c r="AW313" s="157" t="s">
        <v>173</v>
      </c>
      <c r="AX313" s="157" t="s">
        <v>1282</v>
      </c>
      <c r="AY313" s="157" t="s">
        <v>1283</v>
      </c>
      <c r="AZ313" s="157" t="s">
        <v>173</v>
      </c>
      <c r="BA313" s="157" t="s">
        <v>173</v>
      </c>
    </row>
    <row r="314" spans="1:53" ht="14.4" x14ac:dyDescent="0.3">
      <c r="A314" s="157" t="s">
        <v>154</v>
      </c>
      <c r="B314" s="157" t="s">
        <v>154</v>
      </c>
      <c r="C314" s="157" t="s">
        <v>2063</v>
      </c>
      <c r="D314" s="157" t="s">
        <v>1104</v>
      </c>
      <c r="E314" s="157" t="s">
        <v>2102</v>
      </c>
      <c r="F314" s="157" t="s">
        <v>2118</v>
      </c>
      <c r="G314" s="157" t="s">
        <v>1164</v>
      </c>
      <c r="H314" s="157" t="s">
        <v>1165</v>
      </c>
      <c r="I314" s="157" t="s">
        <v>1108</v>
      </c>
      <c r="J314" s="157" t="s">
        <v>1109</v>
      </c>
      <c r="K314" s="157" t="s">
        <v>2104</v>
      </c>
      <c r="L314" s="157" t="s">
        <v>2105</v>
      </c>
      <c r="M314" s="157" t="s">
        <v>2106</v>
      </c>
      <c r="N314" s="360">
        <v>2.33</v>
      </c>
      <c r="O314" s="156">
        <v>979.72</v>
      </c>
      <c r="P314" s="156">
        <v>0</v>
      </c>
      <c r="Q314" s="156">
        <v>0.08</v>
      </c>
      <c r="R314" s="156">
        <v>979.8</v>
      </c>
      <c r="S314" s="156">
        <v>0</v>
      </c>
      <c r="T314" s="156">
        <v>0</v>
      </c>
      <c r="U314" s="156">
        <v>979.8</v>
      </c>
      <c r="V314" s="157" t="s">
        <v>154</v>
      </c>
      <c r="W314" s="157" t="s">
        <v>1114</v>
      </c>
      <c r="X314" s="157" t="s">
        <v>2119</v>
      </c>
      <c r="Y314" s="157" t="s">
        <v>1116</v>
      </c>
      <c r="Z314" s="157" t="s">
        <v>1117</v>
      </c>
      <c r="AA314" s="157" t="s">
        <v>168</v>
      </c>
      <c r="AB314" s="157" t="s">
        <v>154</v>
      </c>
      <c r="AC314" s="157" t="s">
        <v>1167</v>
      </c>
      <c r="AD314" s="157" t="s">
        <v>1168</v>
      </c>
      <c r="AE314" s="157" t="s">
        <v>1160</v>
      </c>
      <c r="AF314" s="157" t="s">
        <v>2117</v>
      </c>
      <c r="AG314" s="157" t="s">
        <v>1141</v>
      </c>
      <c r="AH314" s="157" t="s">
        <v>172</v>
      </c>
      <c r="AI314" s="157" t="s">
        <v>1123</v>
      </c>
      <c r="AJ314" s="157" t="s">
        <v>1124</v>
      </c>
      <c r="AK314" s="157" t="s">
        <v>1169</v>
      </c>
      <c r="AL314" s="157" t="s">
        <v>1126</v>
      </c>
      <c r="AM314" s="157" t="s">
        <v>1127</v>
      </c>
      <c r="AN314" s="157" t="s">
        <v>154</v>
      </c>
      <c r="AO314" s="157" t="s">
        <v>1128</v>
      </c>
      <c r="AP314" s="157" t="s">
        <v>154</v>
      </c>
      <c r="AQ314" s="157" t="s">
        <v>154</v>
      </c>
      <c r="AR314" s="157" t="s">
        <v>1153</v>
      </c>
      <c r="AS314" s="157" t="s">
        <v>1130</v>
      </c>
      <c r="AT314" s="157" t="s">
        <v>1131</v>
      </c>
      <c r="AU314" s="157" t="s">
        <v>2120</v>
      </c>
      <c r="AV314" s="157" t="s">
        <v>173</v>
      </c>
      <c r="AW314" s="157" t="s">
        <v>173</v>
      </c>
      <c r="AX314" s="157" t="s">
        <v>2120</v>
      </c>
      <c r="AY314" s="157" t="s">
        <v>1411</v>
      </c>
      <c r="AZ314" s="157" t="s">
        <v>173</v>
      </c>
      <c r="BA314" s="157" t="s">
        <v>173</v>
      </c>
    </row>
    <row r="315" spans="1:53" s="80" customFormat="1" ht="14.4" x14ac:dyDescent="0.3">
      <c r="A315" s="158" t="s">
        <v>154</v>
      </c>
      <c r="B315" s="158" t="s">
        <v>154</v>
      </c>
      <c r="C315" s="158" t="s">
        <v>2034</v>
      </c>
      <c r="D315" s="158" t="s">
        <v>1104</v>
      </c>
      <c r="E315" s="158" t="s">
        <v>2121</v>
      </c>
      <c r="F315" s="158" t="s">
        <v>2122</v>
      </c>
      <c r="G315" s="158" t="s">
        <v>1172</v>
      </c>
      <c r="H315" s="158" t="s">
        <v>1173</v>
      </c>
      <c r="I315" s="158" t="s">
        <v>1108</v>
      </c>
      <c r="J315" s="158" t="s">
        <v>1109</v>
      </c>
      <c r="K315" s="158" t="s">
        <v>2123</v>
      </c>
      <c r="L315" s="158" t="s">
        <v>2124</v>
      </c>
      <c r="M315" s="158" t="s">
        <v>2125</v>
      </c>
      <c r="N315" s="361">
        <v>7</v>
      </c>
      <c r="O315" s="161">
        <v>3044.13</v>
      </c>
      <c r="P315" s="161">
        <v>0.13</v>
      </c>
      <c r="Q315" s="161">
        <v>0</v>
      </c>
      <c r="R315" s="161">
        <v>3044.13</v>
      </c>
      <c r="S315" s="161">
        <v>0.13</v>
      </c>
      <c r="T315" s="161">
        <v>0</v>
      </c>
      <c r="U315" s="161">
        <v>3044</v>
      </c>
      <c r="V315" s="158" t="s">
        <v>154</v>
      </c>
      <c r="W315" s="158" t="s">
        <v>1114</v>
      </c>
      <c r="X315" s="158" t="s">
        <v>2126</v>
      </c>
      <c r="Y315" s="158" t="s">
        <v>1116</v>
      </c>
      <c r="Z315" s="158" t="s">
        <v>1117</v>
      </c>
      <c r="AA315" s="158" t="s">
        <v>168</v>
      </c>
      <c r="AB315" s="158" t="s">
        <v>154</v>
      </c>
      <c r="AC315" s="158" t="s">
        <v>1175</v>
      </c>
      <c r="AD315" s="158" t="s">
        <v>1176</v>
      </c>
      <c r="AE315" s="158" t="s">
        <v>1177</v>
      </c>
      <c r="AF315" s="158" t="s">
        <v>1191</v>
      </c>
      <c r="AG315" s="158" t="s">
        <v>1141</v>
      </c>
      <c r="AH315" s="158" t="s">
        <v>172</v>
      </c>
      <c r="AI315" s="158" t="s">
        <v>1123</v>
      </c>
      <c r="AJ315" s="158" t="s">
        <v>1124</v>
      </c>
      <c r="AK315" s="158" t="s">
        <v>1179</v>
      </c>
      <c r="AL315" s="158" t="s">
        <v>1126</v>
      </c>
      <c r="AM315" s="158" t="s">
        <v>1127</v>
      </c>
      <c r="AN315" s="158" t="s">
        <v>154</v>
      </c>
      <c r="AO315" s="158" t="s">
        <v>1128</v>
      </c>
      <c r="AP315" s="158" t="s">
        <v>154</v>
      </c>
      <c r="AQ315" s="158" t="s">
        <v>154</v>
      </c>
      <c r="AR315" s="158" t="s">
        <v>1143</v>
      </c>
      <c r="AS315" s="158" t="s">
        <v>1130</v>
      </c>
      <c r="AT315" s="158" t="s">
        <v>1131</v>
      </c>
      <c r="AU315" s="158" t="s">
        <v>1170</v>
      </c>
      <c r="AV315" s="158" t="s">
        <v>173</v>
      </c>
      <c r="AW315" s="158" t="s">
        <v>173</v>
      </c>
      <c r="AX315" s="158" t="s">
        <v>1282</v>
      </c>
      <c r="AY315" s="158" t="s">
        <v>1283</v>
      </c>
      <c r="AZ315" s="158" t="s">
        <v>1286</v>
      </c>
      <c r="BA315" s="158" t="s">
        <v>173</v>
      </c>
    </row>
    <row r="316" spans="1:53" s="80" customFormat="1" ht="14.4" x14ac:dyDescent="0.3">
      <c r="A316" s="158" t="s">
        <v>154</v>
      </c>
      <c r="B316" s="158" t="s">
        <v>154</v>
      </c>
      <c r="C316" s="158" t="s">
        <v>2034</v>
      </c>
      <c r="D316" s="158" t="s">
        <v>1104</v>
      </c>
      <c r="E316" s="158" t="s">
        <v>2121</v>
      </c>
      <c r="F316" s="158" t="s">
        <v>2135</v>
      </c>
      <c r="G316" s="158" t="s">
        <v>1106</v>
      </c>
      <c r="H316" s="158" t="s">
        <v>1107</v>
      </c>
      <c r="I316" s="158" t="s">
        <v>1108</v>
      </c>
      <c r="J316" s="158" t="s">
        <v>1109</v>
      </c>
      <c r="K316" s="158" t="s">
        <v>2123</v>
      </c>
      <c r="L316" s="158" t="s">
        <v>2124</v>
      </c>
      <c r="M316" s="158" t="s">
        <v>2125</v>
      </c>
      <c r="N316" s="361">
        <v>7</v>
      </c>
      <c r="O316" s="161">
        <v>3044.13</v>
      </c>
      <c r="P316" s="161">
        <v>0</v>
      </c>
      <c r="Q316" s="161">
        <v>7.0000000000000007E-2</v>
      </c>
      <c r="R316" s="161">
        <v>3044.2</v>
      </c>
      <c r="S316" s="161">
        <v>0</v>
      </c>
      <c r="T316" s="161">
        <v>0</v>
      </c>
      <c r="U316" s="161">
        <v>3044.2</v>
      </c>
      <c r="V316" s="158" t="s">
        <v>154</v>
      </c>
      <c r="W316" s="158" t="s">
        <v>1114</v>
      </c>
      <c r="X316" s="158" t="s">
        <v>2136</v>
      </c>
      <c r="Y316" s="158" t="s">
        <v>1116</v>
      </c>
      <c r="Z316" s="158" t="s">
        <v>1117</v>
      </c>
      <c r="AA316" s="158" t="s">
        <v>168</v>
      </c>
      <c r="AB316" s="158" t="s">
        <v>154</v>
      </c>
      <c r="AC316" s="158" t="s">
        <v>1118</v>
      </c>
      <c r="AD316" s="158" t="s">
        <v>1119</v>
      </c>
      <c r="AE316" s="158" t="s">
        <v>1120</v>
      </c>
      <c r="AF316" s="158" t="s">
        <v>2137</v>
      </c>
      <c r="AG316" s="158" t="s">
        <v>1122</v>
      </c>
      <c r="AH316" s="158" t="s">
        <v>172</v>
      </c>
      <c r="AI316" s="158" t="s">
        <v>1123</v>
      </c>
      <c r="AJ316" s="158" t="s">
        <v>1124</v>
      </c>
      <c r="AK316" s="158" t="s">
        <v>1125</v>
      </c>
      <c r="AL316" s="158" t="s">
        <v>1126</v>
      </c>
      <c r="AM316" s="158" t="s">
        <v>1127</v>
      </c>
      <c r="AN316" s="158" t="s">
        <v>154</v>
      </c>
      <c r="AO316" s="158" t="s">
        <v>1128</v>
      </c>
      <c r="AP316" s="158" t="s">
        <v>154</v>
      </c>
      <c r="AQ316" s="158" t="s">
        <v>154</v>
      </c>
      <c r="AR316" s="158" t="s">
        <v>1129</v>
      </c>
      <c r="AS316" s="158" t="s">
        <v>1130</v>
      </c>
      <c r="AT316" s="158" t="s">
        <v>1131</v>
      </c>
      <c r="AU316" s="158" t="s">
        <v>1170</v>
      </c>
      <c r="AV316" s="158" t="s">
        <v>173</v>
      </c>
      <c r="AW316" s="158" t="s">
        <v>173</v>
      </c>
      <c r="AX316" s="158" t="s">
        <v>1282</v>
      </c>
      <c r="AY316" s="158" t="s">
        <v>1283</v>
      </c>
      <c r="AZ316" s="158" t="s">
        <v>173</v>
      </c>
      <c r="BA316" s="158" t="s">
        <v>173</v>
      </c>
    </row>
    <row r="317" spans="1:53" s="80" customFormat="1" ht="14.4" x14ac:dyDescent="0.3">
      <c r="A317" s="158" t="s">
        <v>154</v>
      </c>
      <c r="B317" s="158" t="s">
        <v>154</v>
      </c>
      <c r="C317" s="158" t="s">
        <v>2034</v>
      </c>
      <c r="D317" s="158" t="s">
        <v>1104</v>
      </c>
      <c r="E317" s="158" t="s">
        <v>2121</v>
      </c>
      <c r="F317" s="158" t="s">
        <v>2146</v>
      </c>
      <c r="G317" s="158" t="s">
        <v>1134</v>
      </c>
      <c r="H317" s="158" t="s">
        <v>1135</v>
      </c>
      <c r="I317" s="158" t="s">
        <v>1108</v>
      </c>
      <c r="J317" s="158" t="s">
        <v>1109</v>
      </c>
      <c r="K317" s="158" t="s">
        <v>2123</v>
      </c>
      <c r="L317" s="158" t="s">
        <v>2124</v>
      </c>
      <c r="M317" s="158" t="s">
        <v>2125</v>
      </c>
      <c r="N317" s="361">
        <v>7</v>
      </c>
      <c r="O317" s="161">
        <v>3044.13</v>
      </c>
      <c r="P317" s="161">
        <v>0</v>
      </c>
      <c r="Q317" s="161">
        <v>7.0000000000000007E-2</v>
      </c>
      <c r="R317" s="161">
        <v>3044.2</v>
      </c>
      <c r="S317" s="161">
        <v>0</v>
      </c>
      <c r="T317" s="161">
        <v>0</v>
      </c>
      <c r="U317" s="161">
        <v>3044.2</v>
      </c>
      <c r="V317" s="158" t="s">
        <v>154</v>
      </c>
      <c r="W317" s="158" t="s">
        <v>1114</v>
      </c>
      <c r="X317" s="158" t="s">
        <v>2147</v>
      </c>
      <c r="Y317" s="158" t="s">
        <v>1116</v>
      </c>
      <c r="Z317" s="158" t="s">
        <v>1117</v>
      </c>
      <c r="AA317" s="158" t="s">
        <v>168</v>
      </c>
      <c r="AB317" s="158" t="s">
        <v>154</v>
      </c>
      <c r="AC317" s="158" t="s">
        <v>1137</v>
      </c>
      <c r="AD317" s="158" t="s">
        <v>1138</v>
      </c>
      <c r="AE317" s="158" t="s">
        <v>1139</v>
      </c>
      <c r="AF317" s="158" t="s">
        <v>1375</v>
      </c>
      <c r="AG317" s="158" t="s">
        <v>1141</v>
      </c>
      <c r="AH317" s="158" t="s">
        <v>172</v>
      </c>
      <c r="AI317" s="158" t="s">
        <v>1123</v>
      </c>
      <c r="AJ317" s="158" t="s">
        <v>1124</v>
      </c>
      <c r="AK317" s="158" t="s">
        <v>1142</v>
      </c>
      <c r="AL317" s="158" t="s">
        <v>1126</v>
      </c>
      <c r="AM317" s="158" t="s">
        <v>1127</v>
      </c>
      <c r="AN317" s="158" t="s">
        <v>154</v>
      </c>
      <c r="AO317" s="158" t="s">
        <v>1128</v>
      </c>
      <c r="AP317" s="158" t="s">
        <v>154</v>
      </c>
      <c r="AQ317" s="158" t="s">
        <v>154</v>
      </c>
      <c r="AR317" s="158" t="s">
        <v>1153</v>
      </c>
      <c r="AS317" s="158" t="s">
        <v>1130</v>
      </c>
      <c r="AT317" s="158" t="s">
        <v>1131</v>
      </c>
      <c r="AU317" s="158" t="s">
        <v>1170</v>
      </c>
      <c r="AV317" s="158" t="s">
        <v>173</v>
      </c>
      <c r="AW317" s="158" t="s">
        <v>173</v>
      </c>
      <c r="AX317" s="158" t="s">
        <v>1282</v>
      </c>
      <c r="AY317" s="158" t="s">
        <v>1283</v>
      </c>
      <c r="AZ317" s="158" t="s">
        <v>173</v>
      </c>
      <c r="BA317" s="158" t="s">
        <v>173</v>
      </c>
    </row>
    <row r="318" spans="1:53" s="80" customFormat="1" ht="14.4" x14ac:dyDescent="0.3">
      <c r="A318" s="158" t="s">
        <v>154</v>
      </c>
      <c r="B318" s="158" t="s">
        <v>154</v>
      </c>
      <c r="C318" s="158" t="s">
        <v>2034</v>
      </c>
      <c r="D318" s="158" t="s">
        <v>1104</v>
      </c>
      <c r="E318" s="158" t="s">
        <v>2121</v>
      </c>
      <c r="F318" s="158" t="s">
        <v>2151</v>
      </c>
      <c r="G318" s="158" t="s">
        <v>1164</v>
      </c>
      <c r="H318" s="158" t="s">
        <v>1165</v>
      </c>
      <c r="I318" s="158" t="s">
        <v>1108</v>
      </c>
      <c r="J318" s="158" t="s">
        <v>1109</v>
      </c>
      <c r="K318" s="158" t="s">
        <v>2123</v>
      </c>
      <c r="L318" s="158" t="s">
        <v>2124</v>
      </c>
      <c r="M318" s="158" t="s">
        <v>2125</v>
      </c>
      <c r="N318" s="361">
        <v>7</v>
      </c>
      <c r="O318" s="161">
        <v>3044.13</v>
      </c>
      <c r="P318" s="161">
        <v>0.13</v>
      </c>
      <c r="Q318" s="161">
        <v>0</v>
      </c>
      <c r="R318" s="161">
        <v>3044.13</v>
      </c>
      <c r="S318" s="161">
        <v>0.13</v>
      </c>
      <c r="T318" s="161">
        <v>0</v>
      </c>
      <c r="U318" s="161">
        <v>3044</v>
      </c>
      <c r="V318" s="158" t="s">
        <v>154</v>
      </c>
      <c r="W318" s="158" t="s">
        <v>1114</v>
      </c>
      <c r="X318" s="158" t="s">
        <v>2152</v>
      </c>
      <c r="Y318" s="158" t="s">
        <v>1116</v>
      </c>
      <c r="Z318" s="158" t="s">
        <v>1117</v>
      </c>
      <c r="AA318" s="158" t="s">
        <v>168</v>
      </c>
      <c r="AB318" s="158" t="s">
        <v>154</v>
      </c>
      <c r="AC318" s="158" t="s">
        <v>1167</v>
      </c>
      <c r="AD318" s="158" t="s">
        <v>1168</v>
      </c>
      <c r="AE318" s="158" t="s">
        <v>1160</v>
      </c>
      <c r="AF318" s="158" t="s">
        <v>2153</v>
      </c>
      <c r="AG318" s="158" t="s">
        <v>1141</v>
      </c>
      <c r="AH318" s="158" t="s">
        <v>172</v>
      </c>
      <c r="AI318" s="158" t="s">
        <v>1123</v>
      </c>
      <c r="AJ318" s="158" t="s">
        <v>1124</v>
      </c>
      <c r="AK318" s="158" t="s">
        <v>1169</v>
      </c>
      <c r="AL318" s="158" t="s">
        <v>1126</v>
      </c>
      <c r="AM318" s="158" t="s">
        <v>1127</v>
      </c>
      <c r="AN318" s="158" t="s">
        <v>154</v>
      </c>
      <c r="AO318" s="158" t="s">
        <v>1128</v>
      </c>
      <c r="AP318" s="158" t="s">
        <v>154</v>
      </c>
      <c r="AQ318" s="158" t="s">
        <v>154</v>
      </c>
      <c r="AR318" s="158" t="s">
        <v>2141</v>
      </c>
      <c r="AS318" s="158" t="s">
        <v>1130</v>
      </c>
      <c r="AT318" s="158" t="s">
        <v>1131</v>
      </c>
      <c r="AU318" s="158" t="s">
        <v>1170</v>
      </c>
      <c r="AV318" s="158" t="s">
        <v>173</v>
      </c>
      <c r="AW318" s="158" t="s">
        <v>173</v>
      </c>
      <c r="AX318" s="158" t="s">
        <v>1282</v>
      </c>
      <c r="AY318" s="158" t="s">
        <v>1283</v>
      </c>
      <c r="AZ318" s="158" t="s">
        <v>1286</v>
      </c>
      <c r="BA318" s="158" t="s">
        <v>173</v>
      </c>
    </row>
    <row r="319" spans="1:53" s="80" customFormat="1" ht="14.4" x14ac:dyDescent="0.3">
      <c r="A319" s="158" t="s">
        <v>154</v>
      </c>
      <c r="B319" s="158" t="s">
        <v>154</v>
      </c>
      <c r="C319" s="158" t="s">
        <v>2034</v>
      </c>
      <c r="D319" s="158" t="s">
        <v>1104</v>
      </c>
      <c r="E319" s="158" t="s">
        <v>2121</v>
      </c>
      <c r="F319" s="158" t="s">
        <v>2154</v>
      </c>
      <c r="G319" s="158" t="s">
        <v>1145</v>
      </c>
      <c r="H319" s="158" t="s">
        <v>1146</v>
      </c>
      <c r="I319" s="158" t="s">
        <v>1108</v>
      </c>
      <c r="J319" s="158" t="s">
        <v>1109</v>
      </c>
      <c r="K319" s="158" t="s">
        <v>2123</v>
      </c>
      <c r="L319" s="158" t="s">
        <v>2124</v>
      </c>
      <c r="M319" s="158" t="s">
        <v>2125</v>
      </c>
      <c r="N319" s="361">
        <v>7</v>
      </c>
      <c r="O319" s="161">
        <v>3044.13</v>
      </c>
      <c r="P319" s="161">
        <v>0</v>
      </c>
      <c r="Q319" s="161">
        <v>7.0000000000000007E-2</v>
      </c>
      <c r="R319" s="161">
        <v>3044.2</v>
      </c>
      <c r="S319" s="161">
        <v>0</v>
      </c>
      <c r="T319" s="161">
        <v>0</v>
      </c>
      <c r="U319" s="161">
        <v>3044.2</v>
      </c>
      <c r="V319" s="158" t="s">
        <v>154</v>
      </c>
      <c r="W319" s="158" t="s">
        <v>1114</v>
      </c>
      <c r="X319" s="158" t="s">
        <v>2155</v>
      </c>
      <c r="Y319" s="158" t="s">
        <v>1116</v>
      </c>
      <c r="Z319" s="158" t="s">
        <v>1117</v>
      </c>
      <c r="AA319" s="158" t="s">
        <v>168</v>
      </c>
      <c r="AB319" s="158" t="s">
        <v>154</v>
      </c>
      <c r="AC319" s="158" t="s">
        <v>1148</v>
      </c>
      <c r="AD319" s="158" t="s">
        <v>1149</v>
      </c>
      <c r="AE319" s="158" t="s">
        <v>1150</v>
      </c>
      <c r="AF319" s="158" t="s">
        <v>1617</v>
      </c>
      <c r="AG319" s="158" t="s">
        <v>1141</v>
      </c>
      <c r="AH319" s="158" t="s">
        <v>172</v>
      </c>
      <c r="AI319" s="158" t="s">
        <v>1123</v>
      </c>
      <c r="AJ319" s="158" t="s">
        <v>1124</v>
      </c>
      <c r="AK319" s="158" t="s">
        <v>1152</v>
      </c>
      <c r="AL319" s="158" t="s">
        <v>1126</v>
      </c>
      <c r="AM319" s="158" t="s">
        <v>1127</v>
      </c>
      <c r="AN319" s="158" t="s">
        <v>154</v>
      </c>
      <c r="AO319" s="158" t="s">
        <v>1128</v>
      </c>
      <c r="AP319" s="158" t="s">
        <v>154</v>
      </c>
      <c r="AQ319" s="158" t="s">
        <v>154</v>
      </c>
      <c r="AR319" s="158" t="s">
        <v>1153</v>
      </c>
      <c r="AS319" s="158" t="s">
        <v>1130</v>
      </c>
      <c r="AT319" s="158" t="s">
        <v>1131</v>
      </c>
      <c r="AU319" s="158" t="s">
        <v>1170</v>
      </c>
      <c r="AV319" s="158" t="s">
        <v>173</v>
      </c>
      <c r="AW319" s="158" t="s">
        <v>173</v>
      </c>
      <c r="AX319" s="158" t="s">
        <v>1282</v>
      </c>
      <c r="AY319" s="158" t="s">
        <v>1283</v>
      </c>
      <c r="AZ319" s="158" t="s">
        <v>173</v>
      </c>
      <c r="BA319" s="158" t="s">
        <v>173</v>
      </c>
    </row>
    <row r="320" spans="1:53" s="80" customFormat="1" ht="14.4" x14ac:dyDescent="0.3">
      <c r="A320" s="158" t="s">
        <v>154</v>
      </c>
      <c r="B320" s="158" t="s">
        <v>154</v>
      </c>
      <c r="C320" s="158" t="s">
        <v>2034</v>
      </c>
      <c r="D320" s="158" t="s">
        <v>1104</v>
      </c>
      <c r="E320" s="158" t="s">
        <v>2121</v>
      </c>
      <c r="F320" s="158" t="s">
        <v>2156</v>
      </c>
      <c r="G320" s="158" t="s">
        <v>1155</v>
      </c>
      <c r="H320" s="158" t="s">
        <v>1156</v>
      </c>
      <c r="I320" s="158" t="s">
        <v>1108</v>
      </c>
      <c r="J320" s="158" t="s">
        <v>1109</v>
      </c>
      <c r="K320" s="158" t="s">
        <v>2123</v>
      </c>
      <c r="L320" s="158" t="s">
        <v>2124</v>
      </c>
      <c r="M320" s="158" t="s">
        <v>2125</v>
      </c>
      <c r="N320" s="361">
        <v>7</v>
      </c>
      <c r="O320" s="161">
        <v>3044.13</v>
      </c>
      <c r="P320" s="161">
        <v>0.13</v>
      </c>
      <c r="Q320" s="161">
        <v>0</v>
      </c>
      <c r="R320" s="161">
        <v>3044.13</v>
      </c>
      <c r="S320" s="161">
        <v>0.13</v>
      </c>
      <c r="T320" s="161">
        <v>0</v>
      </c>
      <c r="U320" s="161">
        <v>3044</v>
      </c>
      <c r="V320" s="158" t="s">
        <v>154</v>
      </c>
      <c r="W320" s="158" t="s">
        <v>1114</v>
      </c>
      <c r="X320" s="158" t="s">
        <v>2157</v>
      </c>
      <c r="Y320" s="158" t="s">
        <v>1116</v>
      </c>
      <c r="Z320" s="158" t="s">
        <v>1117</v>
      </c>
      <c r="AA320" s="158" t="s">
        <v>168</v>
      </c>
      <c r="AB320" s="158" t="s">
        <v>154</v>
      </c>
      <c r="AC320" s="158" t="s">
        <v>1158</v>
      </c>
      <c r="AD320" s="158" t="s">
        <v>1159</v>
      </c>
      <c r="AE320" s="158" t="s">
        <v>1160</v>
      </c>
      <c r="AF320" s="158" t="s">
        <v>2153</v>
      </c>
      <c r="AG320" s="158" t="s">
        <v>1141</v>
      </c>
      <c r="AH320" s="158" t="s">
        <v>172</v>
      </c>
      <c r="AI320" s="158" t="s">
        <v>1123</v>
      </c>
      <c r="AJ320" s="158" t="s">
        <v>1124</v>
      </c>
      <c r="AK320" s="158" t="s">
        <v>1162</v>
      </c>
      <c r="AL320" s="158" t="s">
        <v>1126</v>
      </c>
      <c r="AM320" s="158" t="s">
        <v>1127</v>
      </c>
      <c r="AN320" s="158" t="s">
        <v>154</v>
      </c>
      <c r="AO320" s="158" t="s">
        <v>1128</v>
      </c>
      <c r="AP320" s="158" t="s">
        <v>154</v>
      </c>
      <c r="AQ320" s="158" t="s">
        <v>154</v>
      </c>
      <c r="AR320" s="158" t="s">
        <v>2141</v>
      </c>
      <c r="AS320" s="158" t="s">
        <v>1130</v>
      </c>
      <c r="AT320" s="158" t="s">
        <v>1131</v>
      </c>
      <c r="AU320" s="158" t="s">
        <v>1170</v>
      </c>
      <c r="AV320" s="158" t="s">
        <v>173</v>
      </c>
      <c r="AW320" s="158" t="s">
        <v>173</v>
      </c>
      <c r="AX320" s="158" t="s">
        <v>1282</v>
      </c>
      <c r="AY320" s="158" t="s">
        <v>1283</v>
      </c>
      <c r="AZ320" s="158" t="s">
        <v>1286</v>
      </c>
      <c r="BA320" s="158" t="s">
        <v>173</v>
      </c>
    </row>
    <row r="321" spans="1:53" ht="14.4" x14ac:dyDescent="0.3">
      <c r="A321" s="157" t="s">
        <v>154</v>
      </c>
      <c r="B321" s="157" t="s">
        <v>154</v>
      </c>
      <c r="C321" s="157" t="s">
        <v>2034</v>
      </c>
      <c r="D321" s="157" t="s">
        <v>1104</v>
      </c>
      <c r="E321" s="157" t="s">
        <v>2127</v>
      </c>
      <c r="F321" s="157" t="s">
        <v>2128</v>
      </c>
      <c r="G321" s="157" t="s">
        <v>1172</v>
      </c>
      <c r="H321" s="157" t="s">
        <v>1173</v>
      </c>
      <c r="I321" s="157" t="s">
        <v>1108</v>
      </c>
      <c r="J321" s="157" t="s">
        <v>1109</v>
      </c>
      <c r="K321" s="157" t="s">
        <v>2129</v>
      </c>
      <c r="L321" s="157" t="s">
        <v>2130</v>
      </c>
      <c r="M321" s="157" t="s">
        <v>2131</v>
      </c>
      <c r="N321" s="360">
        <v>7</v>
      </c>
      <c r="O321" s="156">
        <v>3044.13</v>
      </c>
      <c r="P321" s="156">
        <v>0</v>
      </c>
      <c r="Q321" s="156">
        <v>7.0000000000000007E-2</v>
      </c>
      <c r="R321" s="156">
        <v>3044.2</v>
      </c>
      <c r="S321" s="156">
        <v>0</v>
      </c>
      <c r="T321" s="156">
        <v>0</v>
      </c>
      <c r="U321" s="156">
        <v>3044.2</v>
      </c>
      <c r="V321" s="157" t="s">
        <v>154</v>
      </c>
      <c r="W321" s="157" t="s">
        <v>1114</v>
      </c>
      <c r="X321" s="157" t="s">
        <v>2132</v>
      </c>
      <c r="Y321" s="157" t="s">
        <v>1116</v>
      </c>
      <c r="Z321" s="157" t="s">
        <v>1117</v>
      </c>
      <c r="AA321" s="157" t="s">
        <v>168</v>
      </c>
      <c r="AB321" s="157" t="s">
        <v>154</v>
      </c>
      <c r="AC321" s="157" t="s">
        <v>1175</v>
      </c>
      <c r="AD321" s="157" t="s">
        <v>1176</v>
      </c>
      <c r="AE321" s="157" t="s">
        <v>1177</v>
      </c>
      <c r="AF321" s="157" t="s">
        <v>1214</v>
      </c>
      <c r="AG321" s="157" t="s">
        <v>1141</v>
      </c>
      <c r="AH321" s="157" t="s">
        <v>172</v>
      </c>
      <c r="AI321" s="157" t="s">
        <v>1123</v>
      </c>
      <c r="AJ321" s="157" t="s">
        <v>1124</v>
      </c>
      <c r="AK321" s="157" t="s">
        <v>1179</v>
      </c>
      <c r="AL321" s="157" t="s">
        <v>1126</v>
      </c>
      <c r="AM321" s="157" t="s">
        <v>1127</v>
      </c>
      <c r="AN321" s="157" t="s">
        <v>154</v>
      </c>
      <c r="AO321" s="157" t="s">
        <v>1128</v>
      </c>
      <c r="AP321" s="157" t="s">
        <v>154</v>
      </c>
      <c r="AQ321" s="157" t="s">
        <v>154</v>
      </c>
      <c r="AR321" s="157" t="s">
        <v>1143</v>
      </c>
      <c r="AS321" s="157" t="s">
        <v>1130</v>
      </c>
      <c r="AT321" s="157" t="s">
        <v>1131</v>
      </c>
      <c r="AU321" s="157" t="s">
        <v>1170</v>
      </c>
      <c r="AV321" s="157" t="s">
        <v>173</v>
      </c>
      <c r="AW321" s="157" t="s">
        <v>173</v>
      </c>
      <c r="AX321" s="157" t="s">
        <v>1282</v>
      </c>
      <c r="AY321" s="157" t="s">
        <v>1283</v>
      </c>
      <c r="AZ321" s="157" t="s">
        <v>173</v>
      </c>
      <c r="BA321" s="157" t="s">
        <v>173</v>
      </c>
    </row>
    <row r="322" spans="1:53" ht="14.4" x14ac:dyDescent="0.3">
      <c r="A322" s="157" t="s">
        <v>154</v>
      </c>
      <c r="B322" s="157" t="s">
        <v>154</v>
      </c>
      <c r="C322" s="157" t="s">
        <v>2034</v>
      </c>
      <c r="D322" s="157" t="s">
        <v>1104</v>
      </c>
      <c r="E322" s="157" t="s">
        <v>2127</v>
      </c>
      <c r="F322" s="157" t="s">
        <v>2133</v>
      </c>
      <c r="G322" s="157" t="s">
        <v>1134</v>
      </c>
      <c r="H322" s="157" t="s">
        <v>1135</v>
      </c>
      <c r="I322" s="157" t="s">
        <v>1108</v>
      </c>
      <c r="J322" s="157" t="s">
        <v>1109</v>
      </c>
      <c r="K322" s="157" t="s">
        <v>2129</v>
      </c>
      <c r="L322" s="157" t="s">
        <v>2130</v>
      </c>
      <c r="M322" s="157" t="s">
        <v>2131</v>
      </c>
      <c r="N322" s="360">
        <v>7</v>
      </c>
      <c r="O322" s="156">
        <v>3044.13</v>
      </c>
      <c r="P322" s="156">
        <v>0.13</v>
      </c>
      <c r="Q322" s="156">
        <v>0</v>
      </c>
      <c r="R322" s="156">
        <v>3044.13</v>
      </c>
      <c r="S322" s="156">
        <v>0.13</v>
      </c>
      <c r="T322" s="156">
        <v>0</v>
      </c>
      <c r="U322" s="156">
        <v>3044</v>
      </c>
      <c r="V322" s="157" t="s">
        <v>154</v>
      </c>
      <c r="W322" s="157" t="s">
        <v>1114</v>
      </c>
      <c r="X322" s="157" t="s">
        <v>2134</v>
      </c>
      <c r="Y322" s="157" t="s">
        <v>1116</v>
      </c>
      <c r="Z322" s="157" t="s">
        <v>1117</v>
      </c>
      <c r="AA322" s="157" t="s">
        <v>168</v>
      </c>
      <c r="AB322" s="157" t="s">
        <v>154</v>
      </c>
      <c r="AC322" s="157" t="s">
        <v>1137</v>
      </c>
      <c r="AD322" s="157" t="s">
        <v>1138</v>
      </c>
      <c r="AE322" s="157" t="s">
        <v>1139</v>
      </c>
      <c r="AF322" s="157" t="s">
        <v>1161</v>
      </c>
      <c r="AG322" s="157" t="s">
        <v>1141</v>
      </c>
      <c r="AH322" s="157" t="s">
        <v>172</v>
      </c>
      <c r="AI322" s="157" t="s">
        <v>1123</v>
      </c>
      <c r="AJ322" s="157" t="s">
        <v>1124</v>
      </c>
      <c r="AK322" s="157" t="s">
        <v>1142</v>
      </c>
      <c r="AL322" s="157" t="s">
        <v>1126</v>
      </c>
      <c r="AM322" s="157" t="s">
        <v>1127</v>
      </c>
      <c r="AN322" s="157" t="s">
        <v>154</v>
      </c>
      <c r="AO322" s="157" t="s">
        <v>1128</v>
      </c>
      <c r="AP322" s="157" t="s">
        <v>154</v>
      </c>
      <c r="AQ322" s="157" t="s">
        <v>154</v>
      </c>
      <c r="AR322" s="157" t="s">
        <v>1153</v>
      </c>
      <c r="AS322" s="157" t="s">
        <v>1130</v>
      </c>
      <c r="AT322" s="157" t="s">
        <v>1131</v>
      </c>
      <c r="AU322" s="157" t="s">
        <v>1170</v>
      </c>
      <c r="AV322" s="157" t="s">
        <v>173</v>
      </c>
      <c r="AW322" s="157" t="s">
        <v>173</v>
      </c>
      <c r="AX322" s="157" t="s">
        <v>1282</v>
      </c>
      <c r="AY322" s="157" t="s">
        <v>1283</v>
      </c>
      <c r="AZ322" s="157" t="s">
        <v>1286</v>
      </c>
      <c r="BA322" s="157" t="s">
        <v>173</v>
      </c>
    </row>
    <row r="323" spans="1:53" ht="14.4" x14ac:dyDescent="0.3">
      <c r="A323" s="157" t="s">
        <v>154</v>
      </c>
      <c r="B323" s="157" t="s">
        <v>154</v>
      </c>
      <c r="C323" s="157" t="s">
        <v>2034</v>
      </c>
      <c r="D323" s="157" t="s">
        <v>1104</v>
      </c>
      <c r="E323" s="157" t="s">
        <v>2127</v>
      </c>
      <c r="F323" s="157" t="s">
        <v>2138</v>
      </c>
      <c r="G323" s="157" t="s">
        <v>1164</v>
      </c>
      <c r="H323" s="157" t="s">
        <v>1165</v>
      </c>
      <c r="I323" s="157" t="s">
        <v>1108</v>
      </c>
      <c r="J323" s="157" t="s">
        <v>1109</v>
      </c>
      <c r="K323" s="157" t="s">
        <v>2129</v>
      </c>
      <c r="L323" s="157" t="s">
        <v>2130</v>
      </c>
      <c r="M323" s="157" t="s">
        <v>2131</v>
      </c>
      <c r="N323" s="360">
        <v>7</v>
      </c>
      <c r="O323" s="156">
        <v>3044.13</v>
      </c>
      <c r="P323" s="156">
        <v>0</v>
      </c>
      <c r="Q323" s="156">
        <v>7.0000000000000007E-2</v>
      </c>
      <c r="R323" s="156">
        <v>3044.2</v>
      </c>
      <c r="S323" s="156">
        <v>0</v>
      </c>
      <c r="T323" s="156">
        <v>0</v>
      </c>
      <c r="U323" s="156">
        <v>3044.2</v>
      </c>
      <c r="V323" s="157" t="s">
        <v>154</v>
      </c>
      <c r="W323" s="157" t="s">
        <v>1114</v>
      </c>
      <c r="X323" s="157" t="s">
        <v>2139</v>
      </c>
      <c r="Y323" s="157" t="s">
        <v>1116</v>
      </c>
      <c r="Z323" s="157" t="s">
        <v>1117</v>
      </c>
      <c r="AA323" s="157" t="s">
        <v>168</v>
      </c>
      <c r="AB323" s="157" t="s">
        <v>154</v>
      </c>
      <c r="AC323" s="157" t="s">
        <v>1167</v>
      </c>
      <c r="AD323" s="157" t="s">
        <v>1168</v>
      </c>
      <c r="AE323" s="157" t="s">
        <v>1160</v>
      </c>
      <c r="AF323" s="157" t="s">
        <v>2140</v>
      </c>
      <c r="AG323" s="157" t="s">
        <v>1141</v>
      </c>
      <c r="AH323" s="157" t="s">
        <v>172</v>
      </c>
      <c r="AI323" s="157" t="s">
        <v>1123</v>
      </c>
      <c r="AJ323" s="157" t="s">
        <v>1124</v>
      </c>
      <c r="AK323" s="157" t="s">
        <v>1169</v>
      </c>
      <c r="AL323" s="157" t="s">
        <v>1126</v>
      </c>
      <c r="AM323" s="157" t="s">
        <v>1127</v>
      </c>
      <c r="AN323" s="157" t="s">
        <v>154</v>
      </c>
      <c r="AO323" s="157" t="s">
        <v>1128</v>
      </c>
      <c r="AP323" s="157" t="s">
        <v>154</v>
      </c>
      <c r="AQ323" s="157" t="s">
        <v>154</v>
      </c>
      <c r="AR323" s="157" t="s">
        <v>2141</v>
      </c>
      <c r="AS323" s="157" t="s">
        <v>1130</v>
      </c>
      <c r="AT323" s="157" t="s">
        <v>1131</v>
      </c>
      <c r="AU323" s="157" t="s">
        <v>1170</v>
      </c>
      <c r="AV323" s="157" t="s">
        <v>173</v>
      </c>
      <c r="AW323" s="157" t="s">
        <v>173</v>
      </c>
      <c r="AX323" s="157" t="s">
        <v>1282</v>
      </c>
      <c r="AY323" s="157" t="s">
        <v>1283</v>
      </c>
      <c r="AZ323" s="157" t="s">
        <v>173</v>
      </c>
      <c r="BA323" s="157" t="s">
        <v>173</v>
      </c>
    </row>
    <row r="324" spans="1:53" ht="14.4" x14ac:dyDescent="0.3">
      <c r="A324" s="157" t="s">
        <v>154</v>
      </c>
      <c r="B324" s="157" t="s">
        <v>154</v>
      </c>
      <c r="C324" s="157" t="s">
        <v>2034</v>
      </c>
      <c r="D324" s="157" t="s">
        <v>1104</v>
      </c>
      <c r="E324" s="157" t="s">
        <v>2127</v>
      </c>
      <c r="F324" s="157" t="s">
        <v>2142</v>
      </c>
      <c r="G324" s="157" t="s">
        <v>1145</v>
      </c>
      <c r="H324" s="157" t="s">
        <v>1146</v>
      </c>
      <c r="I324" s="157" t="s">
        <v>1108</v>
      </c>
      <c r="J324" s="157" t="s">
        <v>1109</v>
      </c>
      <c r="K324" s="157" t="s">
        <v>2129</v>
      </c>
      <c r="L324" s="157" t="s">
        <v>2130</v>
      </c>
      <c r="M324" s="157" t="s">
        <v>2131</v>
      </c>
      <c r="N324" s="360">
        <v>7</v>
      </c>
      <c r="O324" s="156">
        <v>3044.13</v>
      </c>
      <c r="P324" s="156">
        <v>0.13</v>
      </c>
      <c r="Q324" s="156">
        <v>0</v>
      </c>
      <c r="R324" s="156">
        <v>3044.13</v>
      </c>
      <c r="S324" s="156">
        <v>0.13</v>
      </c>
      <c r="T324" s="156">
        <v>0</v>
      </c>
      <c r="U324" s="156">
        <v>3044</v>
      </c>
      <c r="V324" s="157" t="s">
        <v>154</v>
      </c>
      <c r="W324" s="157" t="s">
        <v>1114</v>
      </c>
      <c r="X324" s="157" t="s">
        <v>2143</v>
      </c>
      <c r="Y324" s="157" t="s">
        <v>1116</v>
      </c>
      <c r="Z324" s="157" t="s">
        <v>1117</v>
      </c>
      <c r="AA324" s="157" t="s">
        <v>168</v>
      </c>
      <c r="AB324" s="157" t="s">
        <v>154</v>
      </c>
      <c r="AC324" s="157" t="s">
        <v>1148</v>
      </c>
      <c r="AD324" s="157" t="s">
        <v>1149</v>
      </c>
      <c r="AE324" s="157" t="s">
        <v>1150</v>
      </c>
      <c r="AF324" s="157" t="s">
        <v>1635</v>
      </c>
      <c r="AG324" s="157" t="s">
        <v>1141</v>
      </c>
      <c r="AH324" s="157" t="s">
        <v>172</v>
      </c>
      <c r="AI324" s="157" t="s">
        <v>1123</v>
      </c>
      <c r="AJ324" s="157" t="s">
        <v>1124</v>
      </c>
      <c r="AK324" s="157" t="s">
        <v>1152</v>
      </c>
      <c r="AL324" s="157" t="s">
        <v>1126</v>
      </c>
      <c r="AM324" s="157" t="s">
        <v>1127</v>
      </c>
      <c r="AN324" s="157" t="s">
        <v>154</v>
      </c>
      <c r="AO324" s="157" t="s">
        <v>1128</v>
      </c>
      <c r="AP324" s="157" t="s">
        <v>154</v>
      </c>
      <c r="AQ324" s="157" t="s">
        <v>154</v>
      </c>
      <c r="AR324" s="157" t="s">
        <v>1153</v>
      </c>
      <c r="AS324" s="157" t="s">
        <v>1130</v>
      </c>
      <c r="AT324" s="157" t="s">
        <v>1131</v>
      </c>
      <c r="AU324" s="157" t="s">
        <v>1170</v>
      </c>
      <c r="AV324" s="157" t="s">
        <v>173</v>
      </c>
      <c r="AW324" s="157" t="s">
        <v>173</v>
      </c>
      <c r="AX324" s="157" t="s">
        <v>1282</v>
      </c>
      <c r="AY324" s="157" t="s">
        <v>1283</v>
      </c>
      <c r="AZ324" s="157" t="s">
        <v>1286</v>
      </c>
      <c r="BA324" s="157" t="s">
        <v>173</v>
      </c>
    </row>
    <row r="325" spans="1:53" ht="14.4" x14ac:dyDescent="0.3">
      <c r="A325" s="157" t="s">
        <v>154</v>
      </c>
      <c r="B325" s="157" t="s">
        <v>154</v>
      </c>
      <c r="C325" s="157" t="s">
        <v>2034</v>
      </c>
      <c r="D325" s="157" t="s">
        <v>1104</v>
      </c>
      <c r="E325" s="157" t="s">
        <v>2127</v>
      </c>
      <c r="F325" s="157" t="s">
        <v>2144</v>
      </c>
      <c r="G325" s="157" t="s">
        <v>1155</v>
      </c>
      <c r="H325" s="157" t="s">
        <v>1156</v>
      </c>
      <c r="I325" s="157" t="s">
        <v>1108</v>
      </c>
      <c r="J325" s="157" t="s">
        <v>1109</v>
      </c>
      <c r="K325" s="157" t="s">
        <v>2129</v>
      </c>
      <c r="L325" s="157" t="s">
        <v>2130</v>
      </c>
      <c r="M325" s="157" t="s">
        <v>2131</v>
      </c>
      <c r="N325" s="360">
        <v>7</v>
      </c>
      <c r="O325" s="156">
        <v>3044.13</v>
      </c>
      <c r="P325" s="156">
        <v>0</v>
      </c>
      <c r="Q325" s="156">
        <v>7.0000000000000007E-2</v>
      </c>
      <c r="R325" s="156">
        <v>3044.2</v>
      </c>
      <c r="S325" s="156">
        <v>0</v>
      </c>
      <c r="T325" s="156">
        <v>0</v>
      </c>
      <c r="U325" s="156">
        <v>3044.2</v>
      </c>
      <c r="V325" s="157" t="s">
        <v>154</v>
      </c>
      <c r="W325" s="157" t="s">
        <v>1114</v>
      </c>
      <c r="X325" s="157" t="s">
        <v>2145</v>
      </c>
      <c r="Y325" s="157" t="s">
        <v>1116</v>
      </c>
      <c r="Z325" s="157" t="s">
        <v>1117</v>
      </c>
      <c r="AA325" s="157" t="s">
        <v>168</v>
      </c>
      <c r="AB325" s="157" t="s">
        <v>154</v>
      </c>
      <c r="AC325" s="157" t="s">
        <v>1158</v>
      </c>
      <c r="AD325" s="157" t="s">
        <v>1159</v>
      </c>
      <c r="AE325" s="157" t="s">
        <v>1160</v>
      </c>
      <c r="AF325" s="157" t="s">
        <v>2140</v>
      </c>
      <c r="AG325" s="157" t="s">
        <v>1141</v>
      </c>
      <c r="AH325" s="157" t="s">
        <v>172</v>
      </c>
      <c r="AI325" s="157" t="s">
        <v>1123</v>
      </c>
      <c r="AJ325" s="157" t="s">
        <v>1124</v>
      </c>
      <c r="AK325" s="157" t="s">
        <v>1162</v>
      </c>
      <c r="AL325" s="157" t="s">
        <v>1126</v>
      </c>
      <c r="AM325" s="157" t="s">
        <v>1127</v>
      </c>
      <c r="AN325" s="157" t="s">
        <v>154</v>
      </c>
      <c r="AO325" s="157" t="s">
        <v>1128</v>
      </c>
      <c r="AP325" s="157" t="s">
        <v>154</v>
      </c>
      <c r="AQ325" s="157" t="s">
        <v>154</v>
      </c>
      <c r="AR325" s="157" t="s">
        <v>2141</v>
      </c>
      <c r="AS325" s="157" t="s">
        <v>1130</v>
      </c>
      <c r="AT325" s="157" t="s">
        <v>1131</v>
      </c>
      <c r="AU325" s="157" t="s">
        <v>1170</v>
      </c>
      <c r="AV325" s="157" t="s">
        <v>173</v>
      </c>
      <c r="AW325" s="157" t="s">
        <v>173</v>
      </c>
      <c r="AX325" s="157" t="s">
        <v>1282</v>
      </c>
      <c r="AY325" s="157" t="s">
        <v>1283</v>
      </c>
      <c r="AZ325" s="157" t="s">
        <v>173</v>
      </c>
      <c r="BA325" s="157" t="s">
        <v>173</v>
      </c>
    </row>
    <row r="326" spans="1:53" ht="14.4" x14ac:dyDescent="0.3">
      <c r="A326" s="157" t="s">
        <v>154</v>
      </c>
      <c r="B326" s="157" t="s">
        <v>154</v>
      </c>
      <c r="C326" s="157" t="s">
        <v>2034</v>
      </c>
      <c r="D326" s="157" t="s">
        <v>1104</v>
      </c>
      <c r="E326" s="157" t="s">
        <v>2127</v>
      </c>
      <c r="F326" s="157" t="s">
        <v>2148</v>
      </c>
      <c r="G326" s="157" t="s">
        <v>1106</v>
      </c>
      <c r="H326" s="157" t="s">
        <v>1107</v>
      </c>
      <c r="I326" s="157" t="s">
        <v>1108</v>
      </c>
      <c r="J326" s="157" t="s">
        <v>1109</v>
      </c>
      <c r="K326" s="157" t="s">
        <v>2129</v>
      </c>
      <c r="L326" s="157" t="s">
        <v>2130</v>
      </c>
      <c r="M326" s="157" t="s">
        <v>2131</v>
      </c>
      <c r="N326" s="360">
        <v>7</v>
      </c>
      <c r="O326" s="156">
        <v>3044.13</v>
      </c>
      <c r="P326" s="156">
        <v>0.13</v>
      </c>
      <c r="Q326" s="156">
        <v>0</v>
      </c>
      <c r="R326" s="156">
        <v>3044.13</v>
      </c>
      <c r="S326" s="156">
        <v>0.13</v>
      </c>
      <c r="T326" s="156">
        <v>0</v>
      </c>
      <c r="U326" s="156">
        <v>3044</v>
      </c>
      <c r="V326" s="157" t="s">
        <v>154</v>
      </c>
      <c r="W326" s="157" t="s">
        <v>1114</v>
      </c>
      <c r="X326" s="157" t="s">
        <v>2149</v>
      </c>
      <c r="Y326" s="157" t="s">
        <v>1116</v>
      </c>
      <c r="Z326" s="157" t="s">
        <v>1117</v>
      </c>
      <c r="AA326" s="157" t="s">
        <v>168</v>
      </c>
      <c r="AB326" s="157" t="s">
        <v>154</v>
      </c>
      <c r="AC326" s="157" t="s">
        <v>1118</v>
      </c>
      <c r="AD326" s="157" t="s">
        <v>1119</v>
      </c>
      <c r="AE326" s="157" t="s">
        <v>1120</v>
      </c>
      <c r="AF326" s="157" t="s">
        <v>2150</v>
      </c>
      <c r="AG326" s="157" t="s">
        <v>1122</v>
      </c>
      <c r="AH326" s="157" t="s">
        <v>172</v>
      </c>
      <c r="AI326" s="157" t="s">
        <v>1123</v>
      </c>
      <c r="AJ326" s="157" t="s">
        <v>1124</v>
      </c>
      <c r="AK326" s="157" t="s">
        <v>1125</v>
      </c>
      <c r="AL326" s="157" t="s">
        <v>1126</v>
      </c>
      <c r="AM326" s="157" t="s">
        <v>1127</v>
      </c>
      <c r="AN326" s="157" t="s">
        <v>154</v>
      </c>
      <c r="AO326" s="157" t="s">
        <v>1128</v>
      </c>
      <c r="AP326" s="157" t="s">
        <v>154</v>
      </c>
      <c r="AQ326" s="157" t="s">
        <v>154</v>
      </c>
      <c r="AR326" s="157" t="s">
        <v>1129</v>
      </c>
      <c r="AS326" s="157" t="s">
        <v>1130</v>
      </c>
      <c r="AT326" s="157" t="s">
        <v>1131</v>
      </c>
      <c r="AU326" s="157" t="s">
        <v>1170</v>
      </c>
      <c r="AV326" s="157" t="s">
        <v>173</v>
      </c>
      <c r="AW326" s="157" t="s">
        <v>173</v>
      </c>
      <c r="AX326" s="157" t="s">
        <v>1282</v>
      </c>
      <c r="AY326" s="157" t="s">
        <v>1283</v>
      </c>
      <c r="AZ326" s="157" t="s">
        <v>1286</v>
      </c>
      <c r="BA326" s="157" t="s">
        <v>173</v>
      </c>
    </row>
    <row r="330" spans="1:53" x14ac:dyDescent="0.25">
      <c r="O330" s="245" t="s">
        <v>1270</v>
      </c>
      <c r="P330" s="29">
        <f>S332</f>
        <v>19568.600000000002</v>
      </c>
      <c r="S330" s="16" t="s">
        <v>1271</v>
      </c>
      <c r="V330" s="16" t="s">
        <v>1271</v>
      </c>
    </row>
    <row r="331" spans="1:53" x14ac:dyDescent="0.25">
      <c r="N331" s="152" t="s">
        <v>1396</v>
      </c>
      <c r="O331" s="245" t="s">
        <v>1272</v>
      </c>
      <c r="P331" s="29">
        <f>S337</f>
        <v>16200.6</v>
      </c>
      <c r="R331" s="28">
        <f>SUM(R302:R308)</f>
        <v>19568.86</v>
      </c>
      <c r="S331" s="28">
        <f>SUM(S302:S308)</f>
        <v>0.26</v>
      </c>
      <c r="U331" s="28">
        <f>SUM(R315:R320)</f>
        <v>18264.990000000002</v>
      </c>
      <c r="V331" s="28">
        <f>SUM(S315:S320)</f>
        <v>0.39</v>
      </c>
    </row>
    <row r="332" spans="1:53" x14ac:dyDescent="0.25">
      <c r="N332" s="152"/>
      <c r="O332" s="245" t="s">
        <v>1273</v>
      </c>
      <c r="P332" s="29">
        <f>V332</f>
        <v>18264.600000000002</v>
      </c>
      <c r="R332" s="28"/>
      <c r="S332" s="48">
        <f>R331-S331</f>
        <v>19568.600000000002</v>
      </c>
      <c r="U332" s="28"/>
      <c r="V332" s="48">
        <f>U331-V331</f>
        <v>18264.600000000002</v>
      </c>
    </row>
    <row r="333" spans="1:53" x14ac:dyDescent="0.25">
      <c r="O333" s="245" t="s">
        <v>1274</v>
      </c>
      <c r="P333" s="29">
        <f>V337</f>
        <v>18264.600000000002</v>
      </c>
    </row>
    <row r="334" spans="1:53" ht="18" x14ac:dyDescent="0.6">
      <c r="O334" s="24"/>
      <c r="P334" s="348">
        <f>SUM(P330:P333)</f>
        <v>72298.400000000009</v>
      </c>
    </row>
    <row r="335" spans="1:53" x14ac:dyDescent="0.25">
      <c r="S335" s="16" t="s">
        <v>1271</v>
      </c>
      <c r="V335" s="16" t="s">
        <v>1271</v>
      </c>
    </row>
    <row r="336" spans="1:53" x14ac:dyDescent="0.25">
      <c r="R336" s="28">
        <f>SUM(R309:R314)</f>
        <v>16200.73</v>
      </c>
      <c r="S336" s="28">
        <f>SUM(S309:S314)</f>
        <v>0.13</v>
      </c>
      <c r="U336" s="28">
        <f>SUM(R321:R326)</f>
        <v>18264.990000000002</v>
      </c>
      <c r="V336" s="28">
        <f>SUM(S321:S326)</f>
        <v>0.39</v>
      </c>
    </row>
    <row r="337" spans="1:245" x14ac:dyDescent="0.25">
      <c r="R337" s="28"/>
      <c r="S337" s="48">
        <f>R336-S336</f>
        <v>16200.6</v>
      </c>
      <c r="U337" s="28"/>
      <c r="V337" s="48">
        <f>U336-V336</f>
        <v>18264.600000000002</v>
      </c>
    </row>
    <row r="339" spans="1:245" s="63" customFormat="1" x14ac:dyDescent="0.25"/>
    <row r="342" spans="1:245" x14ac:dyDescent="0.25">
      <c r="C342" s="441" t="s">
        <v>2233</v>
      </c>
      <c r="D342" s="441"/>
      <c r="E342" s="441"/>
      <c r="F342" s="441"/>
      <c r="G342" s="441"/>
      <c r="H342" s="441"/>
    </row>
    <row r="343" spans="1:245" x14ac:dyDescent="0.25">
      <c r="C343" s="441"/>
      <c r="D343" s="441"/>
      <c r="E343" s="441"/>
      <c r="F343" s="441"/>
      <c r="G343" s="441"/>
      <c r="H343" s="441"/>
    </row>
    <row r="344" spans="1:245" s="12" customFormat="1" ht="14.4" x14ac:dyDescent="0.3">
      <c r="A344" s="338" t="s">
        <v>93</v>
      </c>
      <c r="B344" s="338" t="s">
        <v>1059</v>
      </c>
      <c r="C344" s="338" t="s">
        <v>1060</v>
      </c>
      <c r="D344" s="338" t="s">
        <v>101</v>
      </c>
      <c r="E344" s="338" t="s">
        <v>102</v>
      </c>
      <c r="F344" s="338" t="s">
        <v>103</v>
      </c>
      <c r="G344" s="338" t="s">
        <v>108</v>
      </c>
      <c r="H344" s="338" t="s">
        <v>1061</v>
      </c>
      <c r="I344" s="338" t="s">
        <v>1062</v>
      </c>
      <c r="J344" s="338" t="s">
        <v>1063</v>
      </c>
      <c r="K344" s="338" t="s">
        <v>1064</v>
      </c>
      <c r="L344" s="338" t="s">
        <v>1065</v>
      </c>
      <c r="M344" s="338" t="s">
        <v>1066</v>
      </c>
      <c r="N344" s="338" t="s">
        <v>1067</v>
      </c>
      <c r="O344" s="338" t="s">
        <v>1068</v>
      </c>
      <c r="P344" s="338" t="s">
        <v>1069</v>
      </c>
      <c r="Q344" s="338" t="s">
        <v>1070</v>
      </c>
      <c r="R344" s="338" t="s">
        <v>113</v>
      </c>
      <c r="S344" s="338" t="s">
        <v>114</v>
      </c>
      <c r="T344" s="338" t="s">
        <v>1071</v>
      </c>
      <c r="U344" s="338" t="s">
        <v>120</v>
      </c>
      <c r="V344" s="338" t="s">
        <v>1072</v>
      </c>
      <c r="W344" s="338" t="s">
        <v>1073</v>
      </c>
      <c r="X344" s="338" t="s">
        <v>1074</v>
      </c>
      <c r="Y344" s="338" t="s">
        <v>133</v>
      </c>
      <c r="Z344" s="338" t="s">
        <v>1075</v>
      </c>
      <c r="AA344" s="338" t="s">
        <v>127</v>
      </c>
      <c r="AB344" s="338" t="s">
        <v>1076</v>
      </c>
      <c r="AC344" s="338" t="s">
        <v>1077</v>
      </c>
      <c r="AD344" s="338" t="s">
        <v>1078</v>
      </c>
      <c r="AE344" s="338" t="s">
        <v>1079</v>
      </c>
      <c r="AF344" s="338" t="s">
        <v>1080</v>
      </c>
      <c r="AG344" s="338" t="s">
        <v>1081</v>
      </c>
      <c r="AH344" s="338" t="s">
        <v>1082</v>
      </c>
      <c r="AI344" s="338" t="s">
        <v>1083</v>
      </c>
      <c r="AJ344" s="338" t="s">
        <v>1084</v>
      </c>
      <c r="AK344" s="338" t="s">
        <v>1085</v>
      </c>
      <c r="AL344" s="338" t="s">
        <v>1086</v>
      </c>
      <c r="AM344" s="338" t="s">
        <v>1087</v>
      </c>
      <c r="AN344" s="338" t="s">
        <v>1088</v>
      </c>
      <c r="AO344" s="338" t="s">
        <v>1089</v>
      </c>
      <c r="AP344" s="338" t="s">
        <v>1090</v>
      </c>
      <c r="AQ344" s="338" t="s">
        <v>1091</v>
      </c>
      <c r="AR344" s="338" t="s">
        <v>1092</v>
      </c>
      <c r="AS344" s="338" t="s">
        <v>1093</v>
      </c>
      <c r="AT344" s="338" t="s">
        <v>1094</v>
      </c>
      <c r="AU344" s="338" t="s">
        <v>1095</v>
      </c>
      <c r="AV344" s="338" t="s">
        <v>1096</v>
      </c>
      <c r="AW344" s="338" t="s">
        <v>1097</v>
      </c>
      <c r="AX344" s="338" t="s">
        <v>1098</v>
      </c>
      <c r="AY344" s="338" t="s">
        <v>1099</v>
      </c>
      <c r="AZ344" s="338" t="s">
        <v>1100</v>
      </c>
      <c r="BA344" s="338" t="s">
        <v>1101</v>
      </c>
      <c r="BB344" s="159" t="s">
        <v>2313</v>
      </c>
      <c r="BC344" s="159" t="s">
        <v>2314</v>
      </c>
      <c r="BD344" s="159" t="s">
        <v>2315</v>
      </c>
      <c r="BE344" s="159" t="s">
        <v>2316</v>
      </c>
      <c r="BF344" s="159" t="s">
        <v>2317</v>
      </c>
      <c r="BG344" s="159" t="s">
        <v>2318</v>
      </c>
      <c r="BH344" s="159" t="s">
        <v>2319</v>
      </c>
      <c r="BI344" s="159" t="s">
        <v>2320</v>
      </c>
      <c r="BJ344" s="159" t="s">
        <v>2321</v>
      </c>
      <c r="BK344" s="159" t="s">
        <v>2322</v>
      </c>
      <c r="BL344" s="159" t="s">
        <v>2323</v>
      </c>
      <c r="BM344" s="159" t="s">
        <v>2324</v>
      </c>
      <c r="BN344" s="159" t="s">
        <v>2325</v>
      </c>
      <c r="BO344" s="159" t="s">
        <v>2326</v>
      </c>
      <c r="BP344" s="159" t="s">
        <v>2327</v>
      </c>
      <c r="BQ344" s="159" t="s">
        <v>2328</v>
      </c>
      <c r="BR344" s="159" t="s">
        <v>2329</v>
      </c>
      <c r="BS344" s="159" t="s">
        <v>2330</v>
      </c>
      <c r="BT344" s="159" t="s">
        <v>2331</v>
      </c>
      <c r="BU344" s="159" t="s">
        <v>2332</v>
      </c>
      <c r="BV344" s="159" t="s">
        <v>2333</v>
      </c>
      <c r="BW344" s="159" t="s">
        <v>2334</v>
      </c>
      <c r="BX344" s="159" t="s">
        <v>2335</v>
      </c>
      <c r="BY344" s="159" t="s">
        <v>2336</v>
      </c>
      <c r="BZ344" s="159" t="s">
        <v>2337</v>
      </c>
      <c r="CA344" s="159" t="s">
        <v>2338</v>
      </c>
      <c r="CB344" s="159" t="s">
        <v>2339</v>
      </c>
      <c r="CC344" s="159" t="s">
        <v>2340</v>
      </c>
      <c r="CD344" s="159" t="s">
        <v>2341</v>
      </c>
      <c r="CE344" s="159" t="s">
        <v>2342</v>
      </c>
      <c r="CF344" s="159" t="s">
        <v>2343</v>
      </c>
      <c r="CG344" s="159" t="s">
        <v>2344</v>
      </c>
      <c r="CH344" s="159" t="s">
        <v>2345</v>
      </c>
      <c r="CI344" s="159" t="s">
        <v>2346</v>
      </c>
      <c r="CJ344" s="159" t="s">
        <v>2347</v>
      </c>
      <c r="CK344" s="159" t="s">
        <v>2348</v>
      </c>
      <c r="CL344" s="159" t="s">
        <v>2349</v>
      </c>
      <c r="CM344" s="159" t="s">
        <v>2350</v>
      </c>
      <c r="CN344" s="159" t="s">
        <v>2351</v>
      </c>
      <c r="CO344" s="159" t="s">
        <v>2352</v>
      </c>
      <c r="CP344" s="159" t="s">
        <v>2353</v>
      </c>
      <c r="CQ344" s="159" t="s">
        <v>2354</v>
      </c>
      <c r="CR344" s="159" t="s">
        <v>2355</v>
      </c>
      <c r="CS344" s="159" t="s">
        <v>2356</v>
      </c>
      <c r="CT344" s="159" t="s">
        <v>2357</v>
      </c>
      <c r="CU344" s="159" t="s">
        <v>2358</v>
      </c>
      <c r="CV344" s="159" t="s">
        <v>2359</v>
      </c>
      <c r="CW344" s="159" t="s">
        <v>2360</v>
      </c>
      <c r="CX344" s="159" t="s">
        <v>2361</v>
      </c>
      <c r="CY344" s="159" t="s">
        <v>2362</v>
      </c>
      <c r="CZ344" s="159" t="s">
        <v>2363</v>
      </c>
      <c r="DA344" s="159" t="s">
        <v>2364</v>
      </c>
      <c r="DB344" s="159" t="s">
        <v>2365</v>
      </c>
      <c r="DC344" s="159" t="s">
        <v>2366</v>
      </c>
      <c r="DD344" s="159" t="s">
        <v>2367</v>
      </c>
      <c r="DE344" s="159" t="s">
        <v>2368</v>
      </c>
      <c r="DF344" s="159" t="s">
        <v>2369</v>
      </c>
      <c r="DG344" s="159" t="s">
        <v>2370</v>
      </c>
      <c r="DH344" s="159" t="s">
        <v>2371</v>
      </c>
      <c r="DI344" s="159" t="s">
        <v>2372</v>
      </c>
      <c r="DJ344" s="159" t="s">
        <v>2373</v>
      </c>
      <c r="DK344" s="159" t="s">
        <v>2374</v>
      </c>
      <c r="DL344" s="159" t="s">
        <v>2375</v>
      </c>
      <c r="DM344" s="159" t="s">
        <v>2376</v>
      </c>
      <c r="DN344" s="159" t="s">
        <v>2377</v>
      </c>
      <c r="DO344" s="159" t="s">
        <v>2378</v>
      </c>
      <c r="DP344" s="159" t="s">
        <v>2379</v>
      </c>
      <c r="DQ344" s="159" t="s">
        <v>2380</v>
      </c>
      <c r="DR344" s="159" t="s">
        <v>2381</v>
      </c>
      <c r="DS344" s="159" t="s">
        <v>2382</v>
      </c>
      <c r="DT344" s="159" t="s">
        <v>2383</v>
      </c>
      <c r="DU344" s="159" t="s">
        <v>2384</v>
      </c>
      <c r="DV344" s="159" t="s">
        <v>2385</v>
      </c>
      <c r="DW344" s="159" t="s">
        <v>2386</v>
      </c>
      <c r="DX344" s="159" t="s">
        <v>2387</v>
      </c>
      <c r="DY344" s="159" t="s">
        <v>2388</v>
      </c>
      <c r="DZ344" s="159" t="s">
        <v>2389</v>
      </c>
      <c r="EA344" s="159" t="s">
        <v>2390</v>
      </c>
      <c r="EB344" s="159" t="s">
        <v>2391</v>
      </c>
      <c r="EC344" s="159" t="s">
        <v>2392</v>
      </c>
      <c r="ED344" s="159" t="s">
        <v>2393</v>
      </c>
      <c r="EE344" s="159" t="s">
        <v>2394</v>
      </c>
      <c r="EF344" s="159" t="s">
        <v>2395</v>
      </c>
      <c r="EG344" s="159" t="s">
        <v>2396</v>
      </c>
      <c r="EH344" s="159" t="s">
        <v>2397</v>
      </c>
      <c r="EI344" s="159" t="s">
        <v>2398</v>
      </c>
      <c r="EJ344" s="159" t="s">
        <v>2399</v>
      </c>
      <c r="EK344" s="159" t="s">
        <v>2400</v>
      </c>
      <c r="EL344" s="159" t="s">
        <v>2401</v>
      </c>
      <c r="EM344" s="159" t="s">
        <v>2402</v>
      </c>
      <c r="EN344" s="159" t="s">
        <v>2403</v>
      </c>
      <c r="EO344" s="159" t="s">
        <v>2404</v>
      </c>
      <c r="EP344" s="159" t="s">
        <v>2405</v>
      </c>
      <c r="EQ344" s="159" t="s">
        <v>2406</v>
      </c>
      <c r="ER344" s="159" t="s">
        <v>2407</v>
      </c>
      <c r="ES344" s="159" t="s">
        <v>2408</v>
      </c>
      <c r="ET344" s="159" t="s">
        <v>2409</v>
      </c>
      <c r="EU344" s="159" t="s">
        <v>2410</v>
      </c>
      <c r="EV344" s="159" t="s">
        <v>2411</v>
      </c>
      <c r="EW344" s="159" t="s">
        <v>2412</v>
      </c>
      <c r="EX344" s="159" t="s">
        <v>2413</v>
      </c>
      <c r="EY344" s="159" t="s">
        <v>2414</v>
      </c>
      <c r="EZ344" s="159" t="s">
        <v>2415</v>
      </c>
      <c r="FA344" s="159" t="s">
        <v>2416</v>
      </c>
      <c r="FB344" s="159" t="s">
        <v>2417</v>
      </c>
      <c r="FC344" s="159" t="s">
        <v>2418</v>
      </c>
      <c r="FD344" s="159" t="s">
        <v>2419</v>
      </c>
      <c r="FE344" s="159" t="s">
        <v>2420</v>
      </c>
      <c r="FF344" s="159" t="s">
        <v>2421</v>
      </c>
      <c r="FG344" s="159" t="s">
        <v>2422</v>
      </c>
      <c r="FH344" s="159" t="s">
        <v>2423</v>
      </c>
      <c r="FI344" s="159" t="s">
        <v>2424</v>
      </c>
      <c r="FJ344" s="159" t="s">
        <v>2425</v>
      </c>
      <c r="FK344" s="159" t="s">
        <v>2426</v>
      </c>
      <c r="FL344" s="159" t="s">
        <v>2427</v>
      </c>
      <c r="FM344" s="159" t="s">
        <v>2428</v>
      </c>
      <c r="FN344" s="159" t="s">
        <v>2429</v>
      </c>
      <c r="FO344" s="159" t="s">
        <v>2430</v>
      </c>
      <c r="FP344" s="159" t="s">
        <v>2431</v>
      </c>
      <c r="FQ344" s="159" t="s">
        <v>2432</v>
      </c>
      <c r="FR344" s="159" t="s">
        <v>2433</v>
      </c>
      <c r="FS344" s="159" t="s">
        <v>2434</v>
      </c>
      <c r="FT344" s="159" t="s">
        <v>2435</v>
      </c>
      <c r="FU344" s="159" t="s">
        <v>2436</v>
      </c>
      <c r="FV344" s="159" t="s">
        <v>2437</v>
      </c>
      <c r="FW344" s="159" t="s">
        <v>2438</v>
      </c>
      <c r="FX344" s="159" t="s">
        <v>2439</v>
      </c>
      <c r="FY344" s="159" t="s">
        <v>2440</v>
      </c>
      <c r="FZ344" s="159" t="s">
        <v>2441</v>
      </c>
      <c r="GA344" s="159" t="s">
        <v>2442</v>
      </c>
      <c r="GB344" s="159" t="s">
        <v>2443</v>
      </c>
      <c r="GC344" s="159" t="s">
        <v>2444</v>
      </c>
      <c r="GD344" s="159" t="s">
        <v>2445</v>
      </c>
      <c r="GE344" s="159" t="s">
        <v>2446</v>
      </c>
      <c r="GF344" s="159" t="s">
        <v>2447</v>
      </c>
      <c r="GG344" s="159" t="s">
        <v>2448</v>
      </c>
      <c r="GH344" s="159" t="s">
        <v>2449</v>
      </c>
      <c r="GI344" s="159" t="s">
        <v>2450</v>
      </c>
      <c r="GJ344" s="159" t="s">
        <v>2451</v>
      </c>
      <c r="GK344" s="159" t="s">
        <v>2452</v>
      </c>
      <c r="GL344" s="159" t="s">
        <v>2453</v>
      </c>
      <c r="GM344" s="159" t="s">
        <v>2454</v>
      </c>
      <c r="GN344" s="159" t="s">
        <v>2455</v>
      </c>
      <c r="GO344" s="159" t="s">
        <v>2456</v>
      </c>
      <c r="GP344" s="159" t="s">
        <v>2457</v>
      </c>
      <c r="GQ344" s="159" t="s">
        <v>2458</v>
      </c>
      <c r="GR344" s="159" t="s">
        <v>2459</v>
      </c>
      <c r="GS344" s="159" t="s">
        <v>2460</v>
      </c>
      <c r="GT344" s="159" t="s">
        <v>2461</v>
      </c>
      <c r="GU344" s="159" t="s">
        <v>2462</v>
      </c>
      <c r="GV344" s="159" t="s">
        <v>2463</v>
      </c>
      <c r="GW344" s="159" t="s">
        <v>2464</v>
      </c>
      <c r="GX344" s="159" t="s">
        <v>2465</v>
      </c>
      <c r="GY344" s="159" t="s">
        <v>2466</v>
      </c>
      <c r="GZ344" s="159" t="s">
        <v>2467</v>
      </c>
      <c r="HA344" s="159" t="s">
        <v>2468</v>
      </c>
      <c r="HB344" s="159" t="s">
        <v>2469</v>
      </c>
      <c r="HC344" s="159" t="s">
        <v>2470</v>
      </c>
      <c r="HD344" s="159" t="s">
        <v>2471</v>
      </c>
      <c r="HE344" s="159" t="s">
        <v>2472</v>
      </c>
      <c r="HF344" s="159" t="s">
        <v>2473</v>
      </c>
      <c r="HG344" s="159" t="s">
        <v>2474</v>
      </c>
      <c r="HH344" s="159" t="s">
        <v>2475</v>
      </c>
      <c r="HI344" s="159" t="s">
        <v>2476</v>
      </c>
      <c r="HJ344" s="159" t="s">
        <v>2477</v>
      </c>
      <c r="HK344" s="159" t="s">
        <v>2478</v>
      </c>
      <c r="HL344" s="159" t="s">
        <v>2479</v>
      </c>
      <c r="HM344" s="159" t="s">
        <v>2480</v>
      </c>
      <c r="HN344" s="159" t="s">
        <v>2481</v>
      </c>
      <c r="HO344" s="159" t="s">
        <v>2482</v>
      </c>
      <c r="HP344" s="159" t="s">
        <v>2483</v>
      </c>
      <c r="HQ344" s="159" t="s">
        <v>2484</v>
      </c>
      <c r="HR344" s="159" t="s">
        <v>2485</v>
      </c>
      <c r="HS344" s="159" t="s">
        <v>2486</v>
      </c>
      <c r="HT344" s="159" t="s">
        <v>2487</v>
      </c>
      <c r="HU344" s="159" t="s">
        <v>2488</v>
      </c>
      <c r="HV344" s="159" t="s">
        <v>2489</v>
      </c>
      <c r="HW344" s="159" t="s">
        <v>2490</v>
      </c>
      <c r="HX344" s="159" t="s">
        <v>2491</v>
      </c>
      <c r="HY344" s="159" t="s">
        <v>2492</v>
      </c>
      <c r="HZ344" s="159" t="s">
        <v>2493</v>
      </c>
      <c r="IA344" s="159" t="s">
        <v>2494</v>
      </c>
      <c r="IB344" s="159" t="s">
        <v>2495</v>
      </c>
      <c r="IC344" s="159" t="s">
        <v>2496</v>
      </c>
      <c r="ID344" s="159" t="s">
        <v>2497</v>
      </c>
      <c r="IE344" s="159" t="s">
        <v>2498</v>
      </c>
      <c r="IF344" s="159" t="s">
        <v>2499</v>
      </c>
      <c r="IG344" s="159" t="s">
        <v>2500</v>
      </c>
      <c r="IH344" s="159" t="s">
        <v>2501</v>
      </c>
      <c r="II344" s="159" t="s">
        <v>2502</v>
      </c>
      <c r="IJ344" s="159" t="s">
        <v>2503</v>
      </c>
    </row>
    <row r="345" spans="1:245" ht="14.4" x14ac:dyDescent="0.3">
      <c r="A345" s="404" t="s">
        <v>154</v>
      </c>
      <c r="B345" s="405" t="s">
        <v>2273</v>
      </c>
      <c r="C345" s="405" t="s">
        <v>2279</v>
      </c>
      <c r="D345" s="405" t="s">
        <v>1104</v>
      </c>
      <c r="E345" s="405" t="s">
        <v>752</v>
      </c>
      <c r="F345" s="405" t="s">
        <v>2234</v>
      </c>
      <c r="G345" s="405" t="s">
        <v>1134</v>
      </c>
      <c r="H345" s="405" t="s">
        <v>1135</v>
      </c>
      <c r="I345" s="404" t="s">
        <v>1108</v>
      </c>
      <c r="J345" s="404" t="s">
        <v>1109</v>
      </c>
      <c r="K345" s="405" t="s">
        <v>2261</v>
      </c>
      <c r="L345" s="405" t="s">
        <v>2262</v>
      </c>
      <c r="M345" s="405" t="s">
        <v>2263</v>
      </c>
      <c r="N345" s="405" t="s">
        <v>1113</v>
      </c>
      <c r="O345" s="405">
        <v>3044.13</v>
      </c>
      <c r="P345" s="405">
        <v>0</v>
      </c>
      <c r="Q345" s="405">
        <v>7.0000000000000007E-2</v>
      </c>
      <c r="R345" s="405">
        <v>3044.2</v>
      </c>
      <c r="S345" s="405">
        <v>0</v>
      </c>
      <c r="T345" s="405">
        <v>0</v>
      </c>
      <c r="U345" s="405">
        <v>3044.2</v>
      </c>
      <c r="V345" s="405" t="s">
        <v>154</v>
      </c>
      <c r="W345" s="405" t="s">
        <v>1114</v>
      </c>
      <c r="X345" s="405" t="s">
        <v>2281</v>
      </c>
      <c r="Y345" s="405" t="s">
        <v>1116</v>
      </c>
      <c r="Z345" s="405" t="s">
        <v>1117</v>
      </c>
      <c r="AA345" s="405" t="s">
        <v>168</v>
      </c>
      <c r="AB345" s="405" t="s">
        <v>154</v>
      </c>
      <c r="AC345" s="405" t="s">
        <v>1137</v>
      </c>
      <c r="AD345" s="405" t="s">
        <v>1138</v>
      </c>
      <c r="AE345" s="405" t="s">
        <v>1139</v>
      </c>
      <c r="AF345" s="405" t="s">
        <v>1187</v>
      </c>
      <c r="AG345" s="405" t="s">
        <v>1141</v>
      </c>
      <c r="AH345" s="405" t="s">
        <v>172</v>
      </c>
      <c r="AI345" s="405" t="s">
        <v>1123</v>
      </c>
      <c r="AJ345" s="405" t="s">
        <v>1124</v>
      </c>
      <c r="AK345" s="405" t="s">
        <v>1142</v>
      </c>
      <c r="AL345" s="405" t="s">
        <v>1126</v>
      </c>
      <c r="AM345" s="405" t="s">
        <v>1127</v>
      </c>
      <c r="AN345" s="405" t="s">
        <v>154</v>
      </c>
      <c r="AO345" s="405" t="s">
        <v>1128</v>
      </c>
      <c r="AP345" s="405" t="s">
        <v>154</v>
      </c>
      <c r="AQ345" s="405" t="s">
        <v>154</v>
      </c>
      <c r="AR345" s="405" t="s">
        <v>1153</v>
      </c>
      <c r="AS345" s="405" t="s">
        <v>1130</v>
      </c>
      <c r="AT345" s="405" t="s">
        <v>1131</v>
      </c>
      <c r="AU345" s="405" t="s">
        <v>1170</v>
      </c>
      <c r="AV345" s="405" t="s">
        <v>173</v>
      </c>
      <c r="AW345" s="405" t="s">
        <v>173</v>
      </c>
      <c r="AX345" s="405" t="s">
        <v>1282</v>
      </c>
      <c r="AY345" s="405" t="s">
        <v>1283</v>
      </c>
      <c r="AZ345" s="405" t="s">
        <v>173</v>
      </c>
      <c r="BA345" s="405" t="s">
        <v>173</v>
      </c>
      <c r="BB345" s="405">
        <v>0</v>
      </c>
      <c r="BC345" s="405">
        <v>2939.16</v>
      </c>
      <c r="BD345" s="405">
        <v>0</v>
      </c>
      <c r="BE345" s="405">
        <v>0</v>
      </c>
      <c r="BF345" s="405">
        <v>0</v>
      </c>
      <c r="BG345" s="405">
        <v>0</v>
      </c>
      <c r="BH345" s="405">
        <v>0</v>
      </c>
      <c r="BI345" s="405">
        <v>0</v>
      </c>
      <c r="BJ345" s="405">
        <v>0</v>
      </c>
      <c r="BK345" s="405">
        <v>0</v>
      </c>
      <c r="BL345" s="405">
        <v>0</v>
      </c>
      <c r="BM345" s="405">
        <v>0</v>
      </c>
      <c r="BN345" s="405">
        <v>0</v>
      </c>
      <c r="BO345" s="405">
        <v>0</v>
      </c>
      <c r="BP345" s="405">
        <v>0</v>
      </c>
      <c r="BQ345" s="405">
        <v>0</v>
      </c>
      <c r="BR345" s="405">
        <v>0</v>
      </c>
      <c r="BS345" s="405">
        <v>0</v>
      </c>
      <c r="BT345" s="405">
        <v>0</v>
      </c>
      <c r="BU345" s="405">
        <v>0</v>
      </c>
      <c r="BV345" s="405">
        <v>0</v>
      </c>
      <c r="BW345" s="405">
        <v>0</v>
      </c>
      <c r="BX345" s="405">
        <v>0</v>
      </c>
      <c r="BY345" s="405">
        <v>0</v>
      </c>
      <c r="BZ345" s="405">
        <v>0</v>
      </c>
      <c r="CA345" s="405">
        <v>0</v>
      </c>
      <c r="CB345" s="405">
        <v>0</v>
      </c>
      <c r="CC345" s="405">
        <v>0</v>
      </c>
      <c r="CD345" s="405">
        <v>104.97</v>
      </c>
      <c r="CE345" s="405">
        <v>0</v>
      </c>
      <c r="CF345" s="405">
        <v>0</v>
      </c>
      <c r="CG345" s="405">
        <v>0</v>
      </c>
      <c r="CH345" s="405">
        <v>0</v>
      </c>
      <c r="CI345" s="405">
        <v>0</v>
      </c>
      <c r="CJ345" s="405">
        <v>0</v>
      </c>
      <c r="CK345" s="405">
        <v>0</v>
      </c>
      <c r="CL345" s="405">
        <v>0</v>
      </c>
      <c r="CM345" s="405">
        <v>0</v>
      </c>
      <c r="CN345" s="405">
        <v>0</v>
      </c>
      <c r="CO345" s="405">
        <v>0</v>
      </c>
      <c r="CP345" s="405">
        <v>0</v>
      </c>
      <c r="CQ345" s="405">
        <v>0</v>
      </c>
      <c r="CR345" s="405">
        <v>0</v>
      </c>
      <c r="CS345" s="405">
        <v>0</v>
      </c>
      <c r="CT345" s="405">
        <v>0</v>
      </c>
      <c r="CU345" s="405">
        <v>0</v>
      </c>
      <c r="CV345" s="405">
        <v>0</v>
      </c>
      <c r="CW345" s="405">
        <v>0</v>
      </c>
      <c r="CX345" s="405">
        <v>0</v>
      </c>
      <c r="CY345" s="405">
        <v>0</v>
      </c>
      <c r="CZ345" s="405">
        <v>0</v>
      </c>
      <c r="DA345" s="405">
        <v>0</v>
      </c>
      <c r="DB345" s="405">
        <v>0</v>
      </c>
      <c r="DC345" s="405">
        <v>0</v>
      </c>
      <c r="DD345" s="405">
        <v>0</v>
      </c>
      <c r="DE345" s="405">
        <v>0</v>
      </c>
      <c r="DF345" s="405">
        <v>0</v>
      </c>
      <c r="DG345" s="405">
        <v>0</v>
      </c>
      <c r="DH345" s="405">
        <v>0</v>
      </c>
      <c r="DI345" s="405">
        <v>0</v>
      </c>
      <c r="DJ345" s="405">
        <v>0</v>
      </c>
      <c r="DK345" s="405">
        <v>0</v>
      </c>
      <c r="DL345" s="405">
        <v>0</v>
      </c>
      <c r="DM345" s="405">
        <v>0</v>
      </c>
      <c r="DN345" s="405">
        <v>0</v>
      </c>
      <c r="DO345" s="405">
        <v>0</v>
      </c>
      <c r="DP345" s="405">
        <v>0</v>
      </c>
      <c r="DQ345" s="405">
        <v>0</v>
      </c>
      <c r="DR345" s="405">
        <v>0</v>
      </c>
      <c r="DS345" s="405">
        <v>0</v>
      </c>
      <c r="DT345" s="405">
        <v>0</v>
      </c>
      <c r="DU345" s="405">
        <v>0</v>
      </c>
      <c r="DV345" s="405">
        <v>0</v>
      </c>
      <c r="DW345" s="405">
        <v>0</v>
      </c>
      <c r="DX345" s="405">
        <v>0</v>
      </c>
      <c r="DY345" s="405">
        <v>0</v>
      </c>
      <c r="DZ345" s="405">
        <v>0</v>
      </c>
      <c r="EA345" s="405">
        <v>0</v>
      </c>
      <c r="EB345" s="405">
        <v>0</v>
      </c>
      <c r="EC345" s="405">
        <v>0</v>
      </c>
      <c r="ED345" s="405">
        <v>0</v>
      </c>
      <c r="EE345" s="405">
        <v>0</v>
      </c>
      <c r="EF345" s="405">
        <v>0</v>
      </c>
      <c r="EG345" s="405">
        <v>0</v>
      </c>
      <c r="EH345" s="405">
        <v>0</v>
      </c>
      <c r="EI345" s="405">
        <v>0</v>
      </c>
      <c r="EJ345" s="405">
        <v>0</v>
      </c>
      <c r="EK345" s="405">
        <v>0</v>
      </c>
      <c r="EL345" s="405">
        <v>0</v>
      </c>
      <c r="EM345" s="405">
        <v>0</v>
      </c>
      <c r="EN345" s="405">
        <v>0</v>
      </c>
      <c r="EO345" s="405">
        <v>0</v>
      </c>
      <c r="EP345" s="405">
        <v>0</v>
      </c>
      <c r="EQ345" s="405">
        <v>0</v>
      </c>
      <c r="ER345" s="405">
        <v>0</v>
      </c>
      <c r="ES345" s="405">
        <v>0</v>
      </c>
      <c r="ET345" s="405">
        <v>0</v>
      </c>
      <c r="EU345" s="405">
        <v>0</v>
      </c>
      <c r="EV345" s="405">
        <v>0</v>
      </c>
      <c r="EW345" s="405">
        <v>0</v>
      </c>
      <c r="EX345" s="405">
        <v>0</v>
      </c>
      <c r="EY345" s="405">
        <v>0</v>
      </c>
      <c r="EZ345" s="405">
        <v>0</v>
      </c>
      <c r="FA345" s="405">
        <v>0</v>
      </c>
      <c r="FB345" s="405">
        <v>0</v>
      </c>
      <c r="FC345" s="405">
        <v>0</v>
      </c>
      <c r="FD345" s="405">
        <v>0</v>
      </c>
      <c r="FE345" s="405">
        <v>0</v>
      </c>
      <c r="FF345" s="405">
        <v>0</v>
      </c>
      <c r="FG345" s="405">
        <v>0</v>
      </c>
      <c r="FH345" s="405">
        <v>0</v>
      </c>
      <c r="FI345" s="405">
        <v>0</v>
      </c>
      <c r="FJ345" s="405">
        <v>0</v>
      </c>
      <c r="FK345" s="405">
        <v>0</v>
      </c>
      <c r="FL345" s="405">
        <v>0</v>
      </c>
      <c r="FM345" s="405">
        <v>0</v>
      </c>
      <c r="FN345" s="405">
        <v>0</v>
      </c>
      <c r="FO345" s="405">
        <v>0</v>
      </c>
      <c r="FP345" s="405">
        <v>0</v>
      </c>
      <c r="FQ345" s="405">
        <v>0</v>
      </c>
      <c r="FR345" s="405">
        <v>0</v>
      </c>
      <c r="FS345" s="405">
        <v>0</v>
      </c>
      <c r="FT345" s="405">
        <v>0</v>
      </c>
      <c r="FU345" s="405">
        <v>0</v>
      </c>
      <c r="FV345" s="405">
        <v>0</v>
      </c>
      <c r="FW345" s="405">
        <v>0</v>
      </c>
      <c r="FX345" s="405">
        <v>0</v>
      </c>
      <c r="FY345" s="405">
        <v>0</v>
      </c>
      <c r="FZ345" s="405">
        <v>0</v>
      </c>
      <c r="GA345" s="405">
        <v>0</v>
      </c>
      <c r="GB345" s="405">
        <v>0</v>
      </c>
      <c r="GC345" s="405">
        <v>0</v>
      </c>
      <c r="GD345" s="405">
        <v>0</v>
      </c>
      <c r="GE345" s="405">
        <v>0</v>
      </c>
      <c r="GF345" s="405">
        <v>0</v>
      </c>
      <c r="GG345" s="405">
        <v>0</v>
      </c>
      <c r="GH345" s="405">
        <v>0</v>
      </c>
      <c r="GI345" s="405">
        <v>0</v>
      </c>
      <c r="GJ345" s="405">
        <v>0</v>
      </c>
      <c r="GK345" s="405">
        <v>0</v>
      </c>
      <c r="GL345" s="405">
        <v>0</v>
      </c>
      <c r="GM345" s="405">
        <v>0</v>
      </c>
      <c r="GN345" s="405">
        <v>0</v>
      </c>
      <c r="GO345" s="405">
        <v>0</v>
      </c>
      <c r="GP345" s="405">
        <v>0</v>
      </c>
      <c r="GQ345" s="405">
        <v>0</v>
      </c>
      <c r="GR345" s="405">
        <v>0</v>
      </c>
      <c r="GS345" s="405">
        <v>0</v>
      </c>
      <c r="GT345" s="405">
        <v>0</v>
      </c>
      <c r="GU345" s="405">
        <v>0</v>
      </c>
      <c r="GV345" s="405">
        <v>0</v>
      </c>
      <c r="GW345" s="405">
        <v>0</v>
      </c>
      <c r="GX345" s="405">
        <v>0</v>
      </c>
      <c r="GY345" s="405">
        <v>0</v>
      </c>
      <c r="GZ345" s="405">
        <v>0</v>
      </c>
      <c r="HA345" s="405">
        <v>0</v>
      </c>
      <c r="HB345" s="405">
        <v>0</v>
      </c>
      <c r="HC345" s="405">
        <v>0</v>
      </c>
      <c r="HD345" s="405">
        <v>0</v>
      </c>
      <c r="HE345" s="405">
        <v>0</v>
      </c>
      <c r="HF345" s="405">
        <v>0</v>
      </c>
      <c r="HG345" s="405">
        <v>0</v>
      </c>
      <c r="HH345" s="405">
        <v>0</v>
      </c>
      <c r="HI345" s="405">
        <v>0</v>
      </c>
      <c r="HJ345" s="405">
        <v>0</v>
      </c>
      <c r="HK345" s="405">
        <v>0</v>
      </c>
      <c r="HL345" s="405">
        <v>0</v>
      </c>
      <c r="HM345" s="405">
        <v>0</v>
      </c>
      <c r="HN345" s="405">
        <v>0</v>
      </c>
      <c r="HO345" s="405">
        <v>0</v>
      </c>
      <c r="HP345" s="405">
        <v>0</v>
      </c>
      <c r="HQ345" s="405">
        <v>0</v>
      </c>
      <c r="HR345" s="405">
        <v>0</v>
      </c>
      <c r="HS345" s="405">
        <v>0</v>
      </c>
      <c r="HT345" s="405">
        <v>0</v>
      </c>
      <c r="HU345" s="405">
        <v>0</v>
      </c>
      <c r="HV345" s="405">
        <v>0</v>
      </c>
      <c r="HW345" s="405">
        <v>0</v>
      </c>
      <c r="HX345" s="405">
        <v>0</v>
      </c>
      <c r="HY345" s="405">
        <v>0</v>
      </c>
      <c r="HZ345" s="405">
        <v>0</v>
      </c>
      <c r="IA345" s="405">
        <v>0</v>
      </c>
      <c r="IB345" s="405">
        <v>0</v>
      </c>
      <c r="IC345" s="405">
        <v>7.0000000000000007E-2</v>
      </c>
      <c r="ID345" s="405">
        <v>0</v>
      </c>
      <c r="IE345" s="405">
        <v>0</v>
      </c>
      <c r="IF345" s="405">
        <v>0</v>
      </c>
      <c r="IG345" s="405">
        <v>0</v>
      </c>
      <c r="IH345" s="405" t="s">
        <v>173</v>
      </c>
      <c r="II345" s="405" t="s">
        <v>154</v>
      </c>
      <c r="IJ345" s="405" t="s">
        <v>154</v>
      </c>
      <c r="IK345" s="46"/>
    </row>
    <row r="346" spans="1:245" ht="14.4" x14ac:dyDescent="0.3">
      <c r="A346" s="404" t="s">
        <v>154</v>
      </c>
      <c r="B346" s="405" t="s">
        <v>2273</v>
      </c>
      <c r="C346" s="405" t="s">
        <v>2279</v>
      </c>
      <c r="D346" s="405" t="s">
        <v>1104</v>
      </c>
      <c r="E346" s="405" t="s">
        <v>752</v>
      </c>
      <c r="F346" s="405" t="s">
        <v>2235</v>
      </c>
      <c r="G346" s="405" t="s">
        <v>1172</v>
      </c>
      <c r="H346" s="405" t="s">
        <v>1173</v>
      </c>
      <c r="I346" s="404" t="s">
        <v>1108</v>
      </c>
      <c r="J346" s="404" t="s">
        <v>1109</v>
      </c>
      <c r="K346" s="405" t="s">
        <v>2261</v>
      </c>
      <c r="L346" s="405" t="s">
        <v>2262</v>
      </c>
      <c r="M346" s="405" t="s">
        <v>2263</v>
      </c>
      <c r="N346" s="405" t="s">
        <v>1189</v>
      </c>
      <c r="O346" s="405">
        <v>2449.3000000000002</v>
      </c>
      <c r="P346" s="405">
        <v>0.1</v>
      </c>
      <c r="Q346" s="405">
        <v>0</v>
      </c>
      <c r="R346" s="405">
        <v>2449.3000000000002</v>
      </c>
      <c r="S346" s="405">
        <v>0.1</v>
      </c>
      <c r="T346" s="405">
        <v>0</v>
      </c>
      <c r="U346" s="405">
        <v>2449.1999999999998</v>
      </c>
      <c r="V346" s="405" t="s">
        <v>154</v>
      </c>
      <c r="W346" s="405" t="s">
        <v>1114</v>
      </c>
      <c r="X346" s="405" t="s">
        <v>2282</v>
      </c>
      <c r="Y346" s="405" t="s">
        <v>1116</v>
      </c>
      <c r="Z346" s="405" t="s">
        <v>1117</v>
      </c>
      <c r="AA346" s="405" t="s">
        <v>168</v>
      </c>
      <c r="AB346" s="405" t="s">
        <v>154</v>
      </c>
      <c r="AC346" s="405" t="s">
        <v>1175</v>
      </c>
      <c r="AD346" s="405" t="s">
        <v>1176</v>
      </c>
      <c r="AE346" s="405" t="s">
        <v>1177</v>
      </c>
      <c r="AF346" s="405" t="s">
        <v>1243</v>
      </c>
      <c r="AG346" s="405" t="s">
        <v>1141</v>
      </c>
      <c r="AH346" s="405" t="s">
        <v>172</v>
      </c>
      <c r="AI346" s="405" t="s">
        <v>1123</v>
      </c>
      <c r="AJ346" s="405" t="s">
        <v>1124</v>
      </c>
      <c r="AK346" s="405" t="s">
        <v>1179</v>
      </c>
      <c r="AL346" s="405" t="s">
        <v>1126</v>
      </c>
      <c r="AM346" s="405" t="s">
        <v>1127</v>
      </c>
      <c r="AN346" s="405" t="s">
        <v>154</v>
      </c>
      <c r="AO346" s="405" t="s">
        <v>1128</v>
      </c>
      <c r="AP346" s="405" t="s">
        <v>154</v>
      </c>
      <c r="AQ346" s="405" t="s">
        <v>154</v>
      </c>
      <c r="AR346" s="405" t="s">
        <v>1143</v>
      </c>
      <c r="AS346" s="405" t="s">
        <v>1130</v>
      </c>
      <c r="AT346" s="405" t="s">
        <v>1131</v>
      </c>
      <c r="AU346" s="405" t="s">
        <v>1410</v>
      </c>
      <c r="AV346" s="405" t="s">
        <v>173</v>
      </c>
      <c r="AW346" s="405" t="s">
        <v>173</v>
      </c>
      <c r="AX346" s="405" t="s">
        <v>1410</v>
      </c>
      <c r="AY346" s="405" t="s">
        <v>1411</v>
      </c>
      <c r="AZ346" s="405" t="s">
        <v>1412</v>
      </c>
      <c r="BA346" s="405" t="s">
        <v>173</v>
      </c>
      <c r="BB346" s="405">
        <v>0</v>
      </c>
      <c r="BC346" s="405">
        <v>2449.3000000000002</v>
      </c>
      <c r="BD346" s="405">
        <v>0</v>
      </c>
      <c r="BE346" s="405">
        <v>0</v>
      </c>
      <c r="BF346" s="405">
        <v>0</v>
      </c>
      <c r="BG346" s="405">
        <v>0</v>
      </c>
      <c r="BH346" s="405">
        <v>0</v>
      </c>
      <c r="BI346" s="405">
        <v>0</v>
      </c>
      <c r="BJ346" s="405">
        <v>0</v>
      </c>
      <c r="BK346" s="405">
        <v>0</v>
      </c>
      <c r="BL346" s="405">
        <v>0</v>
      </c>
      <c r="BM346" s="405">
        <v>0</v>
      </c>
      <c r="BN346" s="405">
        <v>0</v>
      </c>
      <c r="BO346" s="405">
        <v>0</v>
      </c>
      <c r="BP346" s="405">
        <v>0</v>
      </c>
      <c r="BQ346" s="405">
        <v>0</v>
      </c>
      <c r="BR346" s="405">
        <v>0</v>
      </c>
      <c r="BS346" s="405">
        <v>0</v>
      </c>
      <c r="BT346" s="405">
        <v>0</v>
      </c>
      <c r="BU346" s="405">
        <v>0</v>
      </c>
      <c r="BV346" s="405">
        <v>0</v>
      </c>
      <c r="BW346" s="405">
        <v>0</v>
      </c>
      <c r="BX346" s="405">
        <v>0</v>
      </c>
      <c r="BY346" s="405">
        <v>0</v>
      </c>
      <c r="BZ346" s="405">
        <v>0</v>
      </c>
      <c r="CA346" s="405">
        <v>0</v>
      </c>
      <c r="CB346" s="405">
        <v>0</v>
      </c>
      <c r="CC346" s="405">
        <v>0</v>
      </c>
      <c r="CD346" s="405">
        <v>0</v>
      </c>
      <c r="CE346" s="405">
        <v>0</v>
      </c>
      <c r="CF346" s="405">
        <v>0</v>
      </c>
      <c r="CG346" s="405">
        <v>0</v>
      </c>
      <c r="CH346" s="405">
        <v>0</v>
      </c>
      <c r="CI346" s="405">
        <v>0</v>
      </c>
      <c r="CJ346" s="405">
        <v>0</v>
      </c>
      <c r="CK346" s="405">
        <v>0</v>
      </c>
      <c r="CL346" s="405">
        <v>0</v>
      </c>
      <c r="CM346" s="405">
        <v>0</v>
      </c>
      <c r="CN346" s="405">
        <v>0</v>
      </c>
      <c r="CO346" s="405">
        <v>0</v>
      </c>
      <c r="CP346" s="405">
        <v>0</v>
      </c>
      <c r="CQ346" s="405">
        <v>0</v>
      </c>
      <c r="CR346" s="405">
        <v>0</v>
      </c>
      <c r="CS346" s="405">
        <v>0</v>
      </c>
      <c r="CT346" s="405">
        <v>0</v>
      </c>
      <c r="CU346" s="405">
        <v>0</v>
      </c>
      <c r="CV346" s="405">
        <v>0</v>
      </c>
      <c r="CW346" s="405">
        <v>0</v>
      </c>
      <c r="CX346" s="405">
        <v>0</v>
      </c>
      <c r="CY346" s="405">
        <v>0</v>
      </c>
      <c r="CZ346" s="405">
        <v>0</v>
      </c>
      <c r="DA346" s="405">
        <v>0</v>
      </c>
      <c r="DB346" s="405">
        <v>0</v>
      </c>
      <c r="DC346" s="405">
        <v>0</v>
      </c>
      <c r="DD346" s="405">
        <v>0</v>
      </c>
      <c r="DE346" s="405">
        <v>0</v>
      </c>
      <c r="DF346" s="405">
        <v>0</v>
      </c>
      <c r="DG346" s="405">
        <v>0</v>
      </c>
      <c r="DH346" s="405">
        <v>0</v>
      </c>
      <c r="DI346" s="405">
        <v>0</v>
      </c>
      <c r="DJ346" s="405">
        <v>0</v>
      </c>
      <c r="DK346" s="405">
        <v>0</v>
      </c>
      <c r="DL346" s="405">
        <v>0</v>
      </c>
      <c r="DM346" s="405">
        <v>0</v>
      </c>
      <c r="DN346" s="405">
        <v>0</v>
      </c>
      <c r="DO346" s="405">
        <v>0</v>
      </c>
      <c r="DP346" s="405">
        <v>0</v>
      </c>
      <c r="DQ346" s="405">
        <v>0</v>
      </c>
      <c r="DR346" s="405">
        <v>0</v>
      </c>
      <c r="DS346" s="405">
        <v>0</v>
      </c>
      <c r="DT346" s="405">
        <v>0</v>
      </c>
      <c r="DU346" s="405">
        <v>0</v>
      </c>
      <c r="DV346" s="405">
        <v>0</v>
      </c>
      <c r="DW346" s="405">
        <v>0</v>
      </c>
      <c r="DX346" s="405">
        <v>0</v>
      </c>
      <c r="DY346" s="405">
        <v>0</v>
      </c>
      <c r="DZ346" s="405">
        <v>0</v>
      </c>
      <c r="EA346" s="405">
        <v>0</v>
      </c>
      <c r="EB346" s="405">
        <v>0</v>
      </c>
      <c r="EC346" s="405">
        <v>0</v>
      </c>
      <c r="ED346" s="405">
        <v>0</v>
      </c>
      <c r="EE346" s="405">
        <v>0</v>
      </c>
      <c r="EF346" s="405">
        <v>0</v>
      </c>
      <c r="EG346" s="405">
        <v>0</v>
      </c>
      <c r="EH346" s="405">
        <v>0</v>
      </c>
      <c r="EI346" s="405">
        <v>0.1</v>
      </c>
      <c r="EJ346" s="405">
        <v>0</v>
      </c>
      <c r="EK346" s="405">
        <v>0</v>
      </c>
      <c r="EL346" s="405">
        <v>0</v>
      </c>
      <c r="EM346" s="405">
        <v>0</v>
      </c>
      <c r="EN346" s="405">
        <v>0</v>
      </c>
      <c r="EO346" s="405">
        <v>0</v>
      </c>
      <c r="EP346" s="405">
        <v>0</v>
      </c>
      <c r="EQ346" s="405">
        <v>0</v>
      </c>
      <c r="ER346" s="405">
        <v>0</v>
      </c>
      <c r="ES346" s="405">
        <v>0</v>
      </c>
      <c r="ET346" s="405">
        <v>0</v>
      </c>
      <c r="EU346" s="405">
        <v>0</v>
      </c>
      <c r="EV346" s="405">
        <v>0</v>
      </c>
      <c r="EW346" s="405">
        <v>0</v>
      </c>
      <c r="EX346" s="405">
        <v>0</v>
      </c>
      <c r="EY346" s="405">
        <v>0</v>
      </c>
      <c r="EZ346" s="405">
        <v>0</v>
      </c>
      <c r="FA346" s="405">
        <v>0</v>
      </c>
      <c r="FB346" s="405">
        <v>0</v>
      </c>
      <c r="FC346" s="405">
        <v>0</v>
      </c>
      <c r="FD346" s="405">
        <v>0</v>
      </c>
      <c r="FE346" s="405">
        <v>0</v>
      </c>
      <c r="FF346" s="405">
        <v>0</v>
      </c>
      <c r="FG346" s="405">
        <v>0</v>
      </c>
      <c r="FH346" s="405">
        <v>0</v>
      </c>
      <c r="FI346" s="405">
        <v>0</v>
      </c>
      <c r="FJ346" s="405">
        <v>0</v>
      </c>
      <c r="FK346" s="405">
        <v>0</v>
      </c>
      <c r="FL346" s="405">
        <v>0</v>
      </c>
      <c r="FM346" s="405">
        <v>0</v>
      </c>
      <c r="FN346" s="405">
        <v>0</v>
      </c>
      <c r="FO346" s="405">
        <v>0</v>
      </c>
      <c r="FP346" s="405">
        <v>0</v>
      </c>
      <c r="FQ346" s="405">
        <v>0</v>
      </c>
      <c r="FR346" s="405">
        <v>0</v>
      </c>
      <c r="FS346" s="405">
        <v>0</v>
      </c>
      <c r="FT346" s="405">
        <v>0</v>
      </c>
      <c r="FU346" s="405">
        <v>0</v>
      </c>
      <c r="FV346" s="405">
        <v>0</v>
      </c>
      <c r="FW346" s="405">
        <v>0</v>
      </c>
      <c r="FX346" s="405">
        <v>0</v>
      </c>
      <c r="FY346" s="405">
        <v>0</v>
      </c>
      <c r="FZ346" s="405">
        <v>0</v>
      </c>
      <c r="GA346" s="405">
        <v>0</v>
      </c>
      <c r="GB346" s="405">
        <v>0</v>
      </c>
      <c r="GC346" s="405">
        <v>0</v>
      </c>
      <c r="GD346" s="405">
        <v>0</v>
      </c>
      <c r="GE346" s="405">
        <v>0</v>
      </c>
      <c r="GF346" s="405">
        <v>0</v>
      </c>
      <c r="GG346" s="405">
        <v>0</v>
      </c>
      <c r="GH346" s="405">
        <v>0</v>
      </c>
      <c r="GI346" s="405">
        <v>0</v>
      </c>
      <c r="GJ346" s="405">
        <v>0</v>
      </c>
      <c r="GK346" s="405">
        <v>0</v>
      </c>
      <c r="GL346" s="405">
        <v>0</v>
      </c>
      <c r="GM346" s="405">
        <v>0</v>
      </c>
      <c r="GN346" s="405">
        <v>0</v>
      </c>
      <c r="GO346" s="405">
        <v>0</v>
      </c>
      <c r="GP346" s="405">
        <v>0</v>
      </c>
      <c r="GQ346" s="405">
        <v>0</v>
      </c>
      <c r="GR346" s="405">
        <v>0</v>
      </c>
      <c r="GS346" s="405">
        <v>0</v>
      </c>
      <c r="GT346" s="405">
        <v>0</v>
      </c>
      <c r="GU346" s="405">
        <v>0</v>
      </c>
      <c r="GV346" s="405">
        <v>0</v>
      </c>
      <c r="GW346" s="405">
        <v>0</v>
      </c>
      <c r="GX346" s="405">
        <v>0</v>
      </c>
      <c r="GY346" s="405">
        <v>0</v>
      </c>
      <c r="GZ346" s="405">
        <v>0</v>
      </c>
      <c r="HA346" s="405">
        <v>0</v>
      </c>
      <c r="HB346" s="405">
        <v>0</v>
      </c>
      <c r="HC346" s="405">
        <v>0</v>
      </c>
      <c r="HD346" s="405">
        <v>0</v>
      </c>
      <c r="HE346" s="405">
        <v>0</v>
      </c>
      <c r="HF346" s="405">
        <v>0</v>
      </c>
      <c r="HG346" s="405">
        <v>0</v>
      </c>
      <c r="HH346" s="405">
        <v>0</v>
      </c>
      <c r="HI346" s="405">
        <v>0</v>
      </c>
      <c r="HJ346" s="405">
        <v>0</v>
      </c>
      <c r="HK346" s="405">
        <v>0</v>
      </c>
      <c r="HL346" s="405">
        <v>0</v>
      </c>
      <c r="HM346" s="405">
        <v>0</v>
      </c>
      <c r="HN346" s="405">
        <v>0</v>
      </c>
      <c r="HO346" s="405">
        <v>0</v>
      </c>
      <c r="HP346" s="405">
        <v>0</v>
      </c>
      <c r="HQ346" s="405">
        <v>0</v>
      </c>
      <c r="HR346" s="405">
        <v>0</v>
      </c>
      <c r="HS346" s="405">
        <v>0</v>
      </c>
      <c r="HT346" s="405">
        <v>0</v>
      </c>
      <c r="HU346" s="405">
        <v>0</v>
      </c>
      <c r="HV346" s="405">
        <v>0</v>
      </c>
      <c r="HW346" s="405">
        <v>0</v>
      </c>
      <c r="HX346" s="405">
        <v>0</v>
      </c>
      <c r="HY346" s="405">
        <v>0</v>
      </c>
      <c r="HZ346" s="405">
        <v>0</v>
      </c>
      <c r="IA346" s="405">
        <v>0</v>
      </c>
      <c r="IB346" s="405">
        <v>0</v>
      </c>
      <c r="IC346" s="405">
        <v>0</v>
      </c>
      <c r="ID346" s="405">
        <v>0</v>
      </c>
      <c r="IE346" s="405">
        <v>0</v>
      </c>
      <c r="IF346" s="405">
        <v>0</v>
      </c>
      <c r="IG346" s="405">
        <v>0</v>
      </c>
      <c r="IH346" s="405" t="s">
        <v>173</v>
      </c>
      <c r="II346" s="405" t="s">
        <v>154</v>
      </c>
      <c r="IJ346" s="405" t="s">
        <v>154</v>
      </c>
      <c r="IK346" s="46"/>
    </row>
    <row r="347" spans="1:245" ht="14.4" x14ac:dyDescent="0.3">
      <c r="A347" s="404" t="s">
        <v>154</v>
      </c>
      <c r="B347" s="405" t="s">
        <v>2273</v>
      </c>
      <c r="C347" s="405" t="s">
        <v>2279</v>
      </c>
      <c r="D347" s="405" t="s">
        <v>1104</v>
      </c>
      <c r="E347" s="405" t="s">
        <v>752</v>
      </c>
      <c r="F347" s="405" t="s">
        <v>2238</v>
      </c>
      <c r="G347" s="405" t="s">
        <v>1164</v>
      </c>
      <c r="H347" s="405" t="s">
        <v>1165</v>
      </c>
      <c r="I347" s="404" t="s">
        <v>1108</v>
      </c>
      <c r="J347" s="404" t="s">
        <v>1109</v>
      </c>
      <c r="K347" s="405" t="s">
        <v>2261</v>
      </c>
      <c r="L347" s="405" t="s">
        <v>2262</v>
      </c>
      <c r="M347" s="405" t="s">
        <v>2263</v>
      </c>
      <c r="N347" s="405" t="s">
        <v>1113</v>
      </c>
      <c r="O347" s="405">
        <v>3044.13</v>
      </c>
      <c r="P347" s="405">
        <v>0</v>
      </c>
      <c r="Q347" s="405">
        <v>7.0000000000000007E-2</v>
      </c>
      <c r="R347" s="405">
        <v>3044.2</v>
      </c>
      <c r="S347" s="405">
        <v>0</v>
      </c>
      <c r="T347" s="405">
        <v>0</v>
      </c>
      <c r="U347" s="405">
        <v>3044.2</v>
      </c>
      <c r="V347" s="405" t="s">
        <v>154</v>
      </c>
      <c r="W347" s="405" t="s">
        <v>1114</v>
      </c>
      <c r="X347" s="405" t="s">
        <v>2283</v>
      </c>
      <c r="Y347" s="405" t="s">
        <v>1116</v>
      </c>
      <c r="Z347" s="405" t="s">
        <v>1117</v>
      </c>
      <c r="AA347" s="405" t="s">
        <v>168</v>
      </c>
      <c r="AB347" s="405" t="s">
        <v>154</v>
      </c>
      <c r="AC347" s="405" t="s">
        <v>1167</v>
      </c>
      <c r="AD347" s="405" t="s">
        <v>1168</v>
      </c>
      <c r="AE347" s="405" t="s">
        <v>1160</v>
      </c>
      <c r="AF347" s="405" t="s">
        <v>2305</v>
      </c>
      <c r="AG347" s="405" t="s">
        <v>1141</v>
      </c>
      <c r="AH347" s="405" t="s">
        <v>172</v>
      </c>
      <c r="AI347" s="405" t="s">
        <v>1123</v>
      </c>
      <c r="AJ347" s="405" t="s">
        <v>1124</v>
      </c>
      <c r="AK347" s="405" t="s">
        <v>1169</v>
      </c>
      <c r="AL347" s="405" t="s">
        <v>1126</v>
      </c>
      <c r="AM347" s="405" t="s">
        <v>1127</v>
      </c>
      <c r="AN347" s="405" t="s">
        <v>154</v>
      </c>
      <c r="AO347" s="405" t="s">
        <v>1128</v>
      </c>
      <c r="AP347" s="405" t="s">
        <v>154</v>
      </c>
      <c r="AQ347" s="405" t="s">
        <v>154</v>
      </c>
      <c r="AR347" s="405" t="s">
        <v>2141</v>
      </c>
      <c r="AS347" s="405" t="s">
        <v>1130</v>
      </c>
      <c r="AT347" s="405" t="s">
        <v>1131</v>
      </c>
      <c r="AU347" s="405" t="s">
        <v>1170</v>
      </c>
      <c r="AV347" s="405" t="s">
        <v>173</v>
      </c>
      <c r="AW347" s="405" t="s">
        <v>173</v>
      </c>
      <c r="AX347" s="405" t="s">
        <v>1282</v>
      </c>
      <c r="AY347" s="405" t="s">
        <v>1283</v>
      </c>
      <c r="AZ347" s="405" t="s">
        <v>173</v>
      </c>
      <c r="BA347" s="405" t="s">
        <v>173</v>
      </c>
      <c r="BB347" s="405">
        <v>0</v>
      </c>
      <c r="BC347" s="405">
        <v>2939.16</v>
      </c>
      <c r="BD347" s="405">
        <v>0</v>
      </c>
      <c r="BE347" s="405">
        <v>0</v>
      </c>
      <c r="BF347" s="405">
        <v>0</v>
      </c>
      <c r="BG347" s="405">
        <v>0</v>
      </c>
      <c r="BH347" s="405">
        <v>0</v>
      </c>
      <c r="BI347" s="405">
        <v>0</v>
      </c>
      <c r="BJ347" s="405">
        <v>0</v>
      </c>
      <c r="BK347" s="405">
        <v>0</v>
      </c>
      <c r="BL347" s="405">
        <v>0</v>
      </c>
      <c r="BM347" s="405">
        <v>0</v>
      </c>
      <c r="BN347" s="405">
        <v>0</v>
      </c>
      <c r="BO347" s="405">
        <v>0</v>
      </c>
      <c r="BP347" s="405">
        <v>0</v>
      </c>
      <c r="BQ347" s="405">
        <v>0</v>
      </c>
      <c r="BR347" s="405">
        <v>0</v>
      </c>
      <c r="BS347" s="405">
        <v>0</v>
      </c>
      <c r="BT347" s="405">
        <v>0</v>
      </c>
      <c r="BU347" s="405">
        <v>0</v>
      </c>
      <c r="BV347" s="405">
        <v>0</v>
      </c>
      <c r="BW347" s="405">
        <v>0</v>
      </c>
      <c r="BX347" s="405">
        <v>0</v>
      </c>
      <c r="BY347" s="405">
        <v>0</v>
      </c>
      <c r="BZ347" s="405">
        <v>0</v>
      </c>
      <c r="CA347" s="405">
        <v>0</v>
      </c>
      <c r="CB347" s="405">
        <v>0</v>
      </c>
      <c r="CC347" s="405">
        <v>0</v>
      </c>
      <c r="CD347" s="405">
        <v>104.97</v>
      </c>
      <c r="CE347" s="405">
        <v>0</v>
      </c>
      <c r="CF347" s="405">
        <v>0</v>
      </c>
      <c r="CG347" s="405">
        <v>0</v>
      </c>
      <c r="CH347" s="405">
        <v>0</v>
      </c>
      <c r="CI347" s="405">
        <v>0</v>
      </c>
      <c r="CJ347" s="405">
        <v>0</v>
      </c>
      <c r="CK347" s="405">
        <v>0</v>
      </c>
      <c r="CL347" s="405">
        <v>0</v>
      </c>
      <c r="CM347" s="405">
        <v>0</v>
      </c>
      <c r="CN347" s="405">
        <v>0</v>
      </c>
      <c r="CO347" s="405">
        <v>0</v>
      </c>
      <c r="CP347" s="405">
        <v>0</v>
      </c>
      <c r="CQ347" s="405">
        <v>0</v>
      </c>
      <c r="CR347" s="405">
        <v>0</v>
      </c>
      <c r="CS347" s="405">
        <v>0</v>
      </c>
      <c r="CT347" s="405">
        <v>0</v>
      </c>
      <c r="CU347" s="405">
        <v>0</v>
      </c>
      <c r="CV347" s="405">
        <v>0</v>
      </c>
      <c r="CW347" s="405">
        <v>0</v>
      </c>
      <c r="CX347" s="405">
        <v>0</v>
      </c>
      <c r="CY347" s="405">
        <v>0</v>
      </c>
      <c r="CZ347" s="405">
        <v>0</v>
      </c>
      <c r="DA347" s="405">
        <v>0</v>
      </c>
      <c r="DB347" s="405">
        <v>0</v>
      </c>
      <c r="DC347" s="405">
        <v>0</v>
      </c>
      <c r="DD347" s="405">
        <v>0</v>
      </c>
      <c r="DE347" s="405">
        <v>0</v>
      </c>
      <c r="DF347" s="405">
        <v>0</v>
      </c>
      <c r="DG347" s="405">
        <v>0</v>
      </c>
      <c r="DH347" s="405">
        <v>0</v>
      </c>
      <c r="DI347" s="405">
        <v>0</v>
      </c>
      <c r="DJ347" s="405">
        <v>0</v>
      </c>
      <c r="DK347" s="405">
        <v>0</v>
      </c>
      <c r="DL347" s="405">
        <v>0</v>
      </c>
      <c r="DM347" s="405">
        <v>0</v>
      </c>
      <c r="DN347" s="405">
        <v>0</v>
      </c>
      <c r="DO347" s="405">
        <v>0</v>
      </c>
      <c r="DP347" s="405">
        <v>0</v>
      </c>
      <c r="DQ347" s="405">
        <v>0</v>
      </c>
      <c r="DR347" s="405">
        <v>0</v>
      </c>
      <c r="DS347" s="405">
        <v>0</v>
      </c>
      <c r="DT347" s="405">
        <v>0</v>
      </c>
      <c r="DU347" s="405">
        <v>0</v>
      </c>
      <c r="DV347" s="405">
        <v>0</v>
      </c>
      <c r="DW347" s="405">
        <v>0</v>
      </c>
      <c r="DX347" s="405">
        <v>0</v>
      </c>
      <c r="DY347" s="405">
        <v>0</v>
      </c>
      <c r="DZ347" s="405">
        <v>0</v>
      </c>
      <c r="EA347" s="405">
        <v>0</v>
      </c>
      <c r="EB347" s="405">
        <v>0</v>
      </c>
      <c r="EC347" s="405">
        <v>0</v>
      </c>
      <c r="ED347" s="405">
        <v>0</v>
      </c>
      <c r="EE347" s="405">
        <v>0</v>
      </c>
      <c r="EF347" s="405">
        <v>0</v>
      </c>
      <c r="EG347" s="405">
        <v>0</v>
      </c>
      <c r="EH347" s="405">
        <v>0</v>
      </c>
      <c r="EI347" s="405">
        <v>0</v>
      </c>
      <c r="EJ347" s="405">
        <v>0</v>
      </c>
      <c r="EK347" s="405">
        <v>0</v>
      </c>
      <c r="EL347" s="405">
        <v>0</v>
      </c>
      <c r="EM347" s="405">
        <v>0</v>
      </c>
      <c r="EN347" s="405">
        <v>0</v>
      </c>
      <c r="EO347" s="405">
        <v>0</v>
      </c>
      <c r="EP347" s="405">
        <v>0</v>
      </c>
      <c r="EQ347" s="405">
        <v>0</v>
      </c>
      <c r="ER347" s="405">
        <v>0</v>
      </c>
      <c r="ES347" s="405">
        <v>0</v>
      </c>
      <c r="ET347" s="405">
        <v>0</v>
      </c>
      <c r="EU347" s="405">
        <v>0</v>
      </c>
      <c r="EV347" s="405">
        <v>0</v>
      </c>
      <c r="EW347" s="405">
        <v>0</v>
      </c>
      <c r="EX347" s="405">
        <v>0</v>
      </c>
      <c r="EY347" s="405">
        <v>0</v>
      </c>
      <c r="EZ347" s="405">
        <v>0</v>
      </c>
      <c r="FA347" s="405">
        <v>0</v>
      </c>
      <c r="FB347" s="405">
        <v>0</v>
      </c>
      <c r="FC347" s="405">
        <v>0</v>
      </c>
      <c r="FD347" s="405">
        <v>0</v>
      </c>
      <c r="FE347" s="405">
        <v>0</v>
      </c>
      <c r="FF347" s="405">
        <v>0</v>
      </c>
      <c r="FG347" s="405">
        <v>0</v>
      </c>
      <c r="FH347" s="405">
        <v>0</v>
      </c>
      <c r="FI347" s="405">
        <v>0</v>
      </c>
      <c r="FJ347" s="405">
        <v>0</v>
      </c>
      <c r="FK347" s="405">
        <v>0</v>
      </c>
      <c r="FL347" s="405">
        <v>0</v>
      </c>
      <c r="FM347" s="405">
        <v>0</v>
      </c>
      <c r="FN347" s="405">
        <v>0</v>
      </c>
      <c r="FO347" s="405">
        <v>0</v>
      </c>
      <c r="FP347" s="405">
        <v>0</v>
      </c>
      <c r="FQ347" s="405">
        <v>0</v>
      </c>
      <c r="FR347" s="405">
        <v>0</v>
      </c>
      <c r="FS347" s="405">
        <v>0</v>
      </c>
      <c r="FT347" s="405">
        <v>0</v>
      </c>
      <c r="FU347" s="405">
        <v>0</v>
      </c>
      <c r="FV347" s="405">
        <v>0</v>
      </c>
      <c r="FW347" s="405">
        <v>0</v>
      </c>
      <c r="FX347" s="405">
        <v>0</v>
      </c>
      <c r="FY347" s="405">
        <v>0</v>
      </c>
      <c r="FZ347" s="405">
        <v>0</v>
      </c>
      <c r="GA347" s="405">
        <v>0</v>
      </c>
      <c r="GB347" s="405">
        <v>0</v>
      </c>
      <c r="GC347" s="405">
        <v>0</v>
      </c>
      <c r="GD347" s="405">
        <v>0</v>
      </c>
      <c r="GE347" s="405">
        <v>0</v>
      </c>
      <c r="GF347" s="405">
        <v>0</v>
      </c>
      <c r="GG347" s="405">
        <v>0</v>
      </c>
      <c r="GH347" s="405">
        <v>0</v>
      </c>
      <c r="GI347" s="405">
        <v>0</v>
      </c>
      <c r="GJ347" s="405">
        <v>0</v>
      </c>
      <c r="GK347" s="405">
        <v>0</v>
      </c>
      <c r="GL347" s="405">
        <v>0</v>
      </c>
      <c r="GM347" s="405">
        <v>0</v>
      </c>
      <c r="GN347" s="405">
        <v>0</v>
      </c>
      <c r="GO347" s="405">
        <v>0</v>
      </c>
      <c r="GP347" s="405">
        <v>0</v>
      </c>
      <c r="GQ347" s="405">
        <v>0</v>
      </c>
      <c r="GR347" s="405">
        <v>0</v>
      </c>
      <c r="GS347" s="405">
        <v>0</v>
      </c>
      <c r="GT347" s="405">
        <v>0</v>
      </c>
      <c r="GU347" s="405">
        <v>0</v>
      </c>
      <c r="GV347" s="405">
        <v>0</v>
      </c>
      <c r="GW347" s="405">
        <v>0</v>
      </c>
      <c r="GX347" s="405">
        <v>0</v>
      </c>
      <c r="GY347" s="405">
        <v>0</v>
      </c>
      <c r="GZ347" s="405">
        <v>0</v>
      </c>
      <c r="HA347" s="405">
        <v>0</v>
      </c>
      <c r="HB347" s="405">
        <v>0</v>
      </c>
      <c r="HC347" s="405">
        <v>0</v>
      </c>
      <c r="HD347" s="405">
        <v>0</v>
      </c>
      <c r="HE347" s="405">
        <v>0</v>
      </c>
      <c r="HF347" s="405">
        <v>0</v>
      </c>
      <c r="HG347" s="405">
        <v>0</v>
      </c>
      <c r="HH347" s="405">
        <v>0</v>
      </c>
      <c r="HI347" s="405">
        <v>0</v>
      </c>
      <c r="HJ347" s="405">
        <v>0</v>
      </c>
      <c r="HK347" s="405">
        <v>0</v>
      </c>
      <c r="HL347" s="405">
        <v>0</v>
      </c>
      <c r="HM347" s="405">
        <v>0</v>
      </c>
      <c r="HN347" s="405">
        <v>0</v>
      </c>
      <c r="HO347" s="405">
        <v>0</v>
      </c>
      <c r="HP347" s="405">
        <v>0</v>
      </c>
      <c r="HQ347" s="405">
        <v>0</v>
      </c>
      <c r="HR347" s="405">
        <v>0</v>
      </c>
      <c r="HS347" s="405">
        <v>0</v>
      </c>
      <c r="HT347" s="405">
        <v>0</v>
      </c>
      <c r="HU347" s="405">
        <v>0</v>
      </c>
      <c r="HV347" s="405">
        <v>0</v>
      </c>
      <c r="HW347" s="405">
        <v>0</v>
      </c>
      <c r="HX347" s="405">
        <v>0</v>
      </c>
      <c r="HY347" s="405">
        <v>0</v>
      </c>
      <c r="HZ347" s="405">
        <v>0</v>
      </c>
      <c r="IA347" s="405">
        <v>0</v>
      </c>
      <c r="IB347" s="405">
        <v>0</v>
      </c>
      <c r="IC347" s="405">
        <v>7.0000000000000007E-2</v>
      </c>
      <c r="ID347" s="405">
        <v>0</v>
      </c>
      <c r="IE347" s="405">
        <v>0</v>
      </c>
      <c r="IF347" s="405">
        <v>0</v>
      </c>
      <c r="IG347" s="405">
        <v>0</v>
      </c>
      <c r="IH347" s="405" t="s">
        <v>173</v>
      </c>
      <c r="II347" s="405" t="s">
        <v>154</v>
      </c>
      <c r="IJ347" s="405" t="s">
        <v>154</v>
      </c>
      <c r="IK347" s="46"/>
    </row>
    <row r="348" spans="1:245" ht="14.4" x14ac:dyDescent="0.3">
      <c r="A348" s="404" t="s">
        <v>154</v>
      </c>
      <c r="B348" s="405" t="s">
        <v>2273</v>
      </c>
      <c r="C348" s="405" t="s">
        <v>2279</v>
      </c>
      <c r="D348" s="405" t="s">
        <v>1104</v>
      </c>
      <c r="E348" s="405" t="s">
        <v>752</v>
      </c>
      <c r="F348" s="405" t="s">
        <v>2237</v>
      </c>
      <c r="G348" s="405" t="s">
        <v>1106</v>
      </c>
      <c r="H348" s="405" t="s">
        <v>1107</v>
      </c>
      <c r="I348" s="404" t="s">
        <v>1108</v>
      </c>
      <c r="J348" s="404" t="s">
        <v>1109</v>
      </c>
      <c r="K348" s="405" t="s">
        <v>2261</v>
      </c>
      <c r="L348" s="405" t="s">
        <v>2262</v>
      </c>
      <c r="M348" s="405" t="s">
        <v>2263</v>
      </c>
      <c r="N348" s="405" t="s">
        <v>1113</v>
      </c>
      <c r="O348" s="405">
        <v>3044.13</v>
      </c>
      <c r="P348" s="405">
        <v>0</v>
      </c>
      <c r="Q348" s="405">
        <v>7.0000000000000007E-2</v>
      </c>
      <c r="R348" s="405">
        <v>3044.2</v>
      </c>
      <c r="S348" s="405">
        <v>0</v>
      </c>
      <c r="T348" s="405">
        <v>0</v>
      </c>
      <c r="U348" s="405">
        <v>3044.2</v>
      </c>
      <c r="V348" s="405" t="s">
        <v>154</v>
      </c>
      <c r="W348" s="405" t="s">
        <v>1114</v>
      </c>
      <c r="X348" s="405" t="s">
        <v>2284</v>
      </c>
      <c r="Y348" s="405" t="s">
        <v>1116</v>
      </c>
      <c r="Z348" s="405" t="s">
        <v>1117</v>
      </c>
      <c r="AA348" s="405" t="s">
        <v>168</v>
      </c>
      <c r="AB348" s="405" t="s">
        <v>154</v>
      </c>
      <c r="AC348" s="405" t="s">
        <v>1118</v>
      </c>
      <c r="AD348" s="405" t="s">
        <v>1119</v>
      </c>
      <c r="AE348" s="405" t="s">
        <v>1120</v>
      </c>
      <c r="AF348" s="405" t="s">
        <v>2306</v>
      </c>
      <c r="AG348" s="405" t="s">
        <v>1122</v>
      </c>
      <c r="AH348" s="405" t="s">
        <v>172</v>
      </c>
      <c r="AI348" s="405" t="s">
        <v>1123</v>
      </c>
      <c r="AJ348" s="405" t="s">
        <v>1124</v>
      </c>
      <c r="AK348" s="405" t="s">
        <v>1125</v>
      </c>
      <c r="AL348" s="405" t="s">
        <v>1126</v>
      </c>
      <c r="AM348" s="405" t="s">
        <v>1127</v>
      </c>
      <c r="AN348" s="405" t="s">
        <v>154</v>
      </c>
      <c r="AO348" s="405" t="s">
        <v>1128</v>
      </c>
      <c r="AP348" s="405" t="s">
        <v>154</v>
      </c>
      <c r="AQ348" s="405" t="s">
        <v>154</v>
      </c>
      <c r="AR348" s="405" t="s">
        <v>1129</v>
      </c>
      <c r="AS348" s="405" t="s">
        <v>1130</v>
      </c>
      <c r="AT348" s="405" t="s">
        <v>1131</v>
      </c>
      <c r="AU348" s="405" t="s">
        <v>1170</v>
      </c>
      <c r="AV348" s="405" t="s">
        <v>173</v>
      </c>
      <c r="AW348" s="405" t="s">
        <v>173</v>
      </c>
      <c r="AX348" s="405" t="s">
        <v>1282</v>
      </c>
      <c r="AY348" s="405" t="s">
        <v>1283</v>
      </c>
      <c r="AZ348" s="405" t="s">
        <v>173</v>
      </c>
      <c r="BA348" s="405" t="s">
        <v>173</v>
      </c>
      <c r="BB348" s="405">
        <v>0</v>
      </c>
      <c r="BC348" s="405">
        <v>2939.16</v>
      </c>
      <c r="BD348" s="405">
        <v>0</v>
      </c>
      <c r="BE348" s="405">
        <v>0</v>
      </c>
      <c r="BF348" s="405">
        <v>0</v>
      </c>
      <c r="BG348" s="405">
        <v>0</v>
      </c>
      <c r="BH348" s="405">
        <v>0</v>
      </c>
      <c r="BI348" s="405">
        <v>0</v>
      </c>
      <c r="BJ348" s="405">
        <v>0</v>
      </c>
      <c r="BK348" s="405">
        <v>0</v>
      </c>
      <c r="BL348" s="405">
        <v>0</v>
      </c>
      <c r="BM348" s="405">
        <v>0</v>
      </c>
      <c r="BN348" s="405">
        <v>0</v>
      </c>
      <c r="BO348" s="405">
        <v>0</v>
      </c>
      <c r="BP348" s="405">
        <v>0</v>
      </c>
      <c r="BQ348" s="405">
        <v>0</v>
      </c>
      <c r="BR348" s="405">
        <v>0</v>
      </c>
      <c r="BS348" s="405">
        <v>0</v>
      </c>
      <c r="BT348" s="405">
        <v>0</v>
      </c>
      <c r="BU348" s="405">
        <v>0</v>
      </c>
      <c r="BV348" s="405">
        <v>0</v>
      </c>
      <c r="BW348" s="405">
        <v>0</v>
      </c>
      <c r="BX348" s="405">
        <v>0</v>
      </c>
      <c r="BY348" s="405">
        <v>0</v>
      </c>
      <c r="BZ348" s="405">
        <v>0</v>
      </c>
      <c r="CA348" s="405">
        <v>0</v>
      </c>
      <c r="CB348" s="405">
        <v>0</v>
      </c>
      <c r="CC348" s="405">
        <v>0</v>
      </c>
      <c r="CD348" s="405">
        <v>104.97</v>
      </c>
      <c r="CE348" s="405">
        <v>0</v>
      </c>
      <c r="CF348" s="405">
        <v>0</v>
      </c>
      <c r="CG348" s="405">
        <v>0</v>
      </c>
      <c r="CH348" s="405">
        <v>0</v>
      </c>
      <c r="CI348" s="405">
        <v>0</v>
      </c>
      <c r="CJ348" s="405">
        <v>0</v>
      </c>
      <c r="CK348" s="405">
        <v>0</v>
      </c>
      <c r="CL348" s="405">
        <v>0</v>
      </c>
      <c r="CM348" s="405">
        <v>0</v>
      </c>
      <c r="CN348" s="405">
        <v>0</v>
      </c>
      <c r="CO348" s="405">
        <v>0</v>
      </c>
      <c r="CP348" s="405">
        <v>0</v>
      </c>
      <c r="CQ348" s="405">
        <v>0</v>
      </c>
      <c r="CR348" s="405">
        <v>0</v>
      </c>
      <c r="CS348" s="405">
        <v>0</v>
      </c>
      <c r="CT348" s="405">
        <v>0</v>
      </c>
      <c r="CU348" s="405">
        <v>0</v>
      </c>
      <c r="CV348" s="405">
        <v>0</v>
      </c>
      <c r="CW348" s="405">
        <v>0</v>
      </c>
      <c r="CX348" s="405">
        <v>0</v>
      </c>
      <c r="CY348" s="405">
        <v>0</v>
      </c>
      <c r="CZ348" s="405">
        <v>0</v>
      </c>
      <c r="DA348" s="405">
        <v>0</v>
      </c>
      <c r="DB348" s="405">
        <v>0</v>
      </c>
      <c r="DC348" s="405">
        <v>0</v>
      </c>
      <c r="DD348" s="405">
        <v>0</v>
      </c>
      <c r="DE348" s="405">
        <v>0</v>
      </c>
      <c r="DF348" s="405">
        <v>0</v>
      </c>
      <c r="DG348" s="405">
        <v>0</v>
      </c>
      <c r="DH348" s="405">
        <v>0</v>
      </c>
      <c r="DI348" s="405">
        <v>0</v>
      </c>
      <c r="DJ348" s="405">
        <v>0</v>
      </c>
      <c r="DK348" s="405">
        <v>0</v>
      </c>
      <c r="DL348" s="405">
        <v>0</v>
      </c>
      <c r="DM348" s="405">
        <v>0</v>
      </c>
      <c r="DN348" s="405">
        <v>0</v>
      </c>
      <c r="DO348" s="405">
        <v>0</v>
      </c>
      <c r="DP348" s="405">
        <v>0</v>
      </c>
      <c r="DQ348" s="405">
        <v>0</v>
      </c>
      <c r="DR348" s="405">
        <v>0</v>
      </c>
      <c r="DS348" s="405">
        <v>0</v>
      </c>
      <c r="DT348" s="405">
        <v>0</v>
      </c>
      <c r="DU348" s="405">
        <v>0</v>
      </c>
      <c r="DV348" s="405">
        <v>0</v>
      </c>
      <c r="DW348" s="405">
        <v>0</v>
      </c>
      <c r="DX348" s="405">
        <v>0</v>
      </c>
      <c r="DY348" s="405">
        <v>0</v>
      </c>
      <c r="DZ348" s="405">
        <v>0</v>
      </c>
      <c r="EA348" s="405">
        <v>0</v>
      </c>
      <c r="EB348" s="405">
        <v>0</v>
      </c>
      <c r="EC348" s="405">
        <v>0</v>
      </c>
      <c r="ED348" s="405">
        <v>0</v>
      </c>
      <c r="EE348" s="405">
        <v>0</v>
      </c>
      <c r="EF348" s="405">
        <v>0</v>
      </c>
      <c r="EG348" s="405">
        <v>0</v>
      </c>
      <c r="EH348" s="405">
        <v>0</v>
      </c>
      <c r="EI348" s="405">
        <v>0</v>
      </c>
      <c r="EJ348" s="405">
        <v>0</v>
      </c>
      <c r="EK348" s="405">
        <v>0</v>
      </c>
      <c r="EL348" s="405">
        <v>0</v>
      </c>
      <c r="EM348" s="405">
        <v>0</v>
      </c>
      <c r="EN348" s="405">
        <v>0</v>
      </c>
      <c r="EO348" s="405">
        <v>0</v>
      </c>
      <c r="EP348" s="405">
        <v>0</v>
      </c>
      <c r="EQ348" s="405">
        <v>0</v>
      </c>
      <c r="ER348" s="405">
        <v>0</v>
      </c>
      <c r="ES348" s="405">
        <v>0</v>
      </c>
      <c r="ET348" s="405">
        <v>0</v>
      </c>
      <c r="EU348" s="405">
        <v>0</v>
      </c>
      <c r="EV348" s="405">
        <v>0</v>
      </c>
      <c r="EW348" s="405">
        <v>0</v>
      </c>
      <c r="EX348" s="405">
        <v>0</v>
      </c>
      <c r="EY348" s="405">
        <v>0</v>
      </c>
      <c r="EZ348" s="405">
        <v>0</v>
      </c>
      <c r="FA348" s="405">
        <v>0</v>
      </c>
      <c r="FB348" s="405">
        <v>0</v>
      </c>
      <c r="FC348" s="405">
        <v>0</v>
      </c>
      <c r="FD348" s="405">
        <v>0</v>
      </c>
      <c r="FE348" s="405">
        <v>0</v>
      </c>
      <c r="FF348" s="405">
        <v>0</v>
      </c>
      <c r="FG348" s="405">
        <v>0</v>
      </c>
      <c r="FH348" s="405">
        <v>0</v>
      </c>
      <c r="FI348" s="405">
        <v>0</v>
      </c>
      <c r="FJ348" s="405">
        <v>0</v>
      </c>
      <c r="FK348" s="405">
        <v>0</v>
      </c>
      <c r="FL348" s="405">
        <v>0</v>
      </c>
      <c r="FM348" s="405">
        <v>0</v>
      </c>
      <c r="FN348" s="405">
        <v>0</v>
      </c>
      <c r="FO348" s="405">
        <v>0</v>
      </c>
      <c r="FP348" s="405">
        <v>0</v>
      </c>
      <c r="FQ348" s="405">
        <v>0</v>
      </c>
      <c r="FR348" s="405">
        <v>0</v>
      </c>
      <c r="FS348" s="405">
        <v>0</v>
      </c>
      <c r="FT348" s="405">
        <v>0</v>
      </c>
      <c r="FU348" s="405">
        <v>0</v>
      </c>
      <c r="FV348" s="405">
        <v>0</v>
      </c>
      <c r="FW348" s="405">
        <v>0</v>
      </c>
      <c r="FX348" s="405">
        <v>0</v>
      </c>
      <c r="FY348" s="405">
        <v>0</v>
      </c>
      <c r="FZ348" s="405">
        <v>0</v>
      </c>
      <c r="GA348" s="405">
        <v>0</v>
      </c>
      <c r="GB348" s="405">
        <v>0</v>
      </c>
      <c r="GC348" s="405">
        <v>0</v>
      </c>
      <c r="GD348" s="405">
        <v>0</v>
      </c>
      <c r="GE348" s="405">
        <v>0</v>
      </c>
      <c r="GF348" s="405">
        <v>0</v>
      </c>
      <c r="GG348" s="405">
        <v>0</v>
      </c>
      <c r="GH348" s="405">
        <v>0</v>
      </c>
      <c r="GI348" s="405">
        <v>0</v>
      </c>
      <c r="GJ348" s="405">
        <v>0</v>
      </c>
      <c r="GK348" s="405">
        <v>0</v>
      </c>
      <c r="GL348" s="405">
        <v>0</v>
      </c>
      <c r="GM348" s="405">
        <v>0</v>
      </c>
      <c r="GN348" s="405">
        <v>0</v>
      </c>
      <c r="GO348" s="405">
        <v>0</v>
      </c>
      <c r="GP348" s="405">
        <v>0</v>
      </c>
      <c r="GQ348" s="405">
        <v>0</v>
      </c>
      <c r="GR348" s="405">
        <v>0</v>
      </c>
      <c r="GS348" s="405">
        <v>0</v>
      </c>
      <c r="GT348" s="405">
        <v>0</v>
      </c>
      <c r="GU348" s="405">
        <v>0</v>
      </c>
      <c r="GV348" s="405">
        <v>0</v>
      </c>
      <c r="GW348" s="405">
        <v>0</v>
      </c>
      <c r="GX348" s="405">
        <v>0</v>
      </c>
      <c r="GY348" s="405">
        <v>0</v>
      </c>
      <c r="GZ348" s="405">
        <v>0</v>
      </c>
      <c r="HA348" s="405">
        <v>0</v>
      </c>
      <c r="HB348" s="405">
        <v>0</v>
      </c>
      <c r="HC348" s="405">
        <v>0</v>
      </c>
      <c r="HD348" s="405">
        <v>0</v>
      </c>
      <c r="HE348" s="405">
        <v>0</v>
      </c>
      <c r="HF348" s="405">
        <v>0</v>
      </c>
      <c r="HG348" s="405">
        <v>0</v>
      </c>
      <c r="HH348" s="405">
        <v>0</v>
      </c>
      <c r="HI348" s="405">
        <v>0</v>
      </c>
      <c r="HJ348" s="405">
        <v>0</v>
      </c>
      <c r="HK348" s="405">
        <v>0</v>
      </c>
      <c r="HL348" s="405">
        <v>0</v>
      </c>
      <c r="HM348" s="405">
        <v>0</v>
      </c>
      <c r="HN348" s="405">
        <v>0</v>
      </c>
      <c r="HO348" s="405">
        <v>0</v>
      </c>
      <c r="HP348" s="405">
        <v>0</v>
      </c>
      <c r="HQ348" s="405">
        <v>0</v>
      </c>
      <c r="HR348" s="405">
        <v>0</v>
      </c>
      <c r="HS348" s="405">
        <v>0</v>
      </c>
      <c r="HT348" s="405">
        <v>0</v>
      </c>
      <c r="HU348" s="405">
        <v>0</v>
      </c>
      <c r="HV348" s="405">
        <v>0</v>
      </c>
      <c r="HW348" s="405">
        <v>0</v>
      </c>
      <c r="HX348" s="405">
        <v>0</v>
      </c>
      <c r="HY348" s="405">
        <v>0</v>
      </c>
      <c r="HZ348" s="405">
        <v>0</v>
      </c>
      <c r="IA348" s="405">
        <v>0</v>
      </c>
      <c r="IB348" s="405">
        <v>0</v>
      </c>
      <c r="IC348" s="405">
        <v>7.0000000000000007E-2</v>
      </c>
      <c r="ID348" s="405">
        <v>0</v>
      </c>
      <c r="IE348" s="405">
        <v>0</v>
      </c>
      <c r="IF348" s="405">
        <v>0</v>
      </c>
      <c r="IG348" s="405">
        <v>0</v>
      </c>
      <c r="IH348" s="405" t="s">
        <v>173</v>
      </c>
      <c r="II348" s="405" t="s">
        <v>154</v>
      </c>
      <c r="IJ348" s="405" t="s">
        <v>154</v>
      </c>
      <c r="IK348" s="46"/>
    </row>
    <row r="349" spans="1:245" ht="14.4" x14ac:dyDescent="0.3">
      <c r="A349" s="404" t="s">
        <v>154</v>
      </c>
      <c r="B349" s="405" t="s">
        <v>2273</v>
      </c>
      <c r="C349" s="405" t="s">
        <v>2279</v>
      </c>
      <c r="D349" s="405" t="s">
        <v>1104</v>
      </c>
      <c r="E349" s="405" t="s">
        <v>752</v>
      </c>
      <c r="F349" s="405" t="s">
        <v>2236</v>
      </c>
      <c r="G349" s="405" t="s">
        <v>1145</v>
      </c>
      <c r="H349" s="405" t="s">
        <v>1146</v>
      </c>
      <c r="I349" s="404" t="s">
        <v>1108</v>
      </c>
      <c r="J349" s="404" t="s">
        <v>1109</v>
      </c>
      <c r="K349" s="405" t="s">
        <v>2261</v>
      </c>
      <c r="L349" s="405" t="s">
        <v>2262</v>
      </c>
      <c r="M349" s="405" t="s">
        <v>2263</v>
      </c>
      <c r="N349" s="405" t="s">
        <v>1113</v>
      </c>
      <c r="O349" s="405">
        <v>3044.13</v>
      </c>
      <c r="P349" s="405">
        <v>0</v>
      </c>
      <c r="Q349" s="405">
        <v>7.0000000000000007E-2</v>
      </c>
      <c r="R349" s="405">
        <v>3044.2</v>
      </c>
      <c r="S349" s="405">
        <v>0</v>
      </c>
      <c r="T349" s="405">
        <v>0</v>
      </c>
      <c r="U349" s="405">
        <v>3044.2</v>
      </c>
      <c r="V349" s="405" t="s">
        <v>154</v>
      </c>
      <c r="W349" s="405" t="s">
        <v>1114</v>
      </c>
      <c r="X349" s="405" t="s">
        <v>2285</v>
      </c>
      <c r="Y349" s="405" t="s">
        <v>1116</v>
      </c>
      <c r="Z349" s="405" t="s">
        <v>1117</v>
      </c>
      <c r="AA349" s="405" t="s">
        <v>168</v>
      </c>
      <c r="AB349" s="405" t="s">
        <v>154</v>
      </c>
      <c r="AC349" s="405" t="s">
        <v>1148</v>
      </c>
      <c r="AD349" s="405" t="s">
        <v>1149</v>
      </c>
      <c r="AE349" s="405" t="s">
        <v>1150</v>
      </c>
      <c r="AF349" s="405" t="s">
        <v>1737</v>
      </c>
      <c r="AG349" s="405" t="s">
        <v>1141</v>
      </c>
      <c r="AH349" s="405" t="s">
        <v>172</v>
      </c>
      <c r="AI349" s="405" t="s">
        <v>1123</v>
      </c>
      <c r="AJ349" s="405" t="s">
        <v>1124</v>
      </c>
      <c r="AK349" s="405" t="s">
        <v>1152</v>
      </c>
      <c r="AL349" s="405" t="s">
        <v>1126</v>
      </c>
      <c r="AM349" s="405" t="s">
        <v>1127</v>
      </c>
      <c r="AN349" s="405" t="s">
        <v>154</v>
      </c>
      <c r="AO349" s="405" t="s">
        <v>1128</v>
      </c>
      <c r="AP349" s="405" t="s">
        <v>154</v>
      </c>
      <c r="AQ349" s="405" t="s">
        <v>154</v>
      </c>
      <c r="AR349" s="405" t="s">
        <v>1153</v>
      </c>
      <c r="AS349" s="405" t="s">
        <v>1130</v>
      </c>
      <c r="AT349" s="405" t="s">
        <v>1131</v>
      </c>
      <c r="AU349" s="405" t="s">
        <v>1170</v>
      </c>
      <c r="AV349" s="405" t="s">
        <v>173</v>
      </c>
      <c r="AW349" s="405" t="s">
        <v>173</v>
      </c>
      <c r="AX349" s="405" t="s">
        <v>1282</v>
      </c>
      <c r="AY349" s="405" t="s">
        <v>1283</v>
      </c>
      <c r="AZ349" s="405" t="s">
        <v>173</v>
      </c>
      <c r="BA349" s="405" t="s">
        <v>173</v>
      </c>
      <c r="BB349" s="405">
        <v>0</v>
      </c>
      <c r="BC349" s="405">
        <v>2939.16</v>
      </c>
      <c r="BD349" s="405">
        <v>0</v>
      </c>
      <c r="BE349" s="405">
        <v>0</v>
      </c>
      <c r="BF349" s="405">
        <v>0</v>
      </c>
      <c r="BG349" s="405">
        <v>0</v>
      </c>
      <c r="BH349" s="405">
        <v>0</v>
      </c>
      <c r="BI349" s="405">
        <v>0</v>
      </c>
      <c r="BJ349" s="405">
        <v>0</v>
      </c>
      <c r="BK349" s="405">
        <v>0</v>
      </c>
      <c r="BL349" s="405">
        <v>0</v>
      </c>
      <c r="BM349" s="405">
        <v>0</v>
      </c>
      <c r="BN349" s="405">
        <v>0</v>
      </c>
      <c r="BO349" s="405">
        <v>0</v>
      </c>
      <c r="BP349" s="405">
        <v>0</v>
      </c>
      <c r="BQ349" s="405">
        <v>0</v>
      </c>
      <c r="BR349" s="405">
        <v>0</v>
      </c>
      <c r="BS349" s="405">
        <v>0</v>
      </c>
      <c r="BT349" s="405">
        <v>0</v>
      </c>
      <c r="BU349" s="405">
        <v>0</v>
      </c>
      <c r="BV349" s="405">
        <v>0</v>
      </c>
      <c r="BW349" s="405">
        <v>0</v>
      </c>
      <c r="BX349" s="405">
        <v>0</v>
      </c>
      <c r="BY349" s="405">
        <v>0</v>
      </c>
      <c r="BZ349" s="405">
        <v>0</v>
      </c>
      <c r="CA349" s="405">
        <v>0</v>
      </c>
      <c r="CB349" s="405">
        <v>0</v>
      </c>
      <c r="CC349" s="405">
        <v>0</v>
      </c>
      <c r="CD349" s="405">
        <v>104.97</v>
      </c>
      <c r="CE349" s="405">
        <v>0</v>
      </c>
      <c r="CF349" s="405">
        <v>0</v>
      </c>
      <c r="CG349" s="405">
        <v>0</v>
      </c>
      <c r="CH349" s="405">
        <v>0</v>
      </c>
      <c r="CI349" s="405">
        <v>0</v>
      </c>
      <c r="CJ349" s="405">
        <v>0</v>
      </c>
      <c r="CK349" s="405">
        <v>0</v>
      </c>
      <c r="CL349" s="405">
        <v>0</v>
      </c>
      <c r="CM349" s="405">
        <v>0</v>
      </c>
      <c r="CN349" s="405">
        <v>0</v>
      </c>
      <c r="CO349" s="405">
        <v>0</v>
      </c>
      <c r="CP349" s="405">
        <v>0</v>
      </c>
      <c r="CQ349" s="405">
        <v>0</v>
      </c>
      <c r="CR349" s="405">
        <v>0</v>
      </c>
      <c r="CS349" s="405">
        <v>0</v>
      </c>
      <c r="CT349" s="405">
        <v>0</v>
      </c>
      <c r="CU349" s="405">
        <v>0</v>
      </c>
      <c r="CV349" s="405">
        <v>0</v>
      </c>
      <c r="CW349" s="405">
        <v>0</v>
      </c>
      <c r="CX349" s="405">
        <v>0</v>
      </c>
      <c r="CY349" s="405">
        <v>0</v>
      </c>
      <c r="CZ349" s="405">
        <v>0</v>
      </c>
      <c r="DA349" s="405">
        <v>0</v>
      </c>
      <c r="DB349" s="405">
        <v>0</v>
      </c>
      <c r="DC349" s="405">
        <v>0</v>
      </c>
      <c r="DD349" s="405">
        <v>0</v>
      </c>
      <c r="DE349" s="405">
        <v>0</v>
      </c>
      <c r="DF349" s="405">
        <v>0</v>
      </c>
      <c r="DG349" s="405">
        <v>0</v>
      </c>
      <c r="DH349" s="405">
        <v>0</v>
      </c>
      <c r="DI349" s="405">
        <v>0</v>
      </c>
      <c r="DJ349" s="405">
        <v>0</v>
      </c>
      <c r="DK349" s="405">
        <v>0</v>
      </c>
      <c r="DL349" s="405">
        <v>0</v>
      </c>
      <c r="DM349" s="405">
        <v>0</v>
      </c>
      <c r="DN349" s="405">
        <v>0</v>
      </c>
      <c r="DO349" s="405">
        <v>0</v>
      </c>
      <c r="DP349" s="405">
        <v>0</v>
      </c>
      <c r="DQ349" s="405">
        <v>0</v>
      </c>
      <c r="DR349" s="405">
        <v>0</v>
      </c>
      <c r="DS349" s="405">
        <v>0</v>
      </c>
      <c r="DT349" s="405">
        <v>0</v>
      </c>
      <c r="DU349" s="405">
        <v>0</v>
      </c>
      <c r="DV349" s="405">
        <v>0</v>
      </c>
      <c r="DW349" s="405">
        <v>0</v>
      </c>
      <c r="DX349" s="405">
        <v>0</v>
      </c>
      <c r="DY349" s="405">
        <v>0</v>
      </c>
      <c r="DZ349" s="405">
        <v>0</v>
      </c>
      <c r="EA349" s="405">
        <v>0</v>
      </c>
      <c r="EB349" s="405">
        <v>0</v>
      </c>
      <c r="EC349" s="405">
        <v>0</v>
      </c>
      <c r="ED349" s="405">
        <v>0</v>
      </c>
      <c r="EE349" s="405">
        <v>0</v>
      </c>
      <c r="EF349" s="405">
        <v>0</v>
      </c>
      <c r="EG349" s="405">
        <v>0</v>
      </c>
      <c r="EH349" s="405">
        <v>0</v>
      </c>
      <c r="EI349" s="405">
        <v>0</v>
      </c>
      <c r="EJ349" s="405">
        <v>0</v>
      </c>
      <c r="EK349" s="405">
        <v>0</v>
      </c>
      <c r="EL349" s="405">
        <v>0</v>
      </c>
      <c r="EM349" s="405">
        <v>0</v>
      </c>
      <c r="EN349" s="405">
        <v>0</v>
      </c>
      <c r="EO349" s="405">
        <v>0</v>
      </c>
      <c r="EP349" s="405">
        <v>0</v>
      </c>
      <c r="EQ349" s="405">
        <v>0</v>
      </c>
      <c r="ER349" s="405">
        <v>0</v>
      </c>
      <c r="ES349" s="405">
        <v>0</v>
      </c>
      <c r="ET349" s="405">
        <v>0</v>
      </c>
      <c r="EU349" s="405">
        <v>0</v>
      </c>
      <c r="EV349" s="405">
        <v>0</v>
      </c>
      <c r="EW349" s="405">
        <v>0</v>
      </c>
      <c r="EX349" s="405">
        <v>0</v>
      </c>
      <c r="EY349" s="405">
        <v>0</v>
      </c>
      <c r="EZ349" s="405">
        <v>0</v>
      </c>
      <c r="FA349" s="405">
        <v>0</v>
      </c>
      <c r="FB349" s="405">
        <v>0</v>
      </c>
      <c r="FC349" s="405">
        <v>0</v>
      </c>
      <c r="FD349" s="405">
        <v>0</v>
      </c>
      <c r="FE349" s="405">
        <v>0</v>
      </c>
      <c r="FF349" s="405">
        <v>0</v>
      </c>
      <c r="FG349" s="405">
        <v>0</v>
      </c>
      <c r="FH349" s="405">
        <v>0</v>
      </c>
      <c r="FI349" s="405">
        <v>0</v>
      </c>
      <c r="FJ349" s="405">
        <v>0</v>
      </c>
      <c r="FK349" s="405">
        <v>0</v>
      </c>
      <c r="FL349" s="405">
        <v>0</v>
      </c>
      <c r="FM349" s="405">
        <v>0</v>
      </c>
      <c r="FN349" s="405">
        <v>0</v>
      </c>
      <c r="FO349" s="405">
        <v>0</v>
      </c>
      <c r="FP349" s="405">
        <v>0</v>
      </c>
      <c r="FQ349" s="405">
        <v>0</v>
      </c>
      <c r="FR349" s="405">
        <v>0</v>
      </c>
      <c r="FS349" s="405">
        <v>0</v>
      </c>
      <c r="FT349" s="405">
        <v>0</v>
      </c>
      <c r="FU349" s="405">
        <v>0</v>
      </c>
      <c r="FV349" s="405">
        <v>0</v>
      </c>
      <c r="FW349" s="405">
        <v>0</v>
      </c>
      <c r="FX349" s="405">
        <v>0</v>
      </c>
      <c r="FY349" s="405">
        <v>0</v>
      </c>
      <c r="FZ349" s="405">
        <v>0</v>
      </c>
      <c r="GA349" s="405">
        <v>0</v>
      </c>
      <c r="GB349" s="405">
        <v>0</v>
      </c>
      <c r="GC349" s="405">
        <v>0</v>
      </c>
      <c r="GD349" s="405">
        <v>0</v>
      </c>
      <c r="GE349" s="405">
        <v>0</v>
      </c>
      <c r="GF349" s="405">
        <v>0</v>
      </c>
      <c r="GG349" s="405">
        <v>0</v>
      </c>
      <c r="GH349" s="405">
        <v>0</v>
      </c>
      <c r="GI349" s="405">
        <v>0</v>
      </c>
      <c r="GJ349" s="405">
        <v>0</v>
      </c>
      <c r="GK349" s="405">
        <v>0</v>
      </c>
      <c r="GL349" s="405">
        <v>0</v>
      </c>
      <c r="GM349" s="405">
        <v>0</v>
      </c>
      <c r="GN349" s="405">
        <v>0</v>
      </c>
      <c r="GO349" s="405">
        <v>0</v>
      </c>
      <c r="GP349" s="405">
        <v>0</v>
      </c>
      <c r="GQ349" s="405">
        <v>0</v>
      </c>
      <c r="GR349" s="405">
        <v>0</v>
      </c>
      <c r="GS349" s="405">
        <v>0</v>
      </c>
      <c r="GT349" s="405">
        <v>0</v>
      </c>
      <c r="GU349" s="405">
        <v>0</v>
      </c>
      <c r="GV349" s="405">
        <v>0</v>
      </c>
      <c r="GW349" s="405">
        <v>0</v>
      </c>
      <c r="GX349" s="405">
        <v>0</v>
      </c>
      <c r="GY349" s="405">
        <v>0</v>
      </c>
      <c r="GZ349" s="405">
        <v>0</v>
      </c>
      <c r="HA349" s="405">
        <v>0</v>
      </c>
      <c r="HB349" s="405">
        <v>0</v>
      </c>
      <c r="HC349" s="405">
        <v>0</v>
      </c>
      <c r="HD349" s="405">
        <v>0</v>
      </c>
      <c r="HE349" s="405">
        <v>0</v>
      </c>
      <c r="HF349" s="405">
        <v>0</v>
      </c>
      <c r="HG349" s="405">
        <v>0</v>
      </c>
      <c r="HH349" s="405">
        <v>0</v>
      </c>
      <c r="HI349" s="405">
        <v>0</v>
      </c>
      <c r="HJ349" s="405">
        <v>0</v>
      </c>
      <c r="HK349" s="405">
        <v>0</v>
      </c>
      <c r="HL349" s="405">
        <v>0</v>
      </c>
      <c r="HM349" s="405">
        <v>0</v>
      </c>
      <c r="HN349" s="405">
        <v>0</v>
      </c>
      <c r="HO349" s="405">
        <v>0</v>
      </c>
      <c r="HP349" s="405">
        <v>0</v>
      </c>
      <c r="HQ349" s="405">
        <v>0</v>
      </c>
      <c r="HR349" s="405">
        <v>0</v>
      </c>
      <c r="HS349" s="405">
        <v>0</v>
      </c>
      <c r="HT349" s="405">
        <v>0</v>
      </c>
      <c r="HU349" s="405">
        <v>0</v>
      </c>
      <c r="HV349" s="405">
        <v>0</v>
      </c>
      <c r="HW349" s="405">
        <v>0</v>
      </c>
      <c r="HX349" s="405">
        <v>0</v>
      </c>
      <c r="HY349" s="405">
        <v>0</v>
      </c>
      <c r="HZ349" s="405">
        <v>0</v>
      </c>
      <c r="IA349" s="405">
        <v>0</v>
      </c>
      <c r="IB349" s="405">
        <v>0</v>
      </c>
      <c r="IC349" s="405">
        <v>7.0000000000000007E-2</v>
      </c>
      <c r="ID349" s="405">
        <v>0</v>
      </c>
      <c r="IE349" s="405">
        <v>0</v>
      </c>
      <c r="IF349" s="405">
        <v>0</v>
      </c>
      <c r="IG349" s="405">
        <v>0</v>
      </c>
      <c r="IH349" s="405" t="s">
        <v>173</v>
      </c>
      <c r="II349" s="405" t="s">
        <v>154</v>
      </c>
      <c r="IJ349" s="405" t="s">
        <v>154</v>
      </c>
      <c r="IK349" s="46"/>
    </row>
    <row r="350" spans="1:245" ht="14.4" x14ac:dyDescent="0.3">
      <c r="A350" s="404" t="s">
        <v>154</v>
      </c>
      <c r="B350" s="405" t="s">
        <v>2273</v>
      </c>
      <c r="C350" s="405" t="s">
        <v>2279</v>
      </c>
      <c r="D350" s="405" t="s">
        <v>1104</v>
      </c>
      <c r="E350" s="405" t="s">
        <v>752</v>
      </c>
      <c r="F350" s="405" t="s">
        <v>2239</v>
      </c>
      <c r="G350" s="405" t="s">
        <v>1155</v>
      </c>
      <c r="H350" s="405" t="s">
        <v>1156</v>
      </c>
      <c r="I350" s="404" t="s">
        <v>1108</v>
      </c>
      <c r="J350" s="404" t="s">
        <v>1109</v>
      </c>
      <c r="K350" s="405" t="s">
        <v>2261</v>
      </c>
      <c r="L350" s="405" t="s">
        <v>2262</v>
      </c>
      <c r="M350" s="405" t="s">
        <v>2263</v>
      </c>
      <c r="N350" s="405" t="s">
        <v>1113</v>
      </c>
      <c r="O350" s="405">
        <v>3044.13</v>
      </c>
      <c r="P350" s="405">
        <v>0.13</v>
      </c>
      <c r="Q350" s="405">
        <v>0</v>
      </c>
      <c r="R350" s="405">
        <v>3044.13</v>
      </c>
      <c r="S350" s="405">
        <v>0.13</v>
      </c>
      <c r="T350" s="405">
        <v>0</v>
      </c>
      <c r="U350" s="405">
        <v>3044</v>
      </c>
      <c r="V350" s="405" t="s">
        <v>154</v>
      </c>
      <c r="W350" s="405" t="s">
        <v>1114</v>
      </c>
      <c r="X350" s="405" t="s">
        <v>2286</v>
      </c>
      <c r="Y350" s="405" t="s">
        <v>1116</v>
      </c>
      <c r="Z350" s="405" t="s">
        <v>1117</v>
      </c>
      <c r="AA350" s="405" t="s">
        <v>168</v>
      </c>
      <c r="AB350" s="405" t="s">
        <v>154</v>
      </c>
      <c r="AC350" s="405" t="s">
        <v>1158</v>
      </c>
      <c r="AD350" s="405" t="s">
        <v>1159</v>
      </c>
      <c r="AE350" s="405" t="s">
        <v>1160</v>
      </c>
      <c r="AF350" s="405" t="s">
        <v>2305</v>
      </c>
      <c r="AG350" s="405" t="s">
        <v>1141</v>
      </c>
      <c r="AH350" s="405" t="s">
        <v>172</v>
      </c>
      <c r="AI350" s="405" t="s">
        <v>1123</v>
      </c>
      <c r="AJ350" s="405" t="s">
        <v>1124</v>
      </c>
      <c r="AK350" s="405" t="s">
        <v>1162</v>
      </c>
      <c r="AL350" s="405" t="s">
        <v>1126</v>
      </c>
      <c r="AM350" s="405" t="s">
        <v>1127</v>
      </c>
      <c r="AN350" s="405" t="s">
        <v>154</v>
      </c>
      <c r="AO350" s="405" t="s">
        <v>1128</v>
      </c>
      <c r="AP350" s="405" t="s">
        <v>154</v>
      </c>
      <c r="AQ350" s="405" t="s">
        <v>154</v>
      </c>
      <c r="AR350" s="405" t="s">
        <v>2141</v>
      </c>
      <c r="AS350" s="405" t="s">
        <v>1130</v>
      </c>
      <c r="AT350" s="405" t="s">
        <v>1131</v>
      </c>
      <c r="AU350" s="405" t="s">
        <v>1170</v>
      </c>
      <c r="AV350" s="405" t="s">
        <v>173</v>
      </c>
      <c r="AW350" s="405" t="s">
        <v>173</v>
      </c>
      <c r="AX350" s="405" t="s">
        <v>1282</v>
      </c>
      <c r="AY350" s="405" t="s">
        <v>1283</v>
      </c>
      <c r="AZ350" s="405" t="s">
        <v>1286</v>
      </c>
      <c r="BA350" s="405" t="s">
        <v>173</v>
      </c>
      <c r="BB350" s="405">
        <v>0</v>
      </c>
      <c r="BC350" s="405">
        <v>2939.16</v>
      </c>
      <c r="BD350" s="405">
        <v>0</v>
      </c>
      <c r="BE350" s="405">
        <v>0</v>
      </c>
      <c r="BF350" s="405">
        <v>0</v>
      </c>
      <c r="BG350" s="405">
        <v>0</v>
      </c>
      <c r="BH350" s="405">
        <v>0</v>
      </c>
      <c r="BI350" s="405">
        <v>0</v>
      </c>
      <c r="BJ350" s="405">
        <v>0</v>
      </c>
      <c r="BK350" s="405">
        <v>0</v>
      </c>
      <c r="BL350" s="405">
        <v>0</v>
      </c>
      <c r="BM350" s="405">
        <v>0</v>
      </c>
      <c r="BN350" s="405">
        <v>0</v>
      </c>
      <c r="BO350" s="405">
        <v>0</v>
      </c>
      <c r="BP350" s="405">
        <v>0</v>
      </c>
      <c r="BQ350" s="405">
        <v>0</v>
      </c>
      <c r="BR350" s="405">
        <v>0</v>
      </c>
      <c r="BS350" s="405">
        <v>0</v>
      </c>
      <c r="BT350" s="405">
        <v>0</v>
      </c>
      <c r="BU350" s="405">
        <v>0</v>
      </c>
      <c r="BV350" s="405">
        <v>0</v>
      </c>
      <c r="BW350" s="405">
        <v>0</v>
      </c>
      <c r="BX350" s="405">
        <v>0</v>
      </c>
      <c r="BY350" s="405">
        <v>0</v>
      </c>
      <c r="BZ350" s="405">
        <v>0</v>
      </c>
      <c r="CA350" s="405">
        <v>0</v>
      </c>
      <c r="CB350" s="405">
        <v>0</v>
      </c>
      <c r="CC350" s="405">
        <v>0</v>
      </c>
      <c r="CD350" s="405">
        <v>104.97</v>
      </c>
      <c r="CE350" s="405">
        <v>0</v>
      </c>
      <c r="CF350" s="405">
        <v>0</v>
      </c>
      <c r="CG350" s="405">
        <v>0</v>
      </c>
      <c r="CH350" s="405">
        <v>0</v>
      </c>
      <c r="CI350" s="405">
        <v>0</v>
      </c>
      <c r="CJ350" s="405">
        <v>0</v>
      </c>
      <c r="CK350" s="405">
        <v>0</v>
      </c>
      <c r="CL350" s="405">
        <v>0</v>
      </c>
      <c r="CM350" s="405">
        <v>0</v>
      </c>
      <c r="CN350" s="405">
        <v>0</v>
      </c>
      <c r="CO350" s="405">
        <v>0</v>
      </c>
      <c r="CP350" s="405">
        <v>0</v>
      </c>
      <c r="CQ350" s="405">
        <v>0</v>
      </c>
      <c r="CR350" s="405">
        <v>0</v>
      </c>
      <c r="CS350" s="405">
        <v>0</v>
      </c>
      <c r="CT350" s="405">
        <v>0</v>
      </c>
      <c r="CU350" s="405">
        <v>0</v>
      </c>
      <c r="CV350" s="405">
        <v>0</v>
      </c>
      <c r="CW350" s="405">
        <v>0</v>
      </c>
      <c r="CX350" s="405">
        <v>0</v>
      </c>
      <c r="CY350" s="405">
        <v>0</v>
      </c>
      <c r="CZ350" s="405">
        <v>0</v>
      </c>
      <c r="DA350" s="405">
        <v>0</v>
      </c>
      <c r="DB350" s="405">
        <v>0</v>
      </c>
      <c r="DC350" s="405">
        <v>0</v>
      </c>
      <c r="DD350" s="405">
        <v>0</v>
      </c>
      <c r="DE350" s="405">
        <v>0</v>
      </c>
      <c r="DF350" s="405">
        <v>0</v>
      </c>
      <c r="DG350" s="405">
        <v>0</v>
      </c>
      <c r="DH350" s="405">
        <v>0</v>
      </c>
      <c r="DI350" s="405">
        <v>0</v>
      </c>
      <c r="DJ350" s="405">
        <v>0</v>
      </c>
      <c r="DK350" s="405">
        <v>0</v>
      </c>
      <c r="DL350" s="405">
        <v>0</v>
      </c>
      <c r="DM350" s="405">
        <v>0</v>
      </c>
      <c r="DN350" s="405">
        <v>0</v>
      </c>
      <c r="DO350" s="405">
        <v>0</v>
      </c>
      <c r="DP350" s="405">
        <v>0</v>
      </c>
      <c r="DQ350" s="405">
        <v>0</v>
      </c>
      <c r="DR350" s="405">
        <v>0</v>
      </c>
      <c r="DS350" s="405">
        <v>0</v>
      </c>
      <c r="DT350" s="405">
        <v>0</v>
      </c>
      <c r="DU350" s="405">
        <v>0</v>
      </c>
      <c r="DV350" s="405">
        <v>0</v>
      </c>
      <c r="DW350" s="405">
        <v>0</v>
      </c>
      <c r="DX350" s="405">
        <v>0</v>
      </c>
      <c r="DY350" s="405">
        <v>0</v>
      </c>
      <c r="DZ350" s="405">
        <v>0</v>
      </c>
      <c r="EA350" s="405">
        <v>0</v>
      </c>
      <c r="EB350" s="405">
        <v>0</v>
      </c>
      <c r="EC350" s="405">
        <v>0</v>
      </c>
      <c r="ED350" s="405">
        <v>0</v>
      </c>
      <c r="EE350" s="405">
        <v>0</v>
      </c>
      <c r="EF350" s="405">
        <v>0</v>
      </c>
      <c r="EG350" s="405">
        <v>0</v>
      </c>
      <c r="EH350" s="405">
        <v>0</v>
      </c>
      <c r="EI350" s="405">
        <v>0.13</v>
      </c>
      <c r="EJ350" s="405">
        <v>0</v>
      </c>
      <c r="EK350" s="405">
        <v>0</v>
      </c>
      <c r="EL350" s="405">
        <v>0</v>
      </c>
      <c r="EM350" s="405">
        <v>0</v>
      </c>
      <c r="EN350" s="405">
        <v>0</v>
      </c>
      <c r="EO350" s="405">
        <v>0</v>
      </c>
      <c r="EP350" s="405">
        <v>0</v>
      </c>
      <c r="EQ350" s="405">
        <v>0</v>
      </c>
      <c r="ER350" s="405">
        <v>0</v>
      </c>
      <c r="ES350" s="405">
        <v>0</v>
      </c>
      <c r="ET350" s="405">
        <v>0</v>
      </c>
      <c r="EU350" s="405">
        <v>0</v>
      </c>
      <c r="EV350" s="405">
        <v>0</v>
      </c>
      <c r="EW350" s="405">
        <v>0</v>
      </c>
      <c r="EX350" s="405">
        <v>0</v>
      </c>
      <c r="EY350" s="405">
        <v>0</v>
      </c>
      <c r="EZ350" s="405">
        <v>0</v>
      </c>
      <c r="FA350" s="405">
        <v>0</v>
      </c>
      <c r="FB350" s="405">
        <v>0</v>
      </c>
      <c r="FC350" s="405">
        <v>0</v>
      </c>
      <c r="FD350" s="405">
        <v>0</v>
      </c>
      <c r="FE350" s="405">
        <v>0</v>
      </c>
      <c r="FF350" s="405">
        <v>0</v>
      </c>
      <c r="FG350" s="405">
        <v>0</v>
      </c>
      <c r="FH350" s="405">
        <v>0</v>
      </c>
      <c r="FI350" s="405">
        <v>0</v>
      </c>
      <c r="FJ350" s="405">
        <v>0</v>
      </c>
      <c r="FK350" s="405">
        <v>0</v>
      </c>
      <c r="FL350" s="405">
        <v>0</v>
      </c>
      <c r="FM350" s="405">
        <v>0</v>
      </c>
      <c r="FN350" s="405">
        <v>0</v>
      </c>
      <c r="FO350" s="405">
        <v>0</v>
      </c>
      <c r="FP350" s="405">
        <v>0</v>
      </c>
      <c r="FQ350" s="405">
        <v>0</v>
      </c>
      <c r="FR350" s="405">
        <v>0</v>
      </c>
      <c r="FS350" s="405">
        <v>0</v>
      </c>
      <c r="FT350" s="405">
        <v>0</v>
      </c>
      <c r="FU350" s="405">
        <v>0</v>
      </c>
      <c r="FV350" s="405">
        <v>0</v>
      </c>
      <c r="FW350" s="405">
        <v>0</v>
      </c>
      <c r="FX350" s="405">
        <v>0</v>
      </c>
      <c r="FY350" s="405">
        <v>0</v>
      </c>
      <c r="FZ350" s="405">
        <v>0</v>
      </c>
      <c r="GA350" s="405">
        <v>0</v>
      </c>
      <c r="GB350" s="405">
        <v>0</v>
      </c>
      <c r="GC350" s="405">
        <v>0</v>
      </c>
      <c r="GD350" s="405">
        <v>0</v>
      </c>
      <c r="GE350" s="405">
        <v>0</v>
      </c>
      <c r="GF350" s="405">
        <v>0</v>
      </c>
      <c r="GG350" s="405">
        <v>0</v>
      </c>
      <c r="GH350" s="405">
        <v>0</v>
      </c>
      <c r="GI350" s="405">
        <v>0</v>
      </c>
      <c r="GJ350" s="405">
        <v>0</v>
      </c>
      <c r="GK350" s="405">
        <v>0</v>
      </c>
      <c r="GL350" s="405">
        <v>0</v>
      </c>
      <c r="GM350" s="405">
        <v>0</v>
      </c>
      <c r="GN350" s="405">
        <v>0</v>
      </c>
      <c r="GO350" s="405">
        <v>0</v>
      </c>
      <c r="GP350" s="405">
        <v>0</v>
      </c>
      <c r="GQ350" s="405">
        <v>0</v>
      </c>
      <c r="GR350" s="405">
        <v>0</v>
      </c>
      <c r="GS350" s="405">
        <v>0</v>
      </c>
      <c r="GT350" s="405">
        <v>0</v>
      </c>
      <c r="GU350" s="405">
        <v>0</v>
      </c>
      <c r="GV350" s="405">
        <v>0</v>
      </c>
      <c r="GW350" s="405">
        <v>0</v>
      </c>
      <c r="GX350" s="405">
        <v>0</v>
      </c>
      <c r="GY350" s="405">
        <v>0</v>
      </c>
      <c r="GZ350" s="405">
        <v>0</v>
      </c>
      <c r="HA350" s="405">
        <v>0</v>
      </c>
      <c r="HB350" s="405">
        <v>0</v>
      </c>
      <c r="HC350" s="405">
        <v>0</v>
      </c>
      <c r="HD350" s="405">
        <v>0</v>
      </c>
      <c r="HE350" s="405">
        <v>0</v>
      </c>
      <c r="HF350" s="405">
        <v>0</v>
      </c>
      <c r="HG350" s="405">
        <v>0</v>
      </c>
      <c r="HH350" s="405">
        <v>0</v>
      </c>
      <c r="HI350" s="405">
        <v>0</v>
      </c>
      <c r="HJ350" s="405">
        <v>0</v>
      </c>
      <c r="HK350" s="405">
        <v>0</v>
      </c>
      <c r="HL350" s="405">
        <v>0</v>
      </c>
      <c r="HM350" s="405">
        <v>0</v>
      </c>
      <c r="HN350" s="405">
        <v>0</v>
      </c>
      <c r="HO350" s="405">
        <v>0</v>
      </c>
      <c r="HP350" s="405">
        <v>0</v>
      </c>
      <c r="HQ350" s="405">
        <v>0</v>
      </c>
      <c r="HR350" s="405">
        <v>0</v>
      </c>
      <c r="HS350" s="405">
        <v>0</v>
      </c>
      <c r="HT350" s="405">
        <v>0</v>
      </c>
      <c r="HU350" s="405">
        <v>0</v>
      </c>
      <c r="HV350" s="405">
        <v>0</v>
      </c>
      <c r="HW350" s="405">
        <v>0</v>
      </c>
      <c r="HX350" s="405">
        <v>0</v>
      </c>
      <c r="HY350" s="405">
        <v>0</v>
      </c>
      <c r="HZ350" s="405">
        <v>0</v>
      </c>
      <c r="IA350" s="405">
        <v>0</v>
      </c>
      <c r="IB350" s="405">
        <v>0</v>
      </c>
      <c r="IC350" s="405">
        <v>0</v>
      </c>
      <c r="ID350" s="405">
        <v>0</v>
      </c>
      <c r="IE350" s="405">
        <v>0</v>
      </c>
      <c r="IF350" s="405">
        <v>0</v>
      </c>
      <c r="IG350" s="405">
        <v>0</v>
      </c>
      <c r="IH350" s="405" t="s">
        <v>173</v>
      </c>
      <c r="II350" s="405" t="s">
        <v>154</v>
      </c>
      <c r="IJ350" s="405" t="s">
        <v>154</v>
      </c>
      <c r="IK350" s="46"/>
    </row>
    <row r="351" spans="1:245" ht="14.4" x14ac:dyDescent="0.3">
      <c r="A351" s="157" t="s">
        <v>154</v>
      </c>
      <c r="B351" t="s">
        <v>2273</v>
      </c>
      <c r="C351" t="s">
        <v>2279</v>
      </c>
      <c r="D351" t="s">
        <v>1104</v>
      </c>
      <c r="E351" t="s">
        <v>2240</v>
      </c>
      <c r="F351" t="s">
        <v>2241</v>
      </c>
      <c r="G351" t="s">
        <v>1134</v>
      </c>
      <c r="H351" t="s">
        <v>1135</v>
      </c>
      <c r="I351" s="157" t="s">
        <v>1108</v>
      </c>
      <c r="J351" s="157" t="s">
        <v>1109</v>
      </c>
      <c r="K351" t="s">
        <v>2264</v>
      </c>
      <c r="L351" t="s">
        <v>2265</v>
      </c>
      <c r="M351" t="s">
        <v>2266</v>
      </c>
      <c r="N351" t="s">
        <v>1113</v>
      </c>
      <c r="O351">
        <v>3044.13</v>
      </c>
      <c r="P351">
        <v>0</v>
      </c>
      <c r="Q351">
        <v>7.0000000000000007E-2</v>
      </c>
      <c r="R351">
        <v>3044.2</v>
      </c>
      <c r="S351">
        <v>0</v>
      </c>
      <c r="T351">
        <v>0</v>
      </c>
      <c r="U351">
        <v>3044.2</v>
      </c>
      <c r="V351" t="s">
        <v>154</v>
      </c>
      <c r="W351" t="s">
        <v>1114</v>
      </c>
      <c r="X351" t="s">
        <v>2287</v>
      </c>
      <c r="Y351" t="s">
        <v>1116</v>
      </c>
      <c r="Z351" t="s">
        <v>1117</v>
      </c>
      <c r="AA351" t="s">
        <v>168</v>
      </c>
      <c r="AB351" t="s">
        <v>154</v>
      </c>
      <c r="AC351" t="s">
        <v>1137</v>
      </c>
      <c r="AD351" t="s">
        <v>1138</v>
      </c>
      <c r="AE351" t="s">
        <v>1139</v>
      </c>
      <c r="AF351" t="s">
        <v>1211</v>
      </c>
      <c r="AG351" t="s">
        <v>1141</v>
      </c>
      <c r="AH351" t="s">
        <v>172</v>
      </c>
      <c r="AI351" t="s">
        <v>1123</v>
      </c>
      <c r="AJ351" t="s">
        <v>1124</v>
      </c>
      <c r="AK351" t="s">
        <v>1142</v>
      </c>
      <c r="AL351" t="s">
        <v>1126</v>
      </c>
      <c r="AM351" t="s">
        <v>1127</v>
      </c>
      <c r="AN351" t="s">
        <v>154</v>
      </c>
      <c r="AO351" t="s">
        <v>1128</v>
      </c>
      <c r="AP351" t="s">
        <v>154</v>
      </c>
      <c r="AQ351" t="s">
        <v>154</v>
      </c>
      <c r="AR351" t="s">
        <v>1153</v>
      </c>
      <c r="AS351" t="s">
        <v>1130</v>
      </c>
      <c r="AT351" t="s">
        <v>1131</v>
      </c>
      <c r="AU351" t="s">
        <v>1170</v>
      </c>
      <c r="AV351" t="s">
        <v>173</v>
      </c>
      <c r="AW351" t="s">
        <v>173</v>
      </c>
      <c r="AX351" t="s">
        <v>1282</v>
      </c>
      <c r="AY351" t="s">
        <v>1283</v>
      </c>
      <c r="AZ351" t="s">
        <v>173</v>
      </c>
      <c r="BA351" t="s">
        <v>173</v>
      </c>
      <c r="BB351">
        <v>0</v>
      </c>
      <c r="BC351">
        <v>2939.16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104.97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0</v>
      </c>
      <c r="EP351">
        <v>0</v>
      </c>
      <c r="EQ351">
        <v>0</v>
      </c>
      <c r="ER351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0</v>
      </c>
      <c r="GM351">
        <v>0</v>
      </c>
      <c r="GN351">
        <v>0</v>
      </c>
      <c r="GO351">
        <v>0</v>
      </c>
      <c r="GP351">
        <v>0</v>
      </c>
      <c r="GQ351">
        <v>0</v>
      </c>
      <c r="GR351">
        <v>0</v>
      </c>
      <c r="GS351">
        <v>0</v>
      </c>
      <c r="GT351">
        <v>0</v>
      </c>
      <c r="GU351">
        <v>0</v>
      </c>
      <c r="GV351">
        <v>0</v>
      </c>
      <c r="GW351">
        <v>0</v>
      </c>
      <c r="GX351">
        <v>0</v>
      </c>
      <c r="GY351">
        <v>0</v>
      </c>
      <c r="GZ351">
        <v>0</v>
      </c>
      <c r="HA351">
        <v>0</v>
      </c>
      <c r="HB351">
        <v>0</v>
      </c>
      <c r="HC351">
        <v>0</v>
      </c>
      <c r="HD351">
        <v>0</v>
      </c>
      <c r="HE351">
        <v>0</v>
      </c>
      <c r="HF351">
        <v>0</v>
      </c>
      <c r="HG351">
        <v>0</v>
      </c>
      <c r="HH351">
        <v>0</v>
      </c>
      <c r="HI351">
        <v>0</v>
      </c>
      <c r="HJ351">
        <v>0</v>
      </c>
      <c r="HK351">
        <v>0</v>
      </c>
      <c r="HL351">
        <v>0</v>
      </c>
      <c r="HM351">
        <v>0</v>
      </c>
      <c r="HN351">
        <v>0</v>
      </c>
      <c r="HO351">
        <v>0</v>
      </c>
      <c r="HP351">
        <v>0</v>
      </c>
      <c r="HQ351">
        <v>0</v>
      </c>
      <c r="HR351">
        <v>0</v>
      </c>
      <c r="HS351">
        <v>0</v>
      </c>
      <c r="HT351">
        <v>0</v>
      </c>
      <c r="HU351">
        <v>0</v>
      </c>
      <c r="HV351">
        <v>0</v>
      </c>
      <c r="HW351">
        <v>0</v>
      </c>
      <c r="HX351">
        <v>0</v>
      </c>
      <c r="HY351">
        <v>0</v>
      </c>
      <c r="HZ351">
        <v>0</v>
      </c>
      <c r="IA351">
        <v>0</v>
      </c>
      <c r="IB351">
        <v>0</v>
      </c>
      <c r="IC351">
        <v>7.0000000000000007E-2</v>
      </c>
      <c r="ID351">
        <v>0</v>
      </c>
      <c r="IE351">
        <v>0</v>
      </c>
      <c r="IF351">
        <v>0</v>
      </c>
      <c r="IG351">
        <v>0</v>
      </c>
      <c r="IH351" t="s">
        <v>173</v>
      </c>
      <c r="II351" t="s">
        <v>154</v>
      </c>
      <c r="IJ351" t="s">
        <v>154</v>
      </c>
    </row>
    <row r="352" spans="1:245" ht="14.4" x14ac:dyDescent="0.3">
      <c r="A352" s="157" t="s">
        <v>154</v>
      </c>
      <c r="B352" t="s">
        <v>2273</v>
      </c>
      <c r="C352" t="s">
        <v>2279</v>
      </c>
      <c r="D352" t="s">
        <v>1104</v>
      </c>
      <c r="E352" t="s">
        <v>2240</v>
      </c>
      <c r="F352" t="s">
        <v>2242</v>
      </c>
      <c r="G352" t="s">
        <v>1164</v>
      </c>
      <c r="H352" t="s">
        <v>1165</v>
      </c>
      <c r="I352" s="157" t="s">
        <v>1108</v>
      </c>
      <c r="J352" s="157" t="s">
        <v>1109</v>
      </c>
      <c r="K352" t="s">
        <v>2264</v>
      </c>
      <c r="L352" t="s">
        <v>2265</v>
      </c>
      <c r="M352" t="s">
        <v>2266</v>
      </c>
      <c r="N352" t="s">
        <v>1113</v>
      </c>
      <c r="O352">
        <v>3044.13</v>
      </c>
      <c r="P352">
        <v>0.13</v>
      </c>
      <c r="Q352">
        <v>0</v>
      </c>
      <c r="R352">
        <v>3044.13</v>
      </c>
      <c r="S352">
        <v>0.13</v>
      </c>
      <c r="T352">
        <v>0</v>
      </c>
      <c r="U352">
        <v>3044</v>
      </c>
      <c r="V352" t="s">
        <v>154</v>
      </c>
      <c r="W352" t="s">
        <v>1114</v>
      </c>
      <c r="X352" t="s">
        <v>2288</v>
      </c>
      <c r="Y352" t="s">
        <v>1116</v>
      </c>
      <c r="Z352" t="s">
        <v>1117</v>
      </c>
      <c r="AA352" t="s">
        <v>168</v>
      </c>
      <c r="AB352" t="s">
        <v>154</v>
      </c>
      <c r="AC352" t="s">
        <v>1167</v>
      </c>
      <c r="AD352" t="s">
        <v>1168</v>
      </c>
      <c r="AE352" t="s">
        <v>1160</v>
      </c>
      <c r="AF352" t="s">
        <v>2307</v>
      </c>
      <c r="AG352" t="s">
        <v>1141</v>
      </c>
      <c r="AH352" t="s">
        <v>172</v>
      </c>
      <c r="AI352" t="s">
        <v>1123</v>
      </c>
      <c r="AJ352" t="s">
        <v>1124</v>
      </c>
      <c r="AK352" t="s">
        <v>1169</v>
      </c>
      <c r="AL352" t="s">
        <v>1126</v>
      </c>
      <c r="AM352" t="s">
        <v>1127</v>
      </c>
      <c r="AN352" t="s">
        <v>154</v>
      </c>
      <c r="AO352" t="s">
        <v>1128</v>
      </c>
      <c r="AP352" t="s">
        <v>154</v>
      </c>
      <c r="AQ352" t="s">
        <v>154</v>
      </c>
      <c r="AR352" t="s">
        <v>2141</v>
      </c>
      <c r="AS352" t="s">
        <v>1130</v>
      </c>
      <c r="AT352" t="s">
        <v>1131</v>
      </c>
      <c r="AU352" t="s">
        <v>1170</v>
      </c>
      <c r="AV352" t="s">
        <v>173</v>
      </c>
      <c r="AW352" t="s">
        <v>173</v>
      </c>
      <c r="AX352" t="s">
        <v>1282</v>
      </c>
      <c r="AY352" t="s">
        <v>1283</v>
      </c>
      <c r="AZ352" t="s">
        <v>1286</v>
      </c>
      <c r="BA352" t="s">
        <v>173</v>
      </c>
      <c r="BB352">
        <v>0</v>
      </c>
      <c r="BC352">
        <v>2939.16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104.97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>
        <v>0</v>
      </c>
      <c r="EG352">
        <v>0</v>
      </c>
      <c r="EH352">
        <v>0</v>
      </c>
      <c r="EI352">
        <v>0.13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>
        <v>0</v>
      </c>
      <c r="GJ352">
        <v>0</v>
      </c>
      <c r="GK352">
        <v>0</v>
      </c>
      <c r="GL352">
        <v>0</v>
      </c>
      <c r="GM352">
        <v>0</v>
      </c>
      <c r="GN352">
        <v>0</v>
      </c>
      <c r="GO352">
        <v>0</v>
      </c>
      <c r="GP352">
        <v>0</v>
      </c>
      <c r="GQ352">
        <v>0</v>
      </c>
      <c r="GR352">
        <v>0</v>
      </c>
      <c r="GS352">
        <v>0</v>
      </c>
      <c r="GT352">
        <v>0</v>
      </c>
      <c r="GU352">
        <v>0</v>
      </c>
      <c r="GV352">
        <v>0</v>
      </c>
      <c r="GW352">
        <v>0</v>
      </c>
      <c r="GX352">
        <v>0</v>
      </c>
      <c r="GY352">
        <v>0</v>
      </c>
      <c r="GZ352">
        <v>0</v>
      </c>
      <c r="HA352">
        <v>0</v>
      </c>
      <c r="HB352">
        <v>0</v>
      </c>
      <c r="HC352">
        <v>0</v>
      </c>
      <c r="HD352">
        <v>0</v>
      </c>
      <c r="HE352">
        <v>0</v>
      </c>
      <c r="HF352">
        <v>0</v>
      </c>
      <c r="HG352">
        <v>0</v>
      </c>
      <c r="HH352">
        <v>0</v>
      </c>
      <c r="HI352">
        <v>0</v>
      </c>
      <c r="HJ352">
        <v>0</v>
      </c>
      <c r="HK352">
        <v>0</v>
      </c>
      <c r="HL352">
        <v>0</v>
      </c>
      <c r="HM352">
        <v>0</v>
      </c>
      <c r="HN352">
        <v>0</v>
      </c>
      <c r="HO352">
        <v>0</v>
      </c>
      <c r="HP352">
        <v>0</v>
      </c>
      <c r="HQ352">
        <v>0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>
        <v>0</v>
      </c>
      <c r="HY352">
        <v>0</v>
      </c>
      <c r="HZ352">
        <v>0</v>
      </c>
      <c r="IA352">
        <v>0</v>
      </c>
      <c r="IB352">
        <v>0</v>
      </c>
      <c r="IC352">
        <v>0</v>
      </c>
      <c r="ID352">
        <v>0</v>
      </c>
      <c r="IE352">
        <v>0</v>
      </c>
      <c r="IF352">
        <v>0</v>
      </c>
      <c r="IG352">
        <v>0</v>
      </c>
      <c r="IH352" t="s">
        <v>173</v>
      </c>
      <c r="II352" t="s">
        <v>154</v>
      </c>
      <c r="IJ352" t="s">
        <v>154</v>
      </c>
    </row>
    <row r="353" spans="1:245" ht="14.4" x14ac:dyDescent="0.3">
      <c r="A353" s="157" t="s">
        <v>154</v>
      </c>
      <c r="B353" t="s">
        <v>2273</v>
      </c>
      <c r="C353" t="s">
        <v>2279</v>
      </c>
      <c r="D353" t="s">
        <v>1104</v>
      </c>
      <c r="E353" t="s">
        <v>2240</v>
      </c>
      <c r="F353" t="s">
        <v>2245</v>
      </c>
      <c r="G353" t="s">
        <v>1106</v>
      </c>
      <c r="H353" t="s">
        <v>1107</v>
      </c>
      <c r="I353" s="157" t="s">
        <v>1108</v>
      </c>
      <c r="J353" s="157" t="s">
        <v>1109</v>
      </c>
      <c r="K353" t="s">
        <v>2264</v>
      </c>
      <c r="L353" t="s">
        <v>2265</v>
      </c>
      <c r="M353" t="s">
        <v>2266</v>
      </c>
      <c r="N353" t="s">
        <v>1113</v>
      </c>
      <c r="O353">
        <v>3044.13</v>
      </c>
      <c r="P353">
        <v>0</v>
      </c>
      <c r="Q353">
        <v>7.0000000000000007E-2</v>
      </c>
      <c r="R353">
        <v>3044.2</v>
      </c>
      <c r="S353">
        <v>0</v>
      </c>
      <c r="T353">
        <v>0</v>
      </c>
      <c r="U353">
        <v>3044.2</v>
      </c>
      <c r="V353" t="s">
        <v>154</v>
      </c>
      <c r="W353" t="s">
        <v>1114</v>
      </c>
      <c r="X353" t="s">
        <v>2289</v>
      </c>
      <c r="Y353" t="s">
        <v>1116</v>
      </c>
      <c r="Z353" t="s">
        <v>1117</v>
      </c>
      <c r="AA353" t="s">
        <v>168</v>
      </c>
      <c r="AB353" t="s">
        <v>154</v>
      </c>
      <c r="AC353" t="s">
        <v>1118</v>
      </c>
      <c r="AD353" t="s">
        <v>1119</v>
      </c>
      <c r="AE353" t="s">
        <v>1120</v>
      </c>
      <c r="AF353" t="s">
        <v>2308</v>
      </c>
      <c r="AG353" t="s">
        <v>1122</v>
      </c>
      <c r="AH353" t="s">
        <v>172</v>
      </c>
      <c r="AI353" t="s">
        <v>1123</v>
      </c>
      <c r="AJ353" t="s">
        <v>1124</v>
      </c>
      <c r="AK353" t="s">
        <v>1125</v>
      </c>
      <c r="AL353" t="s">
        <v>1126</v>
      </c>
      <c r="AM353" t="s">
        <v>1127</v>
      </c>
      <c r="AN353" t="s">
        <v>154</v>
      </c>
      <c r="AO353" t="s">
        <v>1128</v>
      </c>
      <c r="AP353" t="s">
        <v>154</v>
      </c>
      <c r="AQ353" t="s">
        <v>154</v>
      </c>
      <c r="AR353" t="s">
        <v>1129</v>
      </c>
      <c r="AS353" t="s">
        <v>1130</v>
      </c>
      <c r="AT353" t="s">
        <v>1131</v>
      </c>
      <c r="AU353" t="s">
        <v>1170</v>
      </c>
      <c r="AV353" t="s">
        <v>173</v>
      </c>
      <c r="AW353" t="s">
        <v>173</v>
      </c>
      <c r="AX353" t="s">
        <v>1282</v>
      </c>
      <c r="AY353" t="s">
        <v>1283</v>
      </c>
      <c r="AZ353" t="s">
        <v>173</v>
      </c>
      <c r="BA353" t="s">
        <v>173</v>
      </c>
      <c r="BB353">
        <v>0</v>
      </c>
      <c r="BC353">
        <v>2939.16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104.97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>
        <v>0</v>
      </c>
      <c r="GP353">
        <v>0</v>
      </c>
      <c r="GQ353">
        <v>0</v>
      </c>
      <c r="GR353">
        <v>0</v>
      </c>
      <c r="GS353">
        <v>0</v>
      </c>
      <c r="GT353">
        <v>0</v>
      </c>
      <c r="GU353">
        <v>0</v>
      </c>
      <c r="GV353">
        <v>0</v>
      </c>
      <c r="GW353">
        <v>0</v>
      </c>
      <c r="GX353">
        <v>0</v>
      </c>
      <c r="GY353">
        <v>0</v>
      </c>
      <c r="GZ353">
        <v>0</v>
      </c>
      <c r="HA353">
        <v>0</v>
      </c>
      <c r="HB353">
        <v>0</v>
      </c>
      <c r="HC353">
        <v>0</v>
      </c>
      <c r="HD353">
        <v>0</v>
      </c>
      <c r="HE353">
        <v>0</v>
      </c>
      <c r="HF353">
        <v>0</v>
      </c>
      <c r="HG353">
        <v>0</v>
      </c>
      <c r="HH353">
        <v>0</v>
      </c>
      <c r="HI353">
        <v>0</v>
      </c>
      <c r="HJ353">
        <v>0</v>
      </c>
      <c r="HK353">
        <v>0</v>
      </c>
      <c r="HL353">
        <v>0</v>
      </c>
      <c r="HM353">
        <v>0</v>
      </c>
      <c r="HN353">
        <v>0</v>
      </c>
      <c r="HO353">
        <v>0</v>
      </c>
      <c r="HP353">
        <v>0</v>
      </c>
      <c r="HQ353">
        <v>0</v>
      </c>
      <c r="HR353">
        <v>0</v>
      </c>
      <c r="HS353">
        <v>0</v>
      </c>
      <c r="HT353">
        <v>0</v>
      </c>
      <c r="HU353">
        <v>0</v>
      </c>
      <c r="HV353">
        <v>0</v>
      </c>
      <c r="HW353">
        <v>0</v>
      </c>
      <c r="HX353">
        <v>0</v>
      </c>
      <c r="HY353">
        <v>0</v>
      </c>
      <c r="HZ353">
        <v>0</v>
      </c>
      <c r="IA353">
        <v>0</v>
      </c>
      <c r="IB353">
        <v>0</v>
      </c>
      <c r="IC353">
        <v>7.0000000000000007E-2</v>
      </c>
      <c r="ID353">
        <v>0</v>
      </c>
      <c r="IE353">
        <v>0</v>
      </c>
      <c r="IF353">
        <v>0</v>
      </c>
      <c r="IG353">
        <v>0</v>
      </c>
      <c r="IH353" t="s">
        <v>173</v>
      </c>
      <c r="II353" t="s">
        <v>154</v>
      </c>
      <c r="IJ353" t="s">
        <v>154</v>
      </c>
    </row>
    <row r="354" spans="1:245" ht="14.4" x14ac:dyDescent="0.3">
      <c r="A354" s="157" t="s">
        <v>154</v>
      </c>
      <c r="B354" t="s">
        <v>2273</v>
      </c>
      <c r="C354" t="s">
        <v>2279</v>
      </c>
      <c r="D354" t="s">
        <v>1104</v>
      </c>
      <c r="E354" t="s">
        <v>2240</v>
      </c>
      <c r="F354" t="s">
        <v>2244</v>
      </c>
      <c r="G354" t="s">
        <v>1145</v>
      </c>
      <c r="H354" t="s">
        <v>1146</v>
      </c>
      <c r="I354" s="157" t="s">
        <v>1108</v>
      </c>
      <c r="J354" s="157" t="s">
        <v>1109</v>
      </c>
      <c r="K354" t="s">
        <v>2264</v>
      </c>
      <c r="L354" t="s">
        <v>2265</v>
      </c>
      <c r="M354" t="s">
        <v>2266</v>
      </c>
      <c r="N354" t="s">
        <v>1113</v>
      </c>
      <c r="O354">
        <v>3044.13</v>
      </c>
      <c r="P354">
        <v>0</v>
      </c>
      <c r="Q354">
        <v>7.0000000000000007E-2</v>
      </c>
      <c r="R354">
        <v>3044.2</v>
      </c>
      <c r="S354">
        <v>0</v>
      </c>
      <c r="T354">
        <v>0</v>
      </c>
      <c r="U354">
        <v>3044.2</v>
      </c>
      <c r="V354" t="s">
        <v>154</v>
      </c>
      <c r="W354" t="s">
        <v>1114</v>
      </c>
      <c r="X354" t="s">
        <v>2290</v>
      </c>
      <c r="Y354" t="s">
        <v>1116</v>
      </c>
      <c r="Z354" t="s">
        <v>1117</v>
      </c>
      <c r="AA354" t="s">
        <v>168</v>
      </c>
      <c r="AB354" t="s">
        <v>154</v>
      </c>
      <c r="AC354" t="s">
        <v>1148</v>
      </c>
      <c r="AD354" t="s">
        <v>1149</v>
      </c>
      <c r="AE354" t="s">
        <v>1150</v>
      </c>
      <c r="AF354" t="s">
        <v>1892</v>
      </c>
      <c r="AG354" t="s">
        <v>1141</v>
      </c>
      <c r="AH354" t="s">
        <v>172</v>
      </c>
      <c r="AI354" t="s">
        <v>1123</v>
      </c>
      <c r="AJ354" t="s">
        <v>1124</v>
      </c>
      <c r="AK354" t="s">
        <v>1152</v>
      </c>
      <c r="AL354" t="s">
        <v>1126</v>
      </c>
      <c r="AM354" t="s">
        <v>1127</v>
      </c>
      <c r="AN354" t="s">
        <v>154</v>
      </c>
      <c r="AO354" t="s">
        <v>1128</v>
      </c>
      <c r="AP354" t="s">
        <v>154</v>
      </c>
      <c r="AQ354" t="s">
        <v>154</v>
      </c>
      <c r="AR354" t="s">
        <v>1153</v>
      </c>
      <c r="AS354" t="s">
        <v>1130</v>
      </c>
      <c r="AT354" t="s">
        <v>1131</v>
      </c>
      <c r="AU354" t="s">
        <v>1170</v>
      </c>
      <c r="AV354" t="s">
        <v>173</v>
      </c>
      <c r="AW354" t="s">
        <v>173</v>
      </c>
      <c r="AX354" t="s">
        <v>1282</v>
      </c>
      <c r="AY354" t="s">
        <v>1283</v>
      </c>
      <c r="AZ354" t="s">
        <v>173</v>
      </c>
      <c r="BA354" t="s">
        <v>173</v>
      </c>
      <c r="BB354">
        <v>0</v>
      </c>
      <c r="BC354">
        <v>2939.16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104.97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>
        <v>0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>
        <v>0</v>
      </c>
      <c r="GP354">
        <v>0</v>
      </c>
      <c r="GQ354">
        <v>0</v>
      </c>
      <c r="GR354">
        <v>0</v>
      </c>
      <c r="GS354">
        <v>0</v>
      </c>
      <c r="GT354">
        <v>0</v>
      </c>
      <c r="GU354">
        <v>0</v>
      </c>
      <c r="GV354">
        <v>0</v>
      </c>
      <c r="GW354">
        <v>0</v>
      </c>
      <c r="GX354">
        <v>0</v>
      </c>
      <c r="GY354">
        <v>0</v>
      </c>
      <c r="GZ354">
        <v>0</v>
      </c>
      <c r="HA354">
        <v>0</v>
      </c>
      <c r="HB354">
        <v>0</v>
      </c>
      <c r="HC354">
        <v>0</v>
      </c>
      <c r="HD354">
        <v>0</v>
      </c>
      <c r="HE354">
        <v>0</v>
      </c>
      <c r="HF354">
        <v>0</v>
      </c>
      <c r="HG354">
        <v>0</v>
      </c>
      <c r="HH354">
        <v>0</v>
      </c>
      <c r="HI354">
        <v>0</v>
      </c>
      <c r="HJ354">
        <v>0</v>
      </c>
      <c r="HK354">
        <v>0</v>
      </c>
      <c r="HL354">
        <v>0</v>
      </c>
      <c r="HM354">
        <v>0</v>
      </c>
      <c r="HN354">
        <v>0</v>
      </c>
      <c r="HO354">
        <v>0</v>
      </c>
      <c r="HP354">
        <v>0</v>
      </c>
      <c r="HQ354">
        <v>0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>
        <v>0</v>
      </c>
      <c r="HY354">
        <v>0</v>
      </c>
      <c r="HZ354">
        <v>0</v>
      </c>
      <c r="IA354">
        <v>0</v>
      </c>
      <c r="IB354">
        <v>0</v>
      </c>
      <c r="IC354">
        <v>7.0000000000000007E-2</v>
      </c>
      <c r="ID354">
        <v>0</v>
      </c>
      <c r="IE354">
        <v>0</v>
      </c>
      <c r="IF354">
        <v>0</v>
      </c>
      <c r="IG354">
        <v>0</v>
      </c>
      <c r="IH354" t="s">
        <v>173</v>
      </c>
      <c r="II354" t="s">
        <v>154</v>
      </c>
      <c r="IJ354" t="s">
        <v>154</v>
      </c>
    </row>
    <row r="355" spans="1:245" ht="14.4" x14ac:dyDescent="0.3">
      <c r="A355" s="157" t="s">
        <v>154</v>
      </c>
      <c r="B355" t="s">
        <v>2273</v>
      </c>
      <c r="C355" t="s">
        <v>2279</v>
      </c>
      <c r="D355" t="s">
        <v>1104</v>
      </c>
      <c r="E355" t="s">
        <v>2240</v>
      </c>
      <c r="F355" t="s">
        <v>2243</v>
      </c>
      <c r="G355" t="s">
        <v>1155</v>
      </c>
      <c r="H355" t="s">
        <v>1156</v>
      </c>
      <c r="I355" s="157" t="s">
        <v>1108</v>
      </c>
      <c r="J355" s="157" t="s">
        <v>1109</v>
      </c>
      <c r="K355" t="s">
        <v>2264</v>
      </c>
      <c r="L355" t="s">
        <v>2265</v>
      </c>
      <c r="M355" t="s">
        <v>2266</v>
      </c>
      <c r="N355" t="s">
        <v>1113</v>
      </c>
      <c r="O355">
        <v>3044.13</v>
      </c>
      <c r="P355">
        <v>0</v>
      </c>
      <c r="Q355">
        <v>7.0000000000000007E-2</v>
      </c>
      <c r="R355">
        <v>3044.2</v>
      </c>
      <c r="S355">
        <v>0</v>
      </c>
      <c r="T355">
        <v>0</v>
      </c>
      <c r="U355">
        <v>3044.2</v>
      </c>
      <c r="V355" t="s">
        <v>154</v>
      </c>
      <c r="W355" t="s">
        <v>1114</v>
      </c>
      <c r="X355" t="s">
        <v>2291</v>
      </c>
      <c r="Y355" t="s">
        <v>1116</v>
      </c>
      <c r="Z355" t="s">
        <v>1117</v>
      </c>
      <c r="AA355" t="s">
        <v>168</v>
      </c>
      <c r="AB355" t="s">
        <v>154</v>
      </c>
      <c r="AC355" t="s">
        <v>1158</v>
      </c>
      <c r="AD355" t="s">
        <v>1159</v>
      </c>
      <c r="AE355" t="s">
        <v>1160</v>
      </c>
      <c r="AF355" t="s">
        <v>2307</v>
      </c>
      <c r="AG355" t="s">
        <v>1141</v>
      </c>
      <c r="AH355" t="s">
        <v>172</v>
      </c>
      <c r="AI355" t="s">
        <v>1123</v>
      </c>
      <c r="AJ355" t="s">
        <v>1124</v>
      </c>
      <c r="AK355" t="s">
        <v>1162</v>
      </c>
      <c r="AL355" t="s">
        <v>1126</v>
      </c>
      <c r="AM355" t="s">
        <v>1127</v>
      </c>
      <c r="AN355" t="s">
        <v>154</v>
      </c>
      <c r="AO355" t="s">
        <v>1128</v>
      </c>
      <c r="AP355" t="s">
        <v>154</v>
      </c>
      <c r="AQ355" t="s">
        <v>154</v>
      </c>
      <c r="AR355" t="s">
        <v>2141</v>
      </c>
      <c r="AS355" t="s">
        <v>1130</v>
      </c>
      <c r="AT355" t="s">
        <v>1131</v>
      </c>
      <c r="AU355" t="s">
        <v>1170</v>
      </c>
      <c r="AV355" t="s">
        <v>173</v>
      </c>
      <c r="AW355" t="s">
        <v>173</v>
      </c>
      <c r="AX355" t="s">
        <v>1282</v>
      </c>
      <c r="AY355" t="s">
        <v>1283</v>
      </c>
      <c r="AZ355" t="s">
        <v>173</v>
      </c>
      <c r="BA355" t="s">
        <v>173</v>
      </c>
      <c r="BB355">
        <v>0</v>
      </c>
      <c r="BC355">
        <v>2939.16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104.97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>
        <v>0</v>
      </c>
      <c r="GJ355">
        <v>0</v>
      </c>
      <c r="GK355">
        <v>0</v>
      </c>
      <c r="GL355">
        <v>0</v>
      </c>
      <c r="GM355">
        <v>0</v>
      </c>
      <c r="GN355">
        <v>0</v>
      </c>
      <c r="GO355">
        <v>0</v>
      </c>
      <c r="GP355">
        <v>0</v>
      </c>
      <c r="GQ355">
        <v>0</v>
      </c>
      <c r="GR355">
        <v>0</v>
      </c>
      <c r="GS355">
        <v>0</v>
      </c>
      <c r="GT355">
        <v>0</v>
      </c>
      <c r="GU355">
        <v>0</v>
      </c>
      <c r="GV355">
        <v>0</v>
      </c>
      <c r="GW355">
        <v>0</v>
      </c>
      <c r="GX355">
        <v>0</v>
      </c>
      <c r="GY355">
        <v>0</v>
      </c>
      <c r="GZ355">
        <v>0</v>
      </c>
      <c r="HA355">
        <v>0</v>
      </c>
      <c r="HB355">
        <v>0</v>
      </c>
      <c r="HC355">
        <v>0</v>
      </c>
      <c r="HD355">
        <v>0</v>
      </c>
      <c r="HE355">
        <v>0</v>
      </c>
      <c r="HF355">
        <v>0</v>
      </c>
      <c r="HG355">
        <v>0</v>
      </c>
      <c r="HH355">
        <v>0</v>
      </c>
      <c r="HI355">
        <v>0</v>
      </c>
      <c r="HJ355">
        <v>0</v>
      </c>
      <c r="HK355">
        <v>0</v>
      </c>
      <c r="HL355">
        <v>0</v>
      </c>
      <c r="HM355">
        <v>0</v>
      </c>
      <c r="HN355">
        <v>0</v>
      </c>
      <c r="HO355">
        <v>0</v>
      </c>
      <c r="HP355">
        <v>0</v>
      </c>
      <c r="HQ355">
        <v>0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>
        <v>0</v>
      </c>
      <c r="HY355">
        <v>0</v>
      </c>
      <c r="HZ355">
        <v>0</v>
      </c>
      <c r="IA355">
        <v>0</v>
      </c>
      <c r="IB355">
        <v>0</v>
      </c>
      <c r="IC355">
        <v>7.0000000000000007E-2</v>
      </c>
      <c r="ID355">
        <v>0</v>
      </c>
      <c r="IE355">
        <v>0</v>
      </c>
      <c r="IF355">
        <v>0</v>
      </c>
      <c r="IG355">
        <v>0</v>
      </c>
      <c r="IH355" t="s">
        <v>173</v>
      </c>
      <c r="II355" t="s">
        <v>154</v>
      </c>
      <c r="IJ355" t="s">
        <v>154</v>
      </c>
    </row>
    <row r="356" spans="1:245" ht="14.4" x14ac:dyDescent="0.3">
      <c r="A356" s="157" t="s">
        <v>154</v>
      </c>
      <c r="B356" t="s">
        <v>2273</v>
      </c>
      <c r="C356" t="s">
        <v>2279</v>
      </c>
      <c r="D356" t="s">
        <v>1104</v>
      </c>
      <c r="E356" t="s">
        <v>2240</v>
      </c>
      <c r="F356" t="s">
        <v>2246</v>
      </c>
      <c r="G356" t="s">
        <v>1172</v>
      </c>
      <c r="H356" t="s">
        <v>1173</v>
      </c>
      <c r="I356" s="157" t="s">
        <v>1108</v>
      </c>
      <c r="J356" s="157" t="s">
        <v>1109</v>
      </c>
      <c r="K356" t="s">
        <v>2264</v>
      </c>
      <c r="L356" t="s">
        <v>2265</v>
      </c>
      <c r="M356" t="s">
        <v>2266</v>
      </c>
      <c r="N356" t="s">
        <v>1189</v>
      </c>
      <c r="O356">
        <v>2449.3000000000002</v>
      </c>
      <c r="P356">
        <v>0</v>
      </c>
      <c r="Q356">
        <v>0.1</v>
      </c>
      <c r="R356">
        <v>2449.4</v>
      </c>
      <c r="S356">
        <v>0</v>
      </c>
      <c r="T356">
        <v>0</v>
      </c>
      <c r="U356">
        <v>2449.4</v>
      </c>
      <c r="V356" t="s">
        <v>154</v>
      </c>
      <c r="W356" t="s">
        <v>1114</v>
      </c>
      <c r="X356" t="s">
        <v>2292</v>
      </c>
      <c r="Y356" t="s">
        <v>1116</v>
      </c>
      <c r="Z356" t="s">
        <v>1117</v>
      </c>
      <c r="AA356" t="s">
        <v>168</v>
      </c>
      <c r="AB356" t="s">
        <v>154</v>
      </c>
      <c r="AC356" t="s">
        <v>1175</v>
      </c>
      <c r="AD356" t="s">
        <v>1176</v>
      </c>
      <c r="AE356" t="s">
        <v>1177</v>
      </c>
      <c r="AF356" t="s">
        <v>1265</v>
      </c>
      <c r="AG356" t="s">
        <v>1141</v>
      </c>
      <c r="AH356" t="s">
        <v>172</v>
      </c>
      <c r="AI356" t="s">
        <v>1123</v>
      </c>
      <c r="AJ356" t="s">
        <v>1124</v>
      </c>
      <c r="AK356" t="s">
        <v>1179</v>
      </c>
      <c r="AL356" t="s">
        <v>1126</v>
      </c>
      <c r="AM356" t="s">
        <v>1127</v>
      </c>
      <c r="AN356" t="s">
        <v>154</v>
      </c>
      <c r="AO356" t="s">
        <v>1128</v>
      </c>
      <c r="AP356" t="s">
        <v>154</v>
      </c>
      <c r="AQ356" t="s">
        <v>154</v>
      </c>
      <c r="AR356" t="s">
        <v>1153</v>
      </c>
      <c r="AS356" t="s">
        <v>1130</v>
      </c>
      <c r="AT356" t="s">
        <v>1131</v>
      </c>
      <c r="AU356" t="s">
        <v>1410</v>
      </c>
      <c r="AV356" t="s">
        <v>173</v>
      </c>
      <c r="AW356" t="s">
        <v>173</v>
      </c>
      <c r="AX356" t="s">
        <v>1410</v>
      </c>
      <c r="AY356" t="s">
        <v>1411</v>
      </c>
      <c r="AZ356" t="s">
        <v>173</v>
      </c>
      <c r="BA356" t="s">
        <v>173</v>
      </c>
      <c r="BB356">
        <v>0</v>
      </c>
      <c r="BC356">
        <v>2449.3000000000002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0</v>
      </c>
      <c r="FX356">
        <v>0</v>
      </c>
      <c r="FY356">
        <v>0</v>
      </c>
      <c r="FZ356">
        <v>0</v>
      </c>
      <c r="GA356">
        <v>0</v>
      </c>
      <c r="GB356">
        <v>0</v>
      </c>
      <c r="GC356">
        <v>0</v>
      </c>
      <c r="GD356">
        <v>0</v>
      </c>
      <c r="GE356">
        <v>0</v>
      </c>
      <c r="GF356">
        <v>0</v>
      </c>
      <c r="GG356">
        <v>0</v>
      </c>
      <c r="GH356">
        <v>0</v>
      </c>
      <c r="GI356">
        <v>0</v>
      </c>
      <c r="GJ356">
        <v>0</v>
      </c>
      <c r="GK356">
        <v>0</v>
      </c>
      <c r="GL356">
        <v>0</v>
      </c>
      <c r="GM356">
        <v>0</v>
      </c>
      <c r="GN356">
        <v>0</v>
      </c>
      <c r="GO356">
        <v>0</v>
      </c>
      <c r="GP356">
        <v>0</v>
      </c>
      <c r="GQ356">
        <v>0</v>
      </c>
      <c r="GR356">
        <v>0</v>
      </c>
      <c r="GS356">
        <v>0</v>
      </c>
      <c r="GT356">
        <v>0</v>
      </c>
      <c r="GU356">
        <v>0</v>
      </c>
      <c r="GV356">
        <v>0</v>
      </c>
      <c r="GW356">
        <v>0</v>
      </c>
      <c r="GX356">
        <v>0</v>
      </c>
      <c r="GY356">
        <v>0</v>
      </c>
      <c r="GZ356">
        <v>0</v>
      </c>
      <c r="HA356">
        <v>0</v>
      </c>
      <c r="HB356">
        <v>0</v>
      </c>
      <c r="HC356">
        <v>0</v>
      </c>
      <c r="HD356">
        <v>0</v>
      </c>
      <c r="HE356">
        <v>0</v>
      </c>
      <c r="HF356">
        <v>0</v>
      </c>
      <c r="HG356">
        <v>0</v>
      </c>
      <c r="HH356">
        <v>0</v>
      </c>
      <c r="HI356">
        <v>0</v>
      </c>
      <c r="HJ356">
        <v>0</v>
      </c>
      <c r="HK356">
        <v>0</v>
      </c>
      <c r="HL356">
        <v>0</v>
      </c>
      <c r="HM356">
        <v>0</v>
      </c>
      <c r="HN356">
        <v>0</v>
      </c>
      <c r="HO356">
        <v>0</v>
      </c>
      <c r="HP356">
        <v>0</v>
      </c>
      <c r="HQ356">
        <v>0</v>
      </c>
      <c r="HR356">
        <v>0</v>
      </c>
      <c r="HS356">
        <v>0</v>
      </c>
      <c r="HT356">
        <v>0</v>
      </c>
      <c r="HU356">
        <v>0</v>
      </c>
      <c r="HV356">
        <v>0</v>
      </c>
      <c r="HW356">
        <v>0</v>
      </c>
      <c r="HX356">
        <v>0</v>
      </c>
      <c r="HY356">
        <v>0</v>
      </c>
      <c r="HZ356">
        <v>0</v>
      </c>
      <c r="IA356">
        <v>0</v>
      </c>
      <c r="IB356">
        <v>0</v>
      </c>
      <c r="IC356">
        <v>0.1</v>
      </c>
      <c r="ID356">
        <v>0</v>
      </c>
      <c r="IE356">
        <v>0</v>
      </c>
      <c r="IF356">
        <v>0</v>
      </c>
      <c r="IG356">
        <v>0</v>
      </c>
      <c r="IH356" t="s">
        <v>173</v>
      </c>
      <c r="II356" t="s">
        <v>154</v>
      </c>
      <c r="IJ356" t="s">
        <v>154</v>
      </c>
    </row>
    <row r="357" spans="1:245" ht="14.4" x14ac:dyDescent="0.3">
      <c r="A357" s="157" t="s">
        <v>154</v>
      </c>
      <c r="B357" s="405" t="s">
        <v>2273</v>
      </c>
      <c r="C357" s="405" t="s">
        <v>2280</v>
      </c>
      <c r="D357" s="405" t="s">
        <v>1104</v>
      </c>
      <c r="E357" s="405" t="s">
        <v>2247</v>
      </c>
      <c r="F357" s="405" t="s">
        <v>2250</v>
      </c>
      <c r="G357" s="405" t="s">
        <v>1155</v>
      </c>
      <c r="H357" s="405" t="s">
        <v>1156</v>
      </c>
      <c r="I357" s="404" t="s">
        <v>1108</v>
      </c>
      <c r="J357" s="404" t="s">
        <v>1109</v>
      </c>
      <c r="K357" s="405" t="s">
        <v>2267</v>
      </c>
      <c r="L357" s="405" t="s">
        <v>2268</v>
      </c>
      <c r="M357" s="405" t="s">
        <v>2269</v>
      </c>
      <c r="N357" s="405" t="s">
        <v>1113</v>
      </c>
      <c r="O357" s="405">
        <v>3044.13</v>
      </c>
      <c r="P357" s="405">
        <v>0</v>
      </c>
      <c r="Q357" s="405">
        <v>7.0000000000000007E-2</v>
      </c>
      <c r="R357" s="405">
        <v>3044.2</v>
      </c>
      <c r="S357" s="405">
        <v>0</v>
      </c>
      <c r="T357" s="405">
        <v>0</v>
      </c>
      <c r="U357" s="405">
        <v>3044.2</v>
      </c>
      <c r="V357" s="405" t="s">
        <v>154</v>
      </c>
      <c r="W357" s="405" t="s">
        <v>1114</v>
      </c>
      <c r="X357" s="405" t="s">
        <v>2293</v>
      </c>
      <c r="Y357" s="405" t="s">
        <v>1116</v>
      </c>
      <c r="Z357" s="405" t="s">
        <v>1117</v>
      </c>
      <c r="AA357" s="405" t="s">
        <v>168</v>
      </c>
      <c r="AB357" s="405" t="s">
        <v>154</v>
      </c>
      <c r="AC357" s="405" t="s">
        <v>1158</v>
      </c>
      <c r="AD357" s="405" t="s">
        <v>1159</v>
      </c>
      <c r="AE357" s="405" t="s">
        <v>1160</v>
      </c>
      <c r="AF357" s="405" t="s">
        <v>2309</v>
      </c>
      <c r="AG357" s="405" t="s">
        <v>1141</v>
      </c>
      <c r="AH357" s="405" t="s">
        <v>172</v>
      </c>
      <c r="AI357" s="405" t="s">
        <v>1123</v>
      </c>
      <c r="AJ357" s="405" t="s">
        <v>1124</v>
      </c>
      <c r="AK357" s="405" t="s">
        <v>1162</v>
      </c>
      <c r="AL357" s="405" t="s">
        <v>1126</v>
      </c>
      <c r="AM357" s="405" t="s">
        <v>1127</v>
      </c>
      <c r="AN357" s="405" t="s">
        <v>154</v>
      </c>
      <c r="AO357" s="405" t="s">
        <v>1128</v>
      </c>
      <c r="AP357" s="405" t="s">
        <v>154</v>
      </c>
      <c r="AQ357" s="405" t="s">
        <v>154</v>
      </c>
      <c r="AR357" s="405" t="s">
        <v>2141</v>
      </c>
      <c r="AS357" s="405" t="s">
        <v>1130</v>
      </c>
      <c r="AT357" s="405" t="s">
        <v>1131</v>
      </c>
      <c r="AU357" s="405" t="s">
        <v>1170</v>
      </c>
      <c r="AV357" s="405" t="s">
        <v>173</v>
      </c>
      <c r="AW357" s="405" t="s">
        <v>173</v>
      </c>
      <c r="AX357" s="405" t="s">
        <v>1282</v>
      </c>
      <c r="AY357" s="405" t="s">
        <v>1283</v>
      </c>
      <c r="AZ357" s="405" t="s">
        <v>173</v>
      </c>
      <c r="BA357" s="405" t="s">
        <v>173</v>
      </c>
      <c r="BB357" s="405">
        <v>0</v>
      </c>
      <c r="BC357" s="405">
        <v>2939.16</v>
      </c>
      <c r="BD357" s="405">
        <v>0</v>
      </c>
      <c r="BE357" s="405">
        <v>0</v>
      </c>
      <c r="BF357" s="405">
        <v>0</v>
      </c>
      <c r="BG357" s="405">
        <v>0</v>
      </c>
      <c r="BH357" s="405">
        <v>0</v>
      </c>
      <c r="BI357" s="405">
        <v>0</v>
      </c>
      <c r="BJ357" s="405">
        <v>0</v>
      </c>
      <c r="BK357" s="405">
        <v>0</v>
      </c>
      <c r="BL357" s="405">
        <v>0</v>
      </c>
      <c r="BM357" s="405">
        <v>0</v>
      </c>
      <c r="BN357" s="405">
        <v>0</v>
      </c>
      <c r="BO357" s="405">
        <v>0</v>
      </c>
      <c r="BP357" s="405">
        <v>0</v>
      </c>
      <c r="BQ357" s="405">
        <v>0</v>
      </c>
      <c r="BR357" s="405">
        <v>0</v>
      </c>
      <c r="BS357" s="405">
        <v>0</v>
      </c>
      <c r="BT357" s="405">
        <v>0</v>
      </c>
      <c r="BU357" s="405">
        <v>0</v>
      </c>
      <c r="BV357" s="405">
        <v>0</v>
      </c>
      <c r="BW357" s="405">
        <v>0</v>
      </c>
      <c r="BX357" s="405">
        <v>0</v>
      </c>
      <c r="BY357" s="405">
        <v>0</v>
      </c>
      <c r="BZ357" s="405">
        <v>0</v>
      </c>
      <c r="CA357" s="405">
        <v>0</v>
      </c>
      <c r="CB357" s="405">
        <v>0</v>
      </c>
      <c r="CC357" s="405">
        <v>0</v>
      </c>
      <c r="CD357" s="405">
        <v>104.97</v>
      </c>
      <c r="CE357" s="405">
        <v>0</v>
      </c>
      <c r="CF357" s="405">
        <v>0</v>
      </c>
      <c r="CG357" s="405">
        <v>0</v>
      </c>
      <c r="CH357" s="405">
        <v>0</v>
      </c>
      <c r="CI357" s="405">
        <v>0</v>
      </c>
      <c r="CJ357" s="405">
        <v>0</v>
      </c>
      <c r="CK357" s="405">
        <v>0</v>
      </c>
      <c r="CL357" s="405">
        <v>0</v>
      </c>
      <c r="CM357" s="405">
        <v>0</v>
      </c>
      <c r="CN357" s="405">
        <v>0</v>
      </c>
      <c r="CO357" s="405">
        <v>0</v>
      </c>
      <c r="CP357" s="405">
        <v>0</v>
      </c>
      <c r="CQ357" s="405">
        <v>0</v>
      </c>
      <c r="CR357" s="405">
        <v>0</v>
      </c>
      <c r="CS357" s="405">
        <v>0</v>
      </c>
      <c r="CT357" s="405">
        <v>0</v>
      </c>
      <c r="CU357" s="405">
        <v>0</v>
      </c>
      <c r="CV357" s="405">
        <v>0</v>
      </c>
      <c r="CW357" s="405">
        <v>0</v>
      </c>
      <c r="CX357" s="405">
        <v>0</v>
      </c>
      <c r="CY357" s="405">
        <v>0</v>
      </c>
      <c r="CZ357" s="405">
        <v>0</v>
      </c>
      <c r="DA357" s="405">
        <v>0</v>
      </c>
      <c r="DB357" s="405">
        <v>0</v>
      </c>
      <c r="DC357" s="405">
        <v>0</v>
      </c>
      <c r="DD357" s="405">
        <v>0</v>
      </c>
      <c r="DE357" s="405">
        <v>0</v>
      </c>
      <c r="DF357" s="405">
        <v>0</v>
      </c>
      <c r="DG357" s="405">
        <v>0</v>
      </c>
      <c r="DH357" s="405">
        <v>0</v>
      </c>
      <c r="DI357" s="405">
        <v>0</v>
      </c>
      <c r="DJ357" s="405">
        <v>0</v>
      </c>
      <c r="DK357" s="405">
        <v>0</v>
      </c>
      <c r="DL357" s="405">
        <v>0</v>
      </c>
      <c r="DM357" s="405">
        <v>0</v>
      </c>
      <c r="DN357" s="405">
        <v>0</v>
      </c>
      <c r="DO357" s="405">
        <v>0</v>
      </c>
      <c r="DP357" s="405">
        <v>0</v>
      </c>
      <c r="DQ357" s="405">
        <v>0</v>
      </c>
      <c r="DR357" s="405">
        <v>0</v>
      </c>
      <c r="DS357" s="405">
        <v>0</v>
      </c>
      <c r="DT357" s="405">
        <v>0</v>
      </c>
      <c r="DU357" s="405">
        <v>0</v>
      </c>
      <c r="DV357" s="405">
        <v>0</v>
      </c>
      <c r="DW357" s="405">
        <v>0</v>
      </c>
      <c r="DX357" s="405">
        <v>0</v>
      </c>
      <c r="DY357" s="405">
        <v>0</v>
      </c>
      <c r="DZ357" s="405">
        <v>0</v>
      </c>
      <c r="EA357" s="405">
        <v>0</v>
      </c>
      <c r="EB357" s="405">
        <v>0</v>
      </c>
      <c r="EC357" s="405">
        <v>0</v>
      </c>
      <c r="ED357" s="405">
        <v>0</v>
      </c>
      <c r="EE357" s="405">
        <v>0</v>
      </c>
      <c r="EF357" s="405">
        <v>0</v>
      </c>
      <c r="EG357" s="405">
        <v>0</v>
      </c>
      <c r="EH357" s="405">
        <v>0</v>
      </c>
      <c r="EI357" s="405">
        <v>0</v>
      </c>
      <c r="EJ357" s="405">
        <v>0</v>
      </c>
      <c r="EK357" s="405">
        <v>0</v>
      </c>
      <c r="EL357" s="405">
        <v>0</v>
      </c>
      <c r="EM357" s="405">
        <v>0</v>
      </c>
      <c r="EN357" s="405">
        <v>0</v>
      </c>
      <c r="EO357" s="405">
        <v>0</v>
      </c>
      <c r="EP357" s="405">
        <v>0</v>
      </c>
      <c r="EQ357" s="405">
        <v>0</v>
      </c>
      <c r="ER357" s="405">
        <v>0</v>
      </c>
      <c r="ES357" s="405">
        <v>0</v>
      </c>
      <c r="ET357" s="405">
        <v>0</v>
      </c>
      <c r="EU357" s="405">
        <v>0</v>
      </c>
      <c r="EV357" s="405">
        <v>0</v>
      </c>
      <c r="EW357" s="405">
        <v>0</v>
      </c>
      <c r="EX357" s="405">
        <v>0</v>
      </c>
      <c r="EY357" s="405">
        <v>0</v>
      </c>
      <c r="EZ357" s="405">
        <v>0</v>
      </c>
      <c r="FA357" s="405">
        <v>0</v>
      </c>
      <c r="FB357" s="405">
        <v>0</v>
      </c>
      <c r="FC357" s="405">
        <v>0</v>
      </c>
      <c r="FD357" s="405">
        <v>0</v>
      </c>
      <c r="FE357" s="405">
        <v>0</v>
      </c>
      <c r="FF357" s="405">
        <v>0</v>
      </c>
      <c r="FG357" s="405">
        <v>0</v>
      </c>
      <c r="FH357" s="405">
        <v>0</v>
      </c>
      <c r="FI357" s="405">
        <v>0</v>
      </c>
      <c r="FJ357" s="405">
        <v>0</v>
      </c>
      <c r="FK357" s="405">
        <v>0</v>
      </c>
      <c r="FL357" s="405">
        <v>0</v>
      </c>
      <c r="FM357" s="405">
        <v>0</v>
      </c>
      <c r="FN357" s="405">
        <v>0</v>
      </c>
      <c r="FO357" s="405">
        <v>0</v>
      </c>
      <c r="FP357" s="405">
        <v>0</v>
      </c>
      <c r="FQ357" s="405">
        <v>0</v>
      </c>
      <c r="FR357" s="405">
        <v>0</v>
      </c>
      <c r="FS357" s="405">
        <v>0</v>
      </c>
      <c r="FT357" s="405">
        <v>0</v>
      </c>
      <c r="FU357" s="405">
        <v>0</v>
      </c>
      <c r="FV357" s="405">
        <v>0</v>
      </c>
      <c r="FW357" s="405">
        <v>0</v>
      </c>
      <c r="FX357" s="405">
        <v>0</v>
      </c>
      <c r="FY357" s="405">
        <v>0</v>
      </c>
      <c r="FZ357" s="405">
        <v>0</v>
      </c>
      <c r="GA357" s="405">
        <v>0</v>
      </c>
      <c r="GB357" s="405">
        <v>0</v>
      </c>
      <c r="GC357" s="405">
        <v>0</v>
      </c>
      <c r="GD357" s="405">
        <v>0</v>
      </c>
      <c r="GE357" s="405">
        <v>0</v>
      </c>
      <c r="GF357" s="405">
        <v>0</v>
      </c>
      <c r="GG357" s="405">
        <v>0</v>
      </c>
      <c r="GH357" s="405">
        <v>0</v>
      </c>
      <c r="GI357" s="405">
        <v>0</v>
      </c>
      <c r="GJ357" s="405">
        <v>0</v>
      </c>
      <c r="GK357" s="405">
        <v>0</v>
      </c>
      <c r="GL357" s="405">
        <v>0</v>
      </c>
      <c r="GM357" s="405">
        <v>0</v>
      </c>
      <c r="GN357" s="405">
        <v>0</v>
      </c>
      <c r="GO357" s="405">
        <v>0</v>
      </c>
      <c r="GP357" s="405">
        <v>0</v>
      </c>
      <c r="GQ357" s="405">
        <v>0</v>
      </c>
      <c r="GR357" s="405">
        <v>0</v>
      </c>
      <c r="GS357" s="405">
        <v>0</v>
      </c>
      <c r="GT357" s="405">
        <v>0</v>
      </c>
      <c r="GU357" s="405">
        <v>0</v>
      </c>
      <c r="GV357" s="405">
        <v>0</v>
      </c>
      <c r="GW357" s="405">
        <v>0</v>
      </c>
      <c r="GX357" s="405">
        <v>0</v>
      </c>
      <c r="GY357" s="405">
        <v>0</v>
      </c>
      <c r="GZ357" s="405">
        <v>0</v>
      </c>
      <c r="HA357" s="405">
        <v>0</v>
      </c>
      <c r="HB357" s="405">
        <v>0</v>
      </c>
      <c r="HC357" s="405">
        <v>0</v>
      </c>
      <c r="HD357" s="405">
        <v>0</v>
      </c>
      <c r="HE357" s="405">
        <v>0</v>
      </c>
      <c r="HF357" s="405">
        <v>0</v>
      </c>
      <c r="HG357" s="405">
        <v>0</v>
      </c>
      <c r="HH357" s="405">
        <v>0</v>
      </c>
      <c r="HI357" s="405">
        <v>0</v>
      </c>
      <c r="HJ357" s="405">
        <v>0</v>
      </c>
      <c r="HK357" s="405">
        <v>0</v>
      </c>
      <c r="HL357" s="405">
        <v>0</v>
      </c>
      <c r="HM357" s="405">
        <v>0</v>
      </c>
      <c r="HN357" s="405">
        <v>0</v>
      </c>
      <c r="HO357" s="405">
        <v>0</v>
      </c>
      <c r="HP357" s="405">
        <v>0</v>
      </c>
      <c r="HQ357" s="405">
        <v>0</v>
      </c>
      <c r="HR357" s="405">
        <v>0</v>
      </c>
      <c r="HS357" s="405">
        <v>0</v>
      </c>
      <c r="HT357" s="405">
        <v>0</v>
      </c>
      <c r="HU357" s="405">
        <v>0</v>
      </c>
      <c r="HV357" s="405">
        <v>0</v>
      </c>
      <c r="HW357" s="405">
        <v>0</v>
      </c>
      <c r="HX357" s="405">
        <v>0</v>
      </c>
      <c r="HY357" s="405">
        <v>0</v>
      </c>
      <c r="HZ357" s="405">
        <v>0</v>
      </c>
      <c r="IA357" s="405">
        <v>0</v>
      </c>
      <c r="IB357" s="405">
        <v>0</v>
      </c>
      <c r="IC357" s="405">
        <v>7.0000000000000007E-2</v>
      </c>
      <c r="ID357" s="405">
        <v>0</v>
      </c>
      <c r="IE357" s="405">
        <v>0</v>
      </c>
      <c r="IF357" s="405">
        <v>0</v>
      </c>
      <c r="IG357" s="405">
        <v>0</v>
      </c>
      <c r="IH357" s="405" t="s">
        <v>173</v>
      </c>
      <c r="II357" s="405" t="s">
        <v>154</v>
      </c>
      <c r="IJ357" s="405" t="s">
        <v>154</v>
      </c>
      <c r="IK357" s="46"/>
    </row>
    <row r="358" spans="1:245" ht="14.4" x14ac:dyDescent="0.3">
      <c r="A358" s="157" t="s">
        <v>154</v>
      </c>
      <c r="B358" s="405" t="s">
        <v>2273</v>
      </c>
      <c r="C358" s="405" t="s">
        <v>2280</v>
      </c>
      <c r="D358" s="405" t="s">
        <v>1104</v>
      </c>
      <c r="E358" s="405" t="s">
        <v>2247</v>
      </c>
      <c r="F358" s="405" t="s">
        <v>2248</v>
      </c>
      <c r="G358" s="405" t="s">
        <v>1134</v>
      </c>
      <c r="H358" s="405" t="s">
        <v>1135</v>
      </c>
      <c r="I358" s="404" t="s">
        <v>1108</v>
      </c>
      <c r="J358" s="404" t="s">
        <v>1109</v>
      </c>
      <c r="K358" s="405" t="s">
        <v>2267</v>
      </c>
      <c r="L358" s="405" t="s">
        <v>2268</v>
      </c>
      <c r="M358" s="405" t="s">
        <v>2269</v>
      </c>
      <c r="N358" s="405" t="s">
        <v>1113</v>
      </c>
      <c r="O358" s="405">
        <v>3044.13</v>
      </c>
      <c r="P358" s="405">
        <v>0.13</v>
      </c>
      <c r="Q358" s="405">
        <v>0</v>
      </c>
      <c r="R358" s="405">
        <v>3044.13</v>
      </c>
      <c r="S358" s="405">
        <v>0.13</v>
      </c>
      <c r="T358" s="405">
        <v>0</v>
      </c>
      <c r="U358" s="405">
        <v>3044</v>
      </c>
      <c r="V358" s="405" t="s">
        <v>154</v>
      </c>
      <c r="W358" s="405" t="s">
        <v>1114</v>
      </c>
      <c r="X358" s="405" t="s">
        <v>2294</v>
      </c>
      <c r="Y358" s="405" t="s">
        <v>1116</v>
      </c>
      <c r="Z358" s="405" t="s">
        <v>1117</v>
      </c>
      <c r="AA358" s="405" t="s">
        <v>168</v>
      </c>
      <c r="AB358" s="405" t="s">
        <v>154</v>
      </c>
      <c r="AC358" s="405" t="s">
        <v>1137</v>
      </c>
      <c r="AD358" s="405" t="s">
        <v>1138</v>
      </c>
      <c r="AE358" s="405" t="s">
        <v>1139</v>
      </c>
      <c r="AF358" s="405" t="s">
        <v>1238</v>
      </c>
      <c r="AG358" s="405" t="s">
        <v>1141</v>
      </c>
      <c r="AH358" s="405" t="s">
        <v>172</v>
      </c>
      <c r="AI358" s="405" t="s">
        <v>1123</v>
      </c>
      <c r="AJ358" s="405" t="s">
        <v>1124</v>
      </c>
      <c r="AK358" s="405" t="s">
        <v>1142</v>
      </c>
      <c r="AL358" s="405" t="s">
        <v>1126</v>
      </c>
      <c r="AM358" s="405" t="s">
        <v>1127</v>
      </c>
      <c r="AN358" s="405" t="s">
        <v>154</v>
      </c>
      <c r="AO358" s="405" t="s">
        <v>1128</v>
      </c>
      <c r="AP358" s="405" t="s">
        <v>154</v>
      </c>
      <c r="AQ358" s="405" t="s">
        <v>154</v>
      </c>
      <c r="AR358" s="405" t="s">
        <v>1153</v>
      </c>
      <c r="AS358" s="405" t="s">
        <v>1130</v>
      </c>
      <c r="AT358" s="405" t="s">
        <v>1131</v>
      </c>
      <c r="AU358" s="405" t="s">
        <v>1170</v>
      </c>
      <c r="AV358" s="405" t="s">
        <v>173</v>
      </c>
      <c r="AW358" s="405" t="s">
        <v>173</v>
      </c>
      <c r="AX358" s="405" t="s">
        <v>1282</v>
      </c>
      <c r="AY358" s="405" t="s">
        <v>1283</v>
      </c>
      <c r="AZ358" s="405" t="s">
        <v>1286</v>
      </c>
      <c r="BA358" s="405" t="s">
        <v>173</v>
      </c>
      <c r="BB358" s="405">
        <v>0</v>
      </c>
      <c r="BC358" s="405">
        <v>2939.16</v>
      </c>
      <c r="BD358" s="405">
        <v>0</v>
      </c>
      <c r="BE358" s="405">
        <v>0</v>
      </c>
      <c r="BF358" s="405">
        <v>0</v>
      </c>
      <c r="BG358" s="405">
        <v>0</v>
      </c>
      <c r="BH358" s="405">
        <v>0</v>
      </c>
      <c r="BI358" s="405">
        <v>0</v>
      </c>
      <c r="BJ358" s="405">
        <v>0</v>
      </c>
      <c r="BK358" s="405">
        <v>0</v>
      </c>
      <c r="BL358" s="405">
        <v>0</v>
      </c>
      <c r="BM358" s="405">
        <v>0</v>
      </c>
      <c r="BN358" s="405">
        <v>0</v>
      </c>
      <c r="BO358" s="405">
        <v>0</v>
      </c>
      <c r="BP358" s="405">
        <v>0</v>
      </c>
      <c r="BQ358" s="405">
        <v>0</v>
      </c>
      <c r="BR358" s="405">
        <v>0</v>
      </c>
      <c r="BS358" s="405">
        <v>0</v>
      </c>
      <c r="BT358" s="405">
        <v>0</v>
      </c>
      <c r="BU358" s="405">
        <v>0</v>
      </c>
      <c r="BV358" s="405">
        <v>0</v>
      </c>
      <c r="BW358" s="405">
        <v>0</v>
      </c>
      <c r="BX358" s="405">
        <v>0</v>
      </c>
      <c r="BY358" s="405">
        <v>0</v>
      </c>
      <c r="BZ358" s="405">
        <v>0</v>
      </c>
      <c r="CA358" s="405">
        <v>0</v>
      </c>
      <c r="CB358" s="405">
        <v>0</v>
      </c>
      <c r="CC358" s="405">
        <v>0</v>
      </c>
      <c r="CD358" s="405">
        <v>104.97</v>
      </c>
      <c r="CE358" s="405">
        <v>0</v>
      </c>
      <c r="CF358" s="405">
        <v>0</v>
      </c>
      <c r="CG358" s="405">
        <v>0</v>
      </c>
      <c r="CH358" s="405">
        <v>0</v>
      </c>
      <c r="CI358" s="405">
        <v>0</v>
      </c>
      <c r="CJ358" s="405">
        <v>0</v>
      </c>
      <c r="CK358" s="405">
        <v>0</v>
      </c>
      <c r="CL358" s="405">
        <v>0</v>
      </c>
      <c r="CM358" s="405">
        <v>0</v>
      </c>
      <c r="CN358" s="405">
        <v>0</v>
      </c>
      <c r="CO358" s="405">
        <v>0</v>
      </c>
      <c r="CP358" s="405">
        <v>0</v>
      </c>
      <c r="CQ358" s="405">
        <v>0</v>
      </c>
      <c r="CR358" s="405">
        <v>0</v>
      </c>
      <c r="CS358" s="405">
        <v>0</v>
      </c>
      <c r="CT358" s="405">
        <v>0</v>
      </c>
      <c r="CU358" s="405">
        <v>0</v>
      </c>
      <c r="CV358" s="405">
        <v>0</v>
      </c>
      <c r="CW358" s="405">
        <v>0</v>
      </c>
      <c r="CX358" s="405">
        <v>0</v>
      </c>
      <c r="CY358" s="405">
        <v>0</v>
      </c>
      <c r="CZ358" s="405">
        <v>0</v>
      </c>
      <c r="DA358" s="405">
        <v>0</v>
      </c>
      <c r="DB358" s="405">
        <v>0</v>
      </c>
      <c r="DC358" s="405">
        <v>0</v>
      </c>
      <c r="DD358" s="405">
        <v>0</v>
      </c>
      <c r="DE358" s="405">
        <v>0</v>
      </c>
      <c r="DF358" s="405">
        <v>0</v>
      </c>
      <c r="DG358" s="405">
        <v>0</v>
      </c>
      <c r="DH358" s="405">
        <v>0</v>
      </c>
      <c r="DI358" s="405">
        <v>0</v>
      </c>
      <c r="DJ358" s="405">
        <v>0</v>
      </c>
      <c r="DK358" s="405">
        <v>0</v>
      </c>
      <c r="DL358" s="405">
        <v>0</v>
      </c>
      <c r="DM358" s="405">
        <v>0</v>
      </c>
      <c r="DN358" s="405">
        <v>0</v>
      </c>
      <c r="DO358" s="405">
        <v>0</v>
      </c>
      <c r="DP358" s="405">
        <v>0</v>
      </c>
      <c r="DQ358" s="405">
        <v>0</v>
      </c>
      <c r="DR358" s="405">
        <v>0</v>
      </c>
      <c r="DS358" s="405">
        <v>0</v>
      </c>
      <c r="DT358" s="405">
        <v>0</v>
      </c>
      <c r="DU358" s="405">
        <v>0</v>
      </c>
      <c r="DV358" s="405">
        <v>0</v>
      </c>
      <c r="DW358" s="405">
        <v>0</v>
      </c>
      <c r="DX358" s="405">
        <v>0</v>
      </c>
      <c r="DY358" s="405">
        <v>0</v>
      </c>
      <c r="DZ358" s="405">
        <v>0</v>
      </c>
      <c r="EA358" s="405">
        <v>0</v>
      </c>
      <c r="EB358" s="405">
        <v>0</v>
      </c>
      <c r="EC358" s="405">
        <v>0</v>
      </c>
      <c r="ED358" s="405">
        <v>0</v>
      </c>
      <c r="EE358" s="405">
        <v>0</v>
      </c>
      <c r="EF358" s="405">
        <v>0</v>
      </c>
      <c r="EG358" s="405">
        <v>0</v>
      </c>
      <c r="EH358" s="405">
        <v>0</v>
      </c>
      <c r="EI358" s="405">
        <v>0.13</v>
      </c>
      <c r="EJ358" s="405">
        <v>0</v>
      </c>
      <c r="EK358" s="405">
        <v>0</v>
      </c>
      <c r="EL358" s="405">
        <v>0</v>
      </c>
      <c r="EM358" s="405">
        <v>0</v>
      </c>
      <c r="EN358" s="405">
        <v>0</v>
      </c>
      <c r="EO358" s="405">
        <v>0</v>
      </c>
      <c r="EP358" s="405">
        <v>0</v>
      </c>
      <c r="EQ358" s="405">
        <v>0</v>
      </c>
      <c r="ER358" s="405">
        <v>0</v>
      </c>
      <c r="ES358" s="405">
        <v>0</v>
      </c>
      <c r="ET358" s="405">
        <v>0</v>
      </c>
      <c r="EU358" s="405">
        <v>0</v>
      </c>
      <c r="EV358" s="405">
        <v>0</v>
      </c>
      <c r="EW358" s="405">
        <v>0</v>
      </c>
      <c r="EX358" s="405">
        <v>0</v>
      </c>
      <c r="EY358" s="405">
        <v>0</v>
      </c>
      <c r="EZ358" s="405">
        <v>0</v>
      </c>
      <c r="FA358" s="405">
        <v>0</v>
      </c>
      <c r="FB358" s="405">
        <v>0</v>
      </c>
      <c r="FC358" s="405">
        <v>0</v>
      </c>
      <c r="FD358" s="405">
        <v>0</v>
      </c>
      <c r="FE358" s="405">
        <v>0</v>
      </c>
      <c r="FF358" s="405">
        <v>0</v>
      </c>
      <c r="FG358" s="405">
        <v>0</v>
      </c>
      <c r="FH358" s="405">
        <v>0</v>
      </c>
      <c r="FI358" s="405">
        <v>0</v>
      </c>
      <c r="FJ358" s="405">
        <v>0</v>
      </c>
      <c r="FK358" s="405">
        <v>0</v>
      </c>
      <c r="FL358" s="405">
        <v>0</v>
      </c>
      <c r="FM358" s="405">
        <v>0</v>
      </c>
      <c r="FN358" s="405">
        <v>0</v>
      </c>
      <c r="FO358" s="405">
        <v>0</v>
      </c>
      <c r="FP358" s="405">
        <v>0</v>
      </c>
      <c r="FQ358" s="405">
        <v>0</v>
      </c>
      <c r="FR358" s="405">
        <v>0</v>
      </c>
      <c r="FS358" s="405">
        <v>0</v>
      </c>
      <c r="FT358" s="405">
        <v>0</v>
      </c>
      <c r="FU358" s="405">
        <v>0</v>
      </c>
      <c r="FV358" s="405">
        <v>0</v>
      </c>
      <c r="FW358" s="405">
        <v>0</v>
      </c>
      <c r="FX358" s="405">
        <v>0</v>
      </c>
      <c r="FY358" s="405">
        <v>0</v>
      </c>
      <c r="FZ358" s="405">
        <v>0</v>
      </c>
      <c r="GA358" s="405">
        <v>0</v>
      </c>
      <c r="GB358" s="405">
        <v>0</v>
      </c>
      <c r="GC358" s="405">
        <v>0</v>
      </c>
      <c r="GD358" s="405">
        <v>0</v>
      </c>
      <c r="GE358" s="405">
        <v>0</v>
      </c>
      <c r="GF358" s="405">
        <v>0</v>
      </c>
      <c r="GG358" s="405">
        <v>0</v>
      </c>
      <c r="GH358" s="405">
        <v>0</v>
      </c>
      <c r="GI358" s="405">
        <v>0</v>
      </c>
      <c r="GJ358" s="405">
        <v>0</v>
      </c>
      <c r="GK358" s="405">
        <v>0</v>
      </c>
      <c r="GL358" s="405">
        <v>0</v>
      </c>
      <c r="GM358" s="405">
        <v>0</v>
      </c>
      <c r="GN358" s="405">
        <v>0</v>
      </c>
      <c r="GO358" s="405">
        <v>0</v>
      </c>
      <c r="GP358" s="405">
        <v>0</v>
      </c>
      <c r="GQ358" s="405">
        <v>0</v>
      </c>
      <c r="GR358" s="405">
        <v>0</v>
      </c>
      <c r="GS358" s="405">
        <v>0</v>
      </c>
      <c r="GT358" s="405">
        <v>0</v>
      </c>
      <c r="GU358" s="405">
        <v>0</v>
      </c>
      <c r="GV358" s="405">
        <v>0</v>
      </c>
      <c r="GW358" s="405">
        <v>0</v>
      </c>
      <c r="GX358" s="405">
        <v>0</v>
      </c>
      <c r="GY358" s="405">
        <v>0</v>
      </c>
      <c r="GZ358" s="405">
        <v>0</v>
      </c>
      <c r="HA358" s="405">
        <v>0</v>
      </c>
      <c r="HB358" s="405">
        <v>0</v>
      </c>
      <c r="HC358" s="405">
        <v>0</v>
      </c>
      <c r="HD358" s="405">
        <v>0</v>
      </c>
      <c r="HE358" s="405">
        <v>0</v>
      </c>
      <c r="HF358" s="405">
        <v>0</v>
      </c>
      <c r="HG358" s="405">
        <v>0</v>
      </c>
      <c r="HH358" s="405">
        <v>0</v>
      </c>
      <c r="HI358" s="405">
        <v>0</v>
      </c>
      <c r="HJ358" s="405">
        <v>0</v>
      </c>
      <c r="HK358" s="405">
        <v>0</v>
      </c>
      <c r="HL358" s="405">
        <v>0</v>
      </c>
      <c r="HM358" s="405">
        <v>0</v>
      </c>
      <c r="HN358" s="405">
        <v>0</v>
      </c>
      <c r="HO358" s="405">
        <v>0</v>
      </c>
      <c r="HP358" s="405">
        <v>0</v>
      </c>
      <c r="HQ358" s="405">
        <v>0</v>
      </c>
      <c r="HR358" s="405">
        <v>0</v>
      </c>
      <c r="HS358" s="405">
        <v>0</v>
      </c>
      <c r="HT358" s="405">
        <v>0</v>
      </c>
      <c r="HU358" s="405">
        <v>0</v>
      </c>
      <c r="HV358" s="405">
        <v>0</v>
      </c>
      <c r="HW358" s="405">
        <v>0</v>
      </c>
      <c r="HX358" s="405">
        <v>0</v>
      </c>
      <c r="HY358" s="405">
        <v>0</v>
      </c>
      <c r="HZ358" s="405">
        <v>0</v>
      </c>
      <c r="IA358" s="405">
        <v>0</v>
      </c>
      <c r="IB358" s="405">
        <v>0</v>
      </c>
      <c r="IC358" s="405">
        <v>0</v>
      </c>
      <c r="ID358" s="405">
        <v>0</v>
      </c>
      <c r="IE358" s="405">
        <v>0</v>
      </c>
      <c r="IF358" s="405">
        <v>0</v>
      </c>
      <c r="IG358" s="405">
        <v>0</v>
      </c>
      <c r="IH358" s="405" t="s">
        <v>173</v>
      </c>
      <c r="II358" s="405" t="s">
        <v>154</v>
      </c>
      <c r="IJ358" s="405" t="s">
        <v>154</v>
      </c>
      <c r="IK358" s="46"/>
    </row>
    <row r="359" spans="1:245" ht="14.4" x14ac:dyDescent="0.3">
      <c r="A359" s="157" t="s">
        <v>154</v>
      </c>
      <c r="B359" s="405" t="s">
        <v>2273</v>
      </c>
      <c r="C359" s="405" t="s">
        <v>2280</v>
      </c>
      <c r="D359" s="405" t="s">
        <v>1104</v>
      </c>
      <c r="E359" s="405" t="s">
        <v>2247</v>
      </c>
      <c r="F359" s="405" t="s">
        <v>2251</v>
      </c>
      <c r="G359" s="405" t="s">
        <v>1106</v>
      </c>
      <c r="H359" s="405" t="s">
        <v>1107</v>
      </c>
      <c r="I359" s="404" t="s">
        <v>1108</v>
      </c>
      <c r="J359" s="404" t="s">
        <v>1109</v>
      </c>
      <c r="K359" s="405" t="s">
        <v>2267</v>
      </c>
      <c r="L359" s="405" t="s">
        <v>2268</v>
      </c>
      <c r="M359" s="405" t="s">
        <v>2269</v>
      </c>
      <c r="N359" s="405" t="s">
        <v>1113</v>
      </c>
      <c r="O359" s="405">
        <v>3044.13</v>
      </c>
      <c r="P359" s="405">
        <v>0.13</v>
      </c>
      <c r="Q359" s="405">
        <v>0</v>
      </c>
      <c r="R359" s="405">
        <v>3044.13</v>
      </c>
      <c r="S359" s="405">
        <v>0.13</v>
      </c>
      <c r="T359" s="405">
        <v>0</v>
      </c>
      <c r="U359" s="405">
        <v>3044</v>
      </c>
      <c r="V359" s="405" t="s">
        <v>154</v>
      </c>
      <c r="W359" s="405" t="s">
        <v>1114</v>
      </c>
      <c r="X359" s="405" t="s">
        <v>2295</v>
      </c>
      <c r="Y359" s="405" t="s">
        <v>1116</v>
      </c>
      <c r="Z359" s="405" t="s">
        <v>1117</v>
      </c>
      <c r="AA359" s="405" t="s">
        <v>168</v>
      </c>
      <c r="AB359" s="405" t="s">
        <v>154</v>
      </c>
      <c r="AC359" s="405" t="s">
        <v>1118</v>
      </c>
      <c r="AD359" s="405" t="s">
        <v>1119</v>
      </c>
      <c r="AE359" s="405" t="s">
        <v>1120</v>
      </c>
      <c r="AF359" s="405" t="s">
        <v>2310</v>
      </c>
      <c r="AG359" s="405" t="s">
        <v>1122</v>
      </c>
      <c r="AH359" s="405" t="s">
        <v>172</v>
      </c>
      <c r="AI359" s="405" t="s">
        <v>1123</v>
      </c>
      <c r="AJ359" s="405" t="s">
        <v>1124</v>
      </c>
      <c r="AK359" s="405" t="s">
        <v>1125</v>
      </c>
      <c r="AL359" s="405" t="s">
        <v>1126</v>
      </c>
      <c r="AM359" s="405" t="s">
        <v>1127</v>
      </c>
      <c r="AN359" s="405" t="s">
        <v>154</v>
      </c>
      <c r="AO359" s="405" t="s">
        <v>1128</v>
      </c>
      <c r="AP359" s="405" t="s">
        <v>154</v>
      </c>
      <c r="AQ359" s="405" t="s">
        <v>154</v>
      </c>
      <c r="AR359" s="405" t="s">
        <v>1129</v>
      </c>
      <c r="AS359" s="405" t="s">
        <v>1130</v>
      </c>
      <c r="AT359" s="405" t="s">
        <v>1131</v>
      </c>
      <c r="AU359" s="405" t="s">
        <v>1170</v>
      </c>
      <c r="AV359" s="405" t="s">
        <v>173</v>
      </c>
      <c r="AW359" s="405" t="s">
        <v>173</v>
      </c>
      <c r="AX359" s="405" t="s">
        <v>1282</v>
      </c>
      <c r="AY359" s="405" t="s">
        <v>1283</v>
      </c>
      <c r="AZ359" s="405" t="s">
        <v>1286</v>
      </c>
      <c r="BA359" s="405" t="s">
        <v>173</v>
      </c>
      <c r="BB359" s="405">
        <v>0</v>
      </c>
      <c r="BC359" s="405">
        <v>2939.16</v>
      </c>
      <c r="BD359" s="405">
        <v>0</v>
      </c>
      <c r="BE359" s="405">
        <v>0</v>
      </c>
      <c r="BF359" s="405">
        <v>0</v>
      </c>
      <c r="BG359" s="405">
        <v>0</v>
      </c>
      <c r="BH359" s="405">
        <v>0</v>
      </c>
      <c r="BI359" s="405">
        <v>0</v>
      </c>
      <c r="BJ359" s="405">
        <v>0</v>
      </c>
      <c r="BK359" s="405">
        <v>0</v>
      </c>
      <c r="BL359" s="405">
        <v>0</v>
      </c>
      <c r="BM359" s="405">
        <v>0</v>
      </c>
      <c r="BN359" s="405">
        <v>0</v>
      </c>
      <c r="BO359" s="405">
        <v>0</v>
      </c>
      <c r="BP359" s="405">
        <v>0</v>
      </c>
      <c r="BQ359" s="405">
        <v>0</v>
      </c>
      <c r="BR359" s="405">
        <v>0</v>
      </c>
      <c r="BS359" s="405">
        <v>0</v>
      </c>
      <c r="BT359" s="405">
        <v>0</v>
      </c>
      <c r="BU359" s="405">
        <v>0</v>
      </c>
      <c r="BV359" s="405">
        <v>0</v>
      </c>
      <c r="BW359" s="405">
        <v>0</v>
      </c>
      <c r="BX359" s="405">
        <v>0</v>
      </c>
      <c r="BY359" s="405">
        <v>0</v>
      </c>
      <c r="BZ359" s="405">
        <v>0</v>
      </c>
      <c r="CA359" s="405">
        <v>0</v>
      </c>
      <c r="CB359" s="405">
        <v>0</v>
      </c>
      <c r="CC359" s="405">
        <v>0</v>
      </c>
      <c r="CD359" s="405">
        <v>104.97</v>
      </c>
      <c r="CE359" s="405">
        <v>0</v>
      </c>
      <c r="CF359" s="405">
        <v>0</v>
      </c>
      <c r="CG359" s="405">
        <v>0</v>
      </c>
      <c r="CH359" s="405">
        <v>0</v>
      </c>
      <c r="CI359" s="405">
        <v>0</v>
      </c>
      <c r="CJ359" s="405">
        <v>0</v>
      </c>
      <c r="CK359" s="405">
        <v>0</v>
      </c>
      <c r="CL359" s="405">
        <v>0</v>
      </c>
      <c r="CM359" s="405">
        <v>0</v>
      </c>
      <c r="CN359" s="405">
        <v>0</v>
      </c>
      <c r="CO359" s="405">
        <v>0</v>
      </c>
      <c r="CP359" s="405">
        <v>0</v>
      </c>
      <c r="CQ359" s="405">
        <v>0</v>
      </c>
      <c r="CR359" s="405">
        <v>0</v>
      </c>
      <c r="CS359" s="405">
        <v>0</v>
      </c>
      <c r="CT359" s="405">
        <v>0</v>
      </c>
      <c r="CU359" s="405">
        <v>0</v>
      </c>
      <c r="CV359" s="405">
        <v>0</v>
      </c>
      <c r="CW359" s="405">
        <v>0</v>
      </c>
      <c r="CX359" s="405">
        <v>0</v>
      </c>
      <c r="CY359" s="405">
        <v>0</v>
      </c>
      <c r="CZ359" s="405">
        <v>0</v>
      </c>
      <c r="DA359" s="405">
        <v>0</v>
      </c>
      <c r="DB359" s="405">
        <v>0</v>
      </c>
      <c r="DC359" s="405">
        <v>0</v>
      </c>
      <c r="DD359" s="405">
        <v>0</v>
      </c>
      <c r="DE359" s="405">
        <v>0</v>
      </c>
      <c r="DF359" s="405">
        <v>0</v>
      </c>
      <c r="DG359" s="405">
        <v>0</v>
      </c>
      <c r="DH359" s="405">
        <v>0</v>
      </c>
      <c r="DI359" s="405">
        <v>0</v>
      </c>
      <c r="DJ359" s="405">
        <v>0</v>
      </c>
      <c r="DK359" s="405">
        <v>0</v>
      </c>
      <c r="DL359" s="405">
        <v>0</v>
      </c>
      <c r="DM359" s="405">
        <v>0</v>
      </c>
      <c r="DN359" s="405">
        <v>0</v>
      </c>
      <c r="DO359" s="405">
        <v>0</v>
      </c>
      <c r="DP359" s="405">
        <v>0</v>
      </c>
      <c r="DQ359" s="405">
        <v>0</v>
      </c>
      <c r="DR359" s="405">
        <v>0</v>
      </c>
      <c r="DS359" s="405">
        <v>0</v>
      </c>
      <c r="DT359" s="405">
        <v>0</v>
      </c>
      <c r="DU359" s="405">
        <v>0</v>
      </c>
      <c r="DV359" s="405">
        <v>0</v>
      </c>
      <c r="DW359" s="405">
        <v>0</v>
      </c>
      <c r="DX359" s="405">
        <v>0</v>
      </c>
      <c r="DY359" s="405">
        <v>0</v>
      </c>
      <c r="DZ359" s="405">
        <v>0</v>
      </c>
      <c r="EA359" s="405">
        <v>0</v>
      </c>
      <c r="EB359" s="405">
        <v>0</v>
      </c>
      <c r="EC359" s="405">
        <v>0</v>
      </c>
      <c r="ED359" s="405">
        <v>0</v>
      </c>
      <c r="EE359" s="405">
        <v>0</v>
      </c>
      <c r="EF359" s="405">
        <v>0</v>
      </c>
      <c r="EG359" s="405">
        <v>0</v>
      </c>
      <c r="EH359" s="405">
        <v>0</v>
      </c>
      <c r="EI359" s="405">
        <v>0.13</v>
      </c>
      <c r="EJ359" s="405">
        <v>0</v>
      </c>
      <c r="EK359" s="405">
        <v>0</v>
      </c>
      <c r="EL359" s="405">
        <v>0</v>
      </c>
      <c r="EM359" s="405">
        <v>0</v>
      </c>
      <c r="EN359" s="405">
        <v>0</v>
      </c>
      <c r="EO359" s="405">
        <v>0</v>
      </c>
      <c r="EP359" s="405">
        <v>0</v>
      </c>
      <c r="EQ359" s="405">
        <v>0</v>
      </c>
      <c r="ER359" s="405">
        <v>0</v>
      </c>
      <c r="ES359" s="405">
        <v>0</v>
      </c>
      <c r="ET359" s="405">
        <v>0</v>
      </c>
      <c r="EU359" s="405">
        <v>0</v>
      </c>
      <c r="EV359" s="405">
        <v>0</v>
      </c>
      <c r="EW359" s="405">
        <v>0</v>
      </c>
      <c r="EX359" s="405">
        <v>0</v>
      </c>
      <c r="EY359" s="405">
        <v>0</v>
      </c>
      <c r="EZ359" s="405">
        <v>0</v>
      </c>
      <c r="FA359" s="405">
        <v>0</v>
      </c>
      <c r="FB359" s="405">
        <v>0</v>
      </c>
      <c r="FC359" s="405">
        <v>0</v>
      </c>
      <c r="FD359" s="405">
        <v>0</v>
      </c>
      <c r="FE359" s="405">
        <v>0</v>
      </c>
      <c r="FF359" s="405">
        <v>0</v>
      </c>
      <c r="FG359" s="405">
        <v>0</v>
      </c>
      <c r="FH359" s="405">
        <v>0</v>
      </c>
      <c r="FI359" s="405">
        <v>0</v>
      </c>
      <c r="FJ359" s="405">
        <v>0</v>
      </c>
      <c r="FK359" s="405">
        <v>0</v>
      </c>
      <c r="FL359" s="405">
        <v>0</v>
      </c>
      <c r="FM359" s="405">
        <v>0</v>
      </c>
      <c r="FN359" s="405">
        <v>0</v>
      </c>
      <c r="FO359" s="405">
        <v>0</v>
      </c>
      <c r="FP359" s="405">
        <v>0</v>
      </c>
      <c r="FQ359" s="405">
        <v>0</v>
      </c>
      <c r="FR359" s="405">
        <v>0</v>
      </c>
      <c r="FS359" s="405">
        <v>0</v>
      </c>
      <c r="FT359" s="405">
        <v>0</v>
      </c>
      <c r="FU359" s="405">
        <v>0</v>
      </c>
      <c r="FV359" s="405">
        <v>0</v>
      </c>
      <c r="FW359" s="405">
        <v>0</v>
      </c>
      <c r="FX359" s="405">
        <v>0</v>
      </c>
      <c r="FY359" s="405">
        <v>0</v>
      </c>
      <c r="FZ359" s="405">
        <v>0</v>
      </c>
      <c r="GA359" s="405">
        <v>0</v>
      </c>
      <c r="GB359" s="405">
        <v>0</v>
      </c>
      <c r="GC359" s="405">
        <v>0</v>
      </c>
      <c r="GD359" s="405">
        <v>0</v>
      </c>
      <c r="GE359" s="405">
        <v>0</v>
      </c>
      <c r="GF359" s="405">
        <v>0</v>
      </c>
      <c r="GG359" s="405">
        <v>0</v>
      </c>
      <c r="GH359" s="405">
        <v>0</v>
      </c>
      <c r="GI359" s="405">
        <v>0</v>
      </c>
      <c r="GJ359" s="405">
        <v>0</v>
      </c>
      <c r="GK359" s="405">
        <v>0</v>
      </c>
      <c r="GL359" s="405">
        <v>0</v>
      </c>
      <c r="GM359" s="405">
        <v>0</v>
      </c>
      <c r="GN359" s="405">
        <v>0</v>
      </c>
      <c r="GO359" s="405">
        <v>0</v>
      </c>
      <c r="GP359" s="405">
        <v>0</v>
      </c>
      <c r="GQ359" s="405">
        <v>0</v>
      </c>
      <c r="GR359" s="405">
        <v>0</v>
      </c>
      <c r="GS359" s="405">
        <v>0</v>
      </c>
      <c r="GT359" s="405">
        <v>0</v>
      </c>
      <c r="GU359" s="405">
        <v>0</v>
      </c>
      <c r="GV359" s="405">
        <v>0</v>
      </c>
      <c r="GW359" s="405">
        <v>0</v>
      </c>
      <c r="GX359" s="405">
        <v>0</v>
      </c>
      <c r="GY359" s="405">
        <v>0</v>
      </c>
      <c r="GZ359" s="405">
        <v>0</v>
      </c>
      <c r="HA359" s="405">
        <v>0</v>
      </c>
      <c r="HB359" s="405">
        <v>0</v>
      </c>
      <c r="HC359" s="405">
        <v>0</v>
      </c>
      <c r="HD359" s="405">
        <v>0</v>
      </c>
      <c r="HE359" s="405">
        <v>0</v>
      </c>
      <c r="HF359" s="405">
        <v>0</v>
      </c>
      <c r="HG359" s="405">
        <v>0</v>
      </c>
      <c r="HH359" s="405">
        <v>0</v>
      </c>
      <c r="HI359" s="405">
        <v>0</v>
      </c>
      <c r="HJ359" s="405">
        <v>0</v>
      </c>
      <c r="HK359" s="405">
        <v>0</v>
      </c>
      <c r="HL359" s="405">
        <v>0</v>
      </c>
      <c r="HM359" s="405">
        <v>0</v>
      </c>
      <c r="HN359" s="405">
        <v>0</v>
      </c>
      <c r="HO359" s="405">
        <v>0</v>
      </c>
      <c r="HP359" s="405">
        <v>0</v>
      </c>
      <c r="HQ359" s="405">
        <v>0</v>
      </c>
      <c r="HR359" s="405">
        <v>0</v>
      </c>
      <c r="HS359" s="405">
        <v>0</v>
      </c>
      <c r="HT359" s="405">
        <v>0</v>
      </c>
      <c r="HU359" s="405">
        <v>0</v>
      </c>
      <c r="HV359" s="405">
        <v>0</v>
      </c>
      <c r="HW359" s="405">
        <v>0</v>
      </c>
      <c r="HX359" s="405">
        <v>0</v>
      </c>
      <c r="HY359" s="405">
        <v>0</v>
      </c>
      <c r="HZ359" s="405">
        <v>0</v>
      </c>
      <c r="IA359" s="405">
        <v>0</v>
      </c>
      <c r="IB359" s="405">
        <v>0</v>
      </c>
      <c r="IC359" s="405">
        <v>0</v>
      </c>
      <c r="ID359" s="405">
        <v>0</v>
      </c>
      <c r="IE359" s="405">
        <v>0</v>
      </c>
      <c r="IF359" s="405">
        <v>0</v>
      </c>
      <c r="IG359" s="405">
        <v>0</v>
      </c>
      <c r="IH359" s="405" t="s">
        <v>173</v>
      </c>
      <c r="II359" s="405" t="s">
        <v>154</v>
      </c>
      <c r="IJ359" s="405" t="s">
        <v>154</v>
      </c>
      <c r="IK359" s="46"/>
    </row>
    <row r="360" spans="1:245" ht="14.4" x14ac:dyDescent="0.3">
      <c r="A360" s="157" t="s">
        <v>154</v>
      </c>
      <c r="B360" s="405" t="s">
        <v>2273</v>
      </c>
      <c r="C360" s="405" t="s">
        <v>2280</v>
      </c>
      <c r="D360" s="405" t="s">
        <v>1104</v>
      </c>
      <c r="E360" s="405" t="s">
        <v>2247</v>
      </c>
      <c r="F360" s="405" t="s">
        <v>2249</v>
      </c>
      <c r="G360" s="405" t="s">
        <v>1172</v>
      </c>
      <c r="H360" s="405" t="s">
        <v>1173</v>
      </c>
      <c r="I360" s="404" t="s">
        <v>1108</v>
      </c>
      <c r="J360" s="404" t="s">
        <v>1109</v>
      </c>
      <c r="K360" s="405" t="s">
        <v>2267</v>
      </c>
      <c r="L360" s="405" t="s">
        <v>2268</v>
      </c>
      <c r="M360" s="405" t="s">
        <v>2269</v>
      </c>
      <c r="N360" s="405" t="s">
        <v>1113</v>
      </c>
      <c r="O360" s="405">
        <v>3044.13</v>
      </c>
      <c r="P360" s="405">
        <v>0</v>
      </c>
      <c r="Q360" s="405">
        <v>7.0000000000000007E-2</v>
      </c>
      <c r="R360" s="405">
        <v>3044.2</v>
      </c>
      <c r="S360" s="405">
        <v>0</v>
      </c>
      <c r="T360" s="405">
        <v>0</v>
      </c>
      <c r="U360" s="405">
        <v>3044.2</v>
      </c>
      <c r="V360" s="405" t="s">
        <v>154</v>
      </c>
      <c r="W360" s="405" t="s">
        <v>1114</v>
      </c>
      <c r="X360" s="405" t="s">
        <v>2296</v>
      </c>
      <c r="Y360" s="405" t="s">
        <v>1116</v>
      </c>
      <c r="Z360" s="405" t="s">
        <v>1117</v>
      </c>
      <c r="AA360" s="405" t="s">
        <v>168</v>
      </c>
      <c r="AB360" s="405" t="s">
        <v>154</v>
      </c>
      <c r="AC360" s="405" t="s">
        <v>1175</v>
      </c>
      <c r="AD360" s="405" t="s">
        <v>1176</v>
      </c>
      <c r="AE360" s="405" t="s">
        <v>1177</v>
      </c>
      <c r="AF360" s="405" t="s">
        <v>1298</v>
      </c>
      <c r="AG360" s="405" t="s">
        <v>1141</v>
      </c>
      <c r="AH360" s="405" t="s">
        <v>172</v>
      </c>
      <c r="AI360" s="405" t="s">
        <v>1123</v>
      </c>
      <c r="AJ360" s="405" t="s">
        <v>1124</v>
      </c>
      <c r="AK360" s="405" t="s">
        <v>1179</v>
      </c>
      <c r="AL360" s="405" t="s">
        <v>1126</v>
      </c>
      <c r="AM360" s="405" t="s">
        <v>1127</v>
      </c>
      <c r="AN360" s="405" t="s">
        <v>154</v>
      </c>
      <c r="AO360" s="405" t="s">
        <v>1128</v>
      </c>
      <c r="AP360" s="405" t="s">
        <v>154</v>
      </c>
      <c r="AQ360" s="405" t="s">
        <v>154</v>
      </c>
      <c r="AR360" s="405" t="s">
        <v>1153</v>
      </c>
      <c r="AS360" s="405" t="s">
        <v>1130</v>
      </c>
      <c r="AT360" s="405" t="s">
        <v>1131</v>
      </c>
      <c r="AU360" s="405" t="s">
        <v>1170</v>
      </c>
      <c r="AV360" s="405" t="s">
        <v>173</v>
      </c>
      <c r="AW360" s="405" t="s">
        <v>173</v>
      </c>
      <c r="AX360" s="405" t="s">
        <v>1282</v>
      </c>
      <c r="AY360" s="405" t="s">
        <v>1283</v>
      </c>
      <c r="AZ360" s="405" t="s">
        <v>173</v>
      </c>
      <c r="BA360" s="405" t="s">
        <v>173</v>
      </c>
      <c r="BB360" s="405">
        <v>0</v>
      </c>
      <c r="BC360" s="405">
        <v>2939.16</v>
      </c>
      <c r="BD360" s="405">
        <v>0</v>
      </c>
      <c r="BE360" s="405">
        <v>0</v>
      </c>
      <c r="BF360" s="405">
        <v>0</v>
      </c>
      <c r="BG360" s="405">
        <v>0</v>
      </c>
      <c r="BH360" s="405">
        <v>0</v>
      </c>
      <c r="BI360" s="405">
        <v>0</v>
      </c>
      <c r="BJ360" s="405">
        <v>0</v>
      </c>
      <c r="BK360" s="405">
        <v>0</v>
      </c>
      <c r="BL360" s="405">
        <v>0</v>
      </c>
      <c r="BM360" s="405">
        <v>0</v>
      </c>
      <c r="BN360" s="405">
        <v>0</v>
      </c>
      <c r="BO360" s="405">
        <v>0</v>
      </c>
      <c r="BP360" s="405">
        <v>0</v>
      </c>
      <c r="BQ360" s="405">
        <v>0</v>
      </c>
      <c r="BR360" s="405">
        <v>0</v>
      </c>
      <c r="BS360" s="405">
        <v>0</v>
      </c>
      <c r="BT360" s="405">
        <v>0</v>
      </c>
      <c r="BU360" s="405">
        <v>0</v>
      </c>
      <c r="BV360" s="405">
        <v>0</v>
      </c>
      <c r="BW360" s="405">
        <v>0</v>
      </c>
      <c r="BX360" s="405">
        <v>0</v>
      </c>
      <c r="BY360" s="405">
        <v>0</v>
      </c>
      <c r="BZ360" s="405">
        <v>0</v>
      </c>
      <c r="CA360" s="405">
        <v>0</v>
      </c>
      <c r="CB360" s="405">
        <v>0</v>
      </c>
      <c r="CC360" s="405">
        <v>0</v>
      </c>
      <c r="CD360" s="405">
        <v>104.97</v>
      </c>
      <c r="CE360" s="405">
        <v>0</v>
      </c>
      <c r="CF360" s="405">
        <v>0</v>
      </c>
      <c r="CG360" s="405">
        <v>0</v>
      </c>
      <c r="CH360" s="405">
        <v>0</v>
      </c>
      <c r="CI360" s="405">
        <v>0</v>
      </c>
      <c r="CJ360" s="405">
        <v>0</v>
      </c>
      <c r="CK360" s="405">
        <v>0</v>
      </c>
      <c r="CL360" s="405">
        <v>0</v>
      </c>
      <c r="CM360" s="405">
        <v>0</v>
      </c>
      <c r="CN360" s="405">
        <v>0</v>
      </c>
      <c r="CO360" s="405">
        <v>0</v>
      </c>
      <c r="CP360" s="405">
        <v>0</v>
      </c>
      <c r="CQ360" s="405">
        <v>0</v>
      </c>
      <c r="CR360" s="405">
        <v>0</v>
      </c>
      <c r="CS360" s="405">
        <v>0</v>
      </c>
      <c r="CT360" s="405">
        <v>0</v>
      </c>
      <c r="CU360" s="405">
        <v>0</v>
      </c>
      <c r="CV360" s="405">
        <v>0</v>
      </c>
      <c r="CW360" s="405">
        <v>0</v>
      </c>
      <c r="CX360" s="405">
        <v>0</v>
      </c>
      <c r="CY360" s="405">
        <v>0</v>
      </c>
      <c r="CZ360" s="405">
        <v>0</v>
      </c>
      <c r="DA360" s="405">
        <v>0</v>
      </c>
      <c r="DB360" s="405">
        <v>0</v>
      </c>
      <c r="DC360" s="405">
        <v>0</v>
      </c>
      <c r="DD360" s="405">
        <v>0</v>
      </c>
      <c r="DE360" s="405">
        <v>0</v>
      </c>
      <c r="DF360" s="405">
        <v>0</v>
      </c>
      <c r="DG360" s="405">
        <v>0</v>
      </c>
      <c r="DH360" s="405">
        <v>0</v>
      </c>
      <c r="DI360" s="405">
        <v>0</v>
      </c>
      <c r="DJ360" s="405">
        <v>0</v>
      </c>
      <c r="DK360" s="405">
        <v>0</v>
      </c>
      <c r="DL360" s="405">
        <v>0</v>
      </c>
      <c r="DM360" s="405">
        <v>0</v>
      </c>
      <c r="DN360" s="405">
        <v>0</v>
      </c>
      <c r="DO360" s="405">
        <v>0</v>
      </c>
      <c r="DP360" s="405">
        <v>0</v>
      </c>
      <c r="DQ360" s="405">
        <v>0</v>
      </c>
      <c r="DR360" s="405">
        <v>0</v>
      </c>
      <c r="DS360" s="405">
        <v>0</v>
      </c>
      <c r="DT360" s="405">
        <v>0</v>
      </c>
      <c r="DU360" s="405">
        <v>0</v>
      </c>
      <c r="DV360" s="405">
        <v>0</v>
      </c>
      <c r="DW360" s="405">
        <v>0</v>
      </c>
      <c r="DX360" s="405">
        <v>0</v>
      </c>
      <c r="DY360" s="405">
        <v>0</v>
      </c>
      <c r="DZ360" s="405">
        <v>0</v>
      </c>
      <c r="EA360" s="405">
        <v>0</v>
      </c>
      <c r="EB360" s="405">
        <v>0</v>
      </c>
      <c r="EC360" s="405">
        <v>0</v>
      </c>
      <c r="ED360" s="405">
        <v>0</v>
      </c>
      <c r="EE360" s="405">
        <v>0</v>
      </c>
      <c r="EF360" s="405">
        <v>0</v>
      </c>
      <c r="EG360" s="405">
        <v>0</v>
      </c>
      <c r="EH360" s="405">
        <v>0</v>
      </c>
      <c r="EI360" s="405">
        <v>0</v>
      </c>
      <c r="EJ360" s="405">
        <v>0</v>
      </c>
      <c r="EK360" s="405">
        <v>0</v>
      </c>
      <c r="EL360" s="405">
        <v>0</v>
      </c>
      <c r="EM360" s="405">
        <v>0</v>
      </c>
      <c r="EN360" s="405">
        <v>0</v>
      </c>
      <c r="EO360" s="405">
        <v>0</v>
      </c>
      <c r="EP360" s="405">
        <v>0</v>
      </c>
      <c r="EQ360" s="405">
        <v>0</v>
      </c>
      <c r="ER360" s="405">
        <v>0</v>
      </c>
      <c r="ES360" s="405">
        <v>0</v>
      </c>
      <c r="ET360" s="405">
        <v>0</v>
      </c>
      <c r="EU360" s="405">
        <v>0</v>
      </c>
      <c r="EV360" s="405">
        <v>0</v>
      </c>
      <c r="EW360" s="405">
        <v>0</v>
      </c>
      <c r="EX360" s="405">
        <v>0</v>
      </c>
      <c r="EY360" s="405">
        <v>0</v>
      </c>
      <c r="EZ360" s="405">
        <v>0</v>
      </c>
      <c r="FA360" s="405">
        <v>0</v>
      </c>
      <c r="FB360" s="405">
        <v>0</v>
      </c>
      <c r="FC360" s="405">
        <v>0</v>
      </c>
      <c r="FD360" s="405">
        <v>0</v>
      </c>
      <c r="FE360" s="405">
        <v>0</v>
      </c>
      <c r="FF360" s="405">
        <v>0</v>
      </c>
      <c r="FG360" s="405">
        <v>0</v>
      </c>
      <c r="FH360" s="405">
        <v>0</v>
      </c>
      <c r="FI360" s="405">
        <v>0</v>
      </c>
      <c r="FJ360" s="405">
        <v>0</v>
      </c>
      <c r="FK360" s="405">
        <v>0</v>
      </c>
      <c r="FL360" s="405">
        <v>0</v>
      </c>
      <c r="FM360" s="405">
        <v>0</v>
      </c>
      <c r="FN360" s="405">
        <v>0</v>
      </c>
      <c r="FO360" s="405">
        <v>0</v>
      </c>
      <c r="FP360" s="405">
        <v>0</v>
      </c>
      <c r="FQ360" s="405">
        <v>0</v>
      </c>
      <c r="FR360" s="405">
        <v>0</v>
      </c>
      <c r="FS360" s="405">
        <v>0</v>
      </c>
      <c r="FT360" s="405">
        <v>0</v>
      </c>
      <c r="FU360" s="405">
        <v>0</v>
      </c>
      <c r="FV360" s="405">
        <v>0</v>
      </c>
      <c r="FW360" s="405">
        <v>0</v>
      </c>
      <c r="FX360" s="405">
        <v>0</v>
      </c>
      <c r="FY360" s="405">
        <v>0</v>
      </c>
      <c r="FZ360" s="405">
        <v>0</v>
      </c>
      <c r="GA360" s="405">
        <v>0</v>
      </c>
      <c r="GB360" s="405">
        <v>0</v>
      </c>
      <c r="GC360" s="405">
        <v>0</v>
      </c>
      <c r="GD360" s="405">
        <v>0</v>
      </c>
      <c r="GE360" s="405">
        <v>0</v>
      </c>
      <c r="GF360" s="405">
        <v>0</v>
      </c>
      <c r="GG360" s="405">
        <v>0</v>
      </c>
      <c r="GH360" s="405">
        <v>0</v>
      </c>
      <c r="GI360" s="405">
        <v>0</v>
      </c>
      <c r="GJ360" s="405">
        <v>0</v>
      </c>
      <c r="GK360" s="405">
        <v>0</v>
      </c>
      <c r="GL360" s="405">
        <v>0</v>
      </c>
      <c r="GM360" s="405">
        <v>0</v>
      </c>
      <c r="GN360" s="405">
        <v>0</v>
      </c>
      <c r="GO360" s="405">
        <v>0</v>
      </c>
      <c r="GP360" s="405">
        <v>0</v>
      </c>
      <c r="GQ360" s="405">
        <v>0</v>
      </c>
      <c r="GR360" s="405">
        <v>0</v>
      </c>
      <c r="GS360" s="405">
        <v>0</v>
      </c>
      <c r="GT360" s="405">
        <v>0</v>
      </c>
      <c r="GU360" s="405">
        <v>0</v>
      </c>
      <c r="GV360" s="405">
        <v>0</v>
      </c>
      <c r="GW360" s="405">
        <v>0</v>
      </c>
      <c r="GX360" s="405">
        <v>0</v>
      </c>
      <c r="GY360" s="405">
        <v>0</v>
      </c>
      <c r="GZ360" s="405">
        <v>0</v>
      </c>
      <c r="HA360" s="405">
        <v>0</v>
      </c>
      <c r="HB360" s="405">
        <v>0</v>
      </c>
      <c r="HC360" s="405">
        <v>0</v>
      </c>
      <c r="HD360" s="405">
        <v>0</v>
      </c>
      <c r="HE360" s="405">
        <v>0</v>
      </c>
      <c r="HF360" s="405">
        <v>0</v>
      </c>
      <c r="HG360" s="405">
        <v>0</v>
      </c>
      <c r="HH360" s="405">
        <v>0</v>
      </c>
      <c r="HI360" s="405">
        <v>0</v>
      </c>
      <c r="HJ360" s="405">
        <v>0</v>
      </c>
      <c r="HK360" s="405">
        <v>0</v>
      </c>
      <c r="HL360" s="405">
        <v>0</v>
      </c>
      <c r="HM360" s="405">
        <v>0</v>
      </c>
      <c r="HN360" s="405">
        <v>0</v>
      </c>
      <c r="HO360" s="405">
        <v>0</v>
      </c>
      <c r="HP360" s="405">
        <v>0</v>
      </c>
      <c r="HQ360" s="405">
        <v>0</v>
      </c>
      <c r="HR360" s="405">
        <v>0</v>
      </c>
      <c r="HS360" s="405">
        <v>0</v>
      </c>
      <c r="HT360" s="405">
        <v>0</v>
      </c>
      <c r="HU360" s="405">
        <v>0</v>
      </c>
      <c r="HV360" s="405">
        <v>0</v>
      </c>
      <c r="HW360" s="405">
        <v>0</v>
      </c>
      <c r="HX360" s="405">
        <v>0</v>
      </c>
      <c r="HY360" s="405">
        <v>0</v>
      </c>
      <c r="HZ360" s="405">
        <v>0</v>
      </c>
      <c r="IA360" s="405">
        <v>0</v>
      </c>
      <c r="IB360" s="405">
        <v>0</v>
      </c>
      <c r="IC360" s="405">
        <v>7.0000000000000007E-2</v>
      </c>
      <c r="ID360" s="405">
        <v>0</v>
      </c>
      <c r="IE360" s="405">
        <v>0</v>
      </c>
      <c r="IF360" s="405">
        <v>0</v>
      </c>
      <c r="IG360" s="405">
        <v>0</v>
      </c>
      <c r="IH360" s="405" t="s">
        <v>173</v>
      </c>
      <c r="II360" s="405" t="s">
        <v>154</v>
      </c>
      <c r="IJ360" s="405" t="s">
        <v>154</v>
      </c>
      <c r="IK360" s="46"/>
    </row>
    <row r="361" spans="1:245" ht="14.4" x14ac:dyDescent="0.3">
      <c r="A361" s="157" t="s">
        <v>154</v>
      </c>
      <c r="B361" s="405" t="s">
        <v>2273</v>
      </c>
      <c r="C361" s="405" t="s">
        <v>2280</v>
      </c>
      <c r="D361" s="405" t="s">
        <v>1104</v>
      </c>
      <c r="E361" s="405" t="s">
        <v>2247</v>
      </c>
      <c r="F361" s="405" t="s">
        <v>2253</v>
      </c>
      <c r="G361" s="405" t="s">
        <v>1164</v>
      </c>
      <c r="H361" s="405" t="s">
        <v>1165</v>
      </c>
      <c r="I361" s="404" t="s">
        <v>1108</v>
      </c>
      <c r="J361" s="404" t="s">
        <v>1109</v>
      </c>
      <c r="K361" s="405" t="s">
        <v>2267</v>
      </c>
      <c r="L361" s="405" t="s">
        <v>2268</v>
      </c>
      <c r="M361" s="405" t="s">
        <v>2269</v>
      </c>
      <c r="N361" s="405" t="s">
        <v>1113</v>
      </c>
      <c r="O361" s="405">
        <v>3044.13</v>
      </c>
      <c r="P361" s="405">
        <v>0</v>
      </c>
      <c r="Q361" s="405">
        <v>7.0000000000000007E-2</v>
      </c>
      <c r="R361" s="405">
        <v>3044.2</v>
      </c>
      <c r="S361" s="405">
        <v>0</v>
      </c>
      <c r="T361" s="405">
        <v>0</v>
      </c>
      <c r="U361" s="405">
        <v>3044.2</v>
      </c>
      <c r="V361" s="405" t="s">
        <v>154</v>
      </c>
      <c r="W361" s="405" t="s">
        <v>1114</v>
      </c>
      <c r="X361" s="405" t="s">
        <v>2297</v>
      </c>
      <c r="Y361" s="405" t="s">
        <v>1116</v>
      </c>
      <c r="Z361" s="405" t="s">
        <v>1117</v>
      </c>
      <c r="AA361" s="405" t="s">
        <v>168</v>
      </c>
      <c r="AB361" s="405" t="s">
        <v>154</v>
      </c>
      <c r="AC361" s="405" t="s">
        <v>1167</v>
      </c>
      <c r="AD361" s="405" t="s">
        <v>1168</v>
      </c>
      <c r="AE361" s="405" t="s">
        <v>1160</v>
      </c>
      <c r="AF361" s="405" t="s">
        <v>2309</v>
      </c>
      <c r="AG361" s="405" t="s">
        <v>1141</v>
      </c>
      <c r="AH361" s="405" t="s">
        <v>172</v>
      </c>
      <c r="AI361" s="405" t="s">
        <v>1123</v>
      </c>
      <c r="AJ361" s="405" t="s">
        <v>1124</v>
      </c>
      <c r="AK361" s="405" t="s">
        <v>1169</v>
      </c>
      <c r="AL361" s="405" t="s">
        <v>1126</v>
      </c>
      <c r="AM361" s="405" t="s">
        <v>1127</v>
      </c>
      <c r="AN361" s="405" t="s">
        <v>154</v>
      </c>
      <c r="AO361" s="405" t="s">
        <v>1128</v>
      </c>
      <c r="AP361" s="405" t="s">
        <v>154</v>
      </c>
      <c r="AQ361" s="405" t="s">
        <v>154</v>
      </c>
      <c r="AR361" s="405" t="s">
        <v>2141</v>
      </c>
      <c r="AS361" s="405" t="s">
        <v>1130</v>
      </c>
      <c r="AT361" s="405" t="s">
        <v>1131</v>
      </c>
      <c r="AU361" s="405" t="s">
        <v>1170</v>
      </c>
      <c r="AV361" s="405" t="s">
        <v>173</v>
      </c>
      <c r="AW361" s="405" t="s">
        <v>173</v>
      </c>
      <c r="AX361" s="405" t="s">
        <v>1282</v>
      </c>
      <c r="AY361" s="405" t="s">
        <v>1283</v>
      </c>
      <c r="AZ361" s="405" t="s">
        <v>173</v>
      </c>
      <c r="BA361" s="405" t="s">
        <v>173</v>
      </c>
      <c r="BB361" s="405">
        <v>0</v>
      </c>
      <c r="BC361" s="405">
        <v>2939.16</v>
      </c>
      <c r="BD361" s="405">
        <v>0</v>
      </c>
      <c r="BE361" s="405">
        <v>0</v>
      </c>
      <c r="BF361" s="405">
        <v>0</v>
      </c>
      <c r="BG361" s="405">
        <v>0</v>
      </c>
      <c r="BH361" s="405">
        <v>0</v>
      </c>
      <c r="BI361" s="405">
        <v>0</v>
      </c>
      <c r="BJ361" s="405">
        <v>0</v>
      </c>
      <c r="BK361" s="405">
        <v>0</v>
      </c>
      <c r="BL361" s="405">
        <v>0</v>
      </c>
      <c r="BM361" s="405">
        <v>0</v>
      </c>
      <c r="BN361" s="405">
        <v>0</v>
      </c>
      <c r="BO361" s="405">
        <v>0</v>
      </c>
      <c r="BP361" s="405">
        <v>0</v>
      </c>
      <c r="BQ361" s="405">
        <v>0</v>
      </c>
      <c r="BR361" s="405">
        <v>0</v>
      </c>
      <c r="BS361" s="405">
        <v>0</v>
      </c>
      <c r="BT361" s="405">
        <v>0</v>
      </c>
      <c r="BU361" s="405">
        <v>0</v>
      </c>
      <c r="BV361" s="405">
        <v>0</v>
      </c>
      <c r="BW361" s="405">
        <v>0</v>
      </c>
      <c r="BX361" s="405">
        <v>0</v>
      </c>
      <c r="BY361" s="405">
        <v>0</v>
      </c>
      <c r="BZ361" s="405">
        <v>0</v>
      </c>
      <c r="CA361" s="405">
        <v>0</v>
      </c>
      <c r="CB361" s="405">
        <v>0</v>
      </c>
      <c r="CC361" s="405">
        <v>0</v>
      </c>
      <c r="CD361" s="405">
        <v>104.97</v>
      </c>
      <c r="CE361" s="405">
        <v>0</v>
      </c>
      <c r="CF361" s="405">
        <v>0</v>
      </c>
      <c r="CG361" s="405">
        <v>0</v>
      </c>
      <c r="CH361" s="405">
        <v>0</v>
      </c>
      <c r="CI361" s="405">
        <v>0</v>
      </c>
      <c r="CJ361" s="405">
        <v>0</v>
      </c>
      <c r="CK361" s="405">
        <v>0</v>
      </c>
      <c r="CL361" s="405">
        <v>0</v>
      </c>
      <c r="CM361" s="405">
        <v>0</v>
      </c>
      <c r="CN361" s="405">
        <v>0</v>
      </c>
      <c r="CO361" s="405">
        <v>0</v>
      </c>
      <c r="CP361" s="405">
        <v>0</v>
      </c>
      <c r="CQ361" s="405">
        <v>0</v>
      </c>
      <c r="CR361" s="405">
        <v>0</v>
      </c>
      <c r="CS361" s="405">
        <v>0</v>
      </c>
      <c r="CT361" s="405">
        <v>0</v>
      </c>
      <c r="CU361" s="405">
        <v>0</v>
      </c>
      <c r="CV361" s="405">
        <v>0</v>
      </c>
      <c r="CW361" s="405">
        <v>0</v>
      </c>
      <c r="CX361" s="405">
        <v>0</v>
      </c>
      <c r="CY361" s="405">
        <v>0</v>
      </c>
      <c r="CZ361" s="405">
        <v>0</v>
      </c>
      <c r="DA361" s="405">
        <v>0</v>
      </c>
      <c r="DB361" s="405">
        <v>0</v>
      </c>
      <c r="DC361" s="405">
        <v>0</v>
      </c>
      <c r="DD361" s="405">
        <v>0</v>
      </c>
      <c r="DE361" s="405">
        <v>0</v>
      </c>
      <c r="DF361" s="405">
        <v>0</v>
      </c>
      <c r="DG361" s="405">
        <v>0</v>
      </c>
      <c r="DH361" s="405">
        <v>0</v>
      </c>
      <c r="DI361" s="405">
        <v>0</v>
      </c>
      <c r="DJ361" s="405">
        <v>0</v>
      </c>
      <c r="DK361" s="405">
        <v>0</v>
      </c>
      <c r="DL361" s="405">
        <v>0</v>
      </c>
      <c r="DM361" s="405">
        <v>0</v>
      </c>
      <c r="DN361" s="405">
        <v>0</v>
      </c>
      <c r="DO361" s="405">
        <v>0</v>
      </c>
      <c r="DP361" s="405">
        <v>0</v>
      </c>
      <c r="DQ361" s="405">
        <v>0</v>
      </c>
      <c r="DR361" s="405">
        <v>0</v>
      </c>
      <c r="DS361" s="405">
        <v>0</v>
      </c>
      <c r="DT361" s="405">
        <v>0</v>
      </c>
      <c r="DU361" s="405">
        <v>0</v>
      </c>
      <c r="DV361" s="405">
        <v>0</v>
      </c>
      <c r="DW361" s="405">
        <v>0</v>
      </c>
      <c r="DX361" s="405">
        <v>0</v>
      </c>
      <c r="DY361" s="405">
        <v>0</v>
      </c>
      <c r="DZ361" s="405">
        <v>0</v>
      </c>
      <c r="EA361" s="405">
        <v>0</v>
      </c>
      <c r="EB361" s="405">
        <v>0</v>
      </c>
      <c r="EC361" s="405">
        <v>0</v>
      </c>
      <c r="ED361" s="405">
        <v>0</v>
      </c>
      <c r="EE361" s="405">
        <v>0</v>
      </c>
      <c r="EF361" s="405">
        <v>0</v>
      </c>
      <c r="EG361" s="405">
        <v>0</v>
      </c>
      <c r="EH361" s="405">
        <v>0</v>
      </c>
      <c r="EI361" s="405">
        <v>0</v>
      </c>
      <c r="EJ361" s="405">
        <v>0</v>
      </c>
      <c r="EK361" s="405">
        <v>0</v>
      </c>
      <c r="EL361" s="405">
        <v>0</v>
      </c>
      <c r="EM361" s="405">
        <v>0</v>
      </c>
      <c r="EN361" s="405">
        <v>0</v>
      </c>
      <c r="EO361" s="405">
        <v>0</v>
      </c>
      <c r="EP361" s="405">
        <v>0</v>
      </c>
      <c r="EQ361" s="405">
        <v>0</v>
      </c>
      <c r="ER361" s="405">
        <v>0</v>
      </c>
      <c r="ES361" s="405">
        <v>0</v>
      </c>
      <c r="ET361" s="405">
        <v>0</v>
      </c>
      <c r="EU361" s="405">
        <v>0</v>
      </c>
      <c r="EV361" s="405">
        <v>0</v>
      </c>
      <c r="EW361" s="405">
        <v>0</v>
      </c>
      <c r="EX361" s="405">
        <v>0</v>
      </c>
      <c r="EY361" s="405">
        <v>0</v>
      </c>
      <c r="EZ361" s="405">
        <v>0</v>
      </c>
      <c r="FA361" s="405">
        <v>0</v>
      </c>
      <c r="FB361" s="405">
        <v>0</v>
      </c>
      <c r="FC361" s="405">
        <v>0</v>
      </c>
      <c r="FD361" s="405">
        <v>0</v>
      </c>
      <c r="FE361" s="405">
        <v>0</v>
      </c>
      <c r="FF361" s="405">
        <v>0</v>
      </c>
      <c r="FG361" s="405">
        <v>0</v>
      </c>
      <c r="FH361" s="405">
        <v>0</v>
      </c>
      <c r="FI361" s="405">
        <v>0</v>
      </c>
      <c r="FJ361" s="405">
        <v>0</v>
      </c>
      <c r="FK361" s="405">
        <v>0</v>
      </c>
      <c r="FL361" s="405">
        <v>0</v>
      </c>
      <c r="FM361" s="405">
        <v>0</v>
      </c>
      <c r="FN361" s="405">
        <v>0</v>
      </c>
      <c r="FO361" s="405">
        <v>0</v>
      </c>
      <c r="FP361" s="405">
        <v>0</v>
      </c>
      <c r="FQ361" s="405">
        <v>0</v>
      </c>
      <c r="FR361" s="405">
        <v>0</v>
      </c>
      <c r="FS361" s="405">
        <v>0</v>
      </c>
      <c r="FT361" s="405">
        <v>0</v>
      </c>
      <c r="FU361" s="405">
        <v>0</v>
      </c>
      <c r="FV361" s="405">
        <v>0</v>
      </c>
      <c r="FW361" s="405">
        <v>0</v>
      </c>
      <c r="FX361" s="405">
        <v>0</v>
      </c>
      <c r="FY361" s="405">
        <v>0</v>
      </c>
      <c r="FZ361" s="405">
        <v>0</v>
      </c>
      <c r="GA361" s="405">
        <v>0</v>
      </c>
      <c r="GB361" s="405">
        <v>0</v>
      </c>
      <c r="GC361" s="405">
        <v>0</v>
      </c>
      <c r="GD361" s="405">
        <v>0</v>
      </c>
      <c r="GE361" s="405">
        <v>0</v>
      </c>
      <c r="GF361" s="405">
        <v>0</v>
      </c>
      <c r="GG361" s="405">
        <v>0</v>
      </c>
      <c r="GH361" s="405">
        <v>0</v>
      </c>
      <c r="GI361" s="405">
        <v>0</v>
      </c>
      <c r="GJ361" s="405">
        <v>0</v>
      </c>
      <c r="GK361" s="405">
        <v>0</v>
      </c>
      <c r="GL361" s="405">
        <v>0</v>
      </c>
      <c r="GM361" s="405">
        <v>0</v>
      </c>
      <c r="GN361" s="405">
        <v>0</v>
      </c>
      <c r="GO361" s="405">
        <v>0</v>
      </c>
      <c r="GP361" s="405">
        <v>0</v>
      </c>
      <c r="GQ361" s="405">
        <v>0</v>
      </c>
      <c r="GR361" s="405">
        <v>0</v>
      </c>
      <c r="GS361" s="405">
        <v>0</v>
      </c>
      <c r="GT361" s="405">
        <v>0</v>
      </c>
      <c r="GU361" s="405">
        <v>0</v>
      </c>
      <c r="GV361" s="405">
        <v>0</v>
      </c>
      <c r="GW361" s="405">
        <v>0</v>
      </c>
      <c r="GX361" s="405">
        <v>0</v>
      </c>
      <c r="GY361" s="405">
        <v>0</v>
      </c>
      <c r="GZ361" s="405">
        <v>0</v>
      </c>
      <c r="HA361" s="405">
        <v>0</v>
      </c>
      <c r="HB361" s="405">
        <v>0</v>
      </c>
      <c r="HC361" s="405">
        <v>0</v>
      </c>
      <c r="HD361" s="405">
        <v>0</v>
      </c>
      <c r="HE361" s="405">
        <v>0</v>
      </c>
      <c r="HF361" s="405">
        <v>0</v>
      </c>
      <c r="HG361" s="405">
        <v>0</v>
      </c>
      <c r="HH361" s="405">
        <v>0</v>
      </c>
      <c r="HI361" s="405">
        <v>0</v>
      </c>
      <c r="HJ361" s="405">
        <v>0</v>
      </c>
      <c r="HK361" s="405">
        <v>0</v>
      </c>
      <c r="HL361" s="405">
        <v>0</v>
      </c>
      <c r="HM361" s="405">
        <v>0</v>
      </c>
      <c r="HN361" s="405">
        <v>0</v>
      </c>
      <c r="HO361" s="405">
        <v>0</v>
      </c>
      <c r="HP361" s="405">
        <v>0</v>
      </c>
      <c r="HQ361" s="405">
        <v>0</v>
      </c>
      <c r="HR361" s="405">
        <v>0</v>
      </c>
      <c r="HS361" s="405">
        <v>0</v>
      </c>
      <c r="HT361" s="405">
        <v>0</v>
      </c>
      <c r="HU361" s="405">
        <v>0</v>
      </c>
      <c r="HV361" s="405">
        <v>0</v>
      </c>
      <c r="HW361" s="405">
        <v>0</v>
      </c>
      <c r="HX361" s="405">
        <v>0</v>
      </c>
      <c r="HY361" s="405">
        <v>0</v>
      </c>
      <c r="HZ361" s="405">
        <v>0</v>
      </c>
      <c r="IA361" s="405">
        <v>0</v>
      </c>
      <c r="IB361" s="405">
        <v>0</v>
      </c>
      <c r="IC361" s="405">
        <v>7.0000000000000007E-2</v>
      </c>
      <c r="ID361" s="405">
        <v>0</v>
      </c>
      <c r="IE361" s="405">
        <v>0</v>
      </c>
      <c r="IF361" s="405">
        <v>0</v>
      </c>
      <c r="IG361" s="405">
        <v>0</v>
      </c>
      <c r="IH361" s="405" t="s">
        <v>173</v>
      </c>
      <c r="II361" s="405" t="s">
        <v>154</v>
      </c>
      <c r="IJ361" s="405" t="s">
        <v>154</v>
      </c>
      <c r="IK361" s="46"/>
    </row>
    <row r="362" spans="1:245" ht="14.4" x14ac:dyDescent="0.3">
      <c r="A362" s="157" t="s">
        <v>154</v>
      </c>
      <c r="B362" s="405" t="s">
        <v>2273</v>
      </c>
      <c r="C362" s="405" t="s">
        <v>2280</v>
      </c>
      <c r="D362" s="405" t="s">
        <v>1104</v>
      </c>
      <c r="E362" s="405" t="s">
        <v>2247</v>
      </c>
      <c r="F362" s="405" t="s">
        <v>2252</v>
      </c>
      <c r="G362" s="405" t="s">
        <v>1145</v>
      </c>
      <c r="H362" s="405" t="s">
        <v>1146</v>
      </c>
      <c r="I362" s="404" t="s">
        <v>1108</v>
      </c>
      <c r="J362" s="404" t="s">
        <v>1109</v>
      </c>
      <c r="K362" s="405" t="s">
        <v>2267</v>
      </c>
      <c r="L362" s="405" t="s">
        <v>2268</v>
      </c>
      <c r="M362" s="405" t="s">
        <v>2269</v>
      </c>
      <c r="N362" s="405" t="s">
        <v>1113</v>
      </c>
      <c r="O362" s="405">
        <v>3044.13</v>
      </c>
      <c r="P362" s="405">
        <v>0.13</v>
      </c>
      <c r="Q362" s="405">
        <v>0</v>
      </c>
      <c r="R362" s="405">
        <v>3044.13</v>
      </c>
      <c r="S362" s="405">
        <v>0.13</v>
      </c>
      <c r="T362" s="405">
        <v>0</v>
      </c>
      <c r="U362" s="405">
        <v>3044</v>
      </c>
      <c r="V362" s="405" t="s">
        <v>154</v>
      </c>
      <c r="W362" s="405" t="s">
        <v>1114</v>
      </c>
      <c r="X362" s="405" t="s">
        <v>2298</v>
      </c>
      <c r="Y362" s="405" t="s">
        <v>1116</v>
      </c>
      <c r="Z362" s="405" t="s">
        <v>1117</v>
      </c>
      <c r="AA362" s="405" t="s">
        <v>168</v>
      </c>
      <c r="AB362" s="405" t="s">
        <v>154</v>
      </c>
      <c r="AC362" s="405" t="s">
        <v>1148</v>
      </c>
      <c r="AD362" s="405" t="s">
        <v>1149</v>
      </c>
      <c r="AE362" s="405" t="s">
        <v>1150</v>
      </c>
      <c r="AF362" s="405" t="s">
        <v>1925</v>
      </c>
      <c r="AG362" s="405" t="s">
        <v>1141</v>
      </c>
      <c r="AH362" s="405" t="s">
        <v>172</v>
      </c>
      <c r="AI362" s="405" t="s">
        <v>1123</v>
      </c>
      <c r="AJ362" s="405" t="s">
        <v>1124</v>
      </c>
      <c r="AK362" s="405" t="s">
        <v>1152</v>
      </c>
      <c r="AL362" s="405" t="s">
        <v>1126</v>
      </c>
      <c r="AM362" s="405" t="s">
        <v>1127</v>
      </c>
      <c r="AN362" s="405" t="s">
        <v>154</v>
      </c>
      <c r="AO362" s="405" t="s">
        <v>1128</v>
      </c>
      <c r="AP362" s="405" t="s">
        <v>154</v>
      </c>
      <c r="AQ362" s="405" t="s">
        <v>154</v>
      </c>
      <c r="AR362" s="405" t="s">
        <v>1153</v>
      </c>
      <c r="AS362" s="405" t="s">
        <v>1130</v>
      </c>
      <c r="AT362" s="405" t="s">
        <v>1131</v>
      </c>
      <c r="AU362" s="405" t="s">
        <v>1170</v>
      </c>
      <c r="AV362" s="405" t="s">
        <v>173</v>
      </c>
      <c r="AW362" s="405" t="s">
        <v>173</v>
      </c>
      <c r="AX362" s="405" t="s">
        <v>1282</v>
      </c>
      <c r="AY362" s="405" t="s">
        <v>1283</v>
      </c>
      <c r="AZ362" s="405" t="s">
        <v>1286</v>
      </c>
      <c r="BA362" s="405" t="s">
        <v>173</v>
      </c>
      <c r="BB362" s="405">
        <v>0</v>
      </c>
      <c r="BC362" s="405">
        <v>2939.16</v>
      </c>
      <c r="BD362" s="405">
        <v>0</v>
      </c>
      <c r="BE362" s="405">
        <v>0</v>
      </c>
      <c r="BF362" s="405">
        <v>0</v>
      </c>
      <c r="BG362" s="405">
        <v>0</v>
      </c>
      <c r="BH362" s="405">
        <v>0</v>
      </c>
      <c r="BI362" s="405">
        <v>0</v>
      </c>
      <c r="BJ362" s="405">
        <v>0</v>
      </c>
      <c r="BK362" s="405">
        <v>0</v>
      </c>
      <c r="BL362" s="405">
        <v>0</v>
      </c>
      <c r="BM362" s="405">
        <v>0</v>
      </c>
      <c r="BN362" s="405">
        <v>0</v>
      </c>
      <c r="BO362" s="405">
        <v>0</v>
      </c>
      <c r="BP362" s="405">
        <v>0</v>
      </c>
      <c r="BQ362" s="405">
        <v>0</v>
      </c>
      <c r="BR362" s="405">
        <v>0</v>
      </c>
      <c r="BS362" s="405">
        <v>0</v>
      </c>
      <c r="BT362" s="405">
        <v>0</v>
      </c>
      <c r="BU362" s="405">
        <v>0</v>
      </c>
      <c r="BV362" s="405">
        <v>0</v>
      </c>
      <c r="BW362" s="405">
        <v>0</v>
      </c>
      <c r="BX362" s="405">
        <v>0</v>
      </c>
      <c r="BY362" s="405">
        <v>0</v>
      </c>
      <c r="BZ362" s="405">
        <v>0</v>
      </c>
      <c r="CA362" s="405">
        <v>0</v>
      </c>
      <c r="CB362" s="405">
        <v>0</v>
      </c>
      <c r="CC362" s="405">
        <v>0</v>
      </c>
      <c r="CD362" s="405">
        <v>104.97</v>
      </c>
      <c r="CE362" s="405">
        <v>0</v>
      </c>
      <c r="CF362" s="405">
        <v>0</v>
      </c>
      <c r="CG362" s="405">
        <v>0</v>
      </c>
      <c r="CH362" s="405">
        <v>0</v>
      </c>
      <c r="CI362" s="405">
        <v>0</v>
      </c>
      <c r="CJ362" s="405">
        <v>0</v>
      </c>
      <c r="CK362" s="405">
        <v>0</v>
      </c>
      <c r="CL362" s="405">
        <v>0</v>
      </c>
      <c r="CM362" s="405">
        <v>0</v>
      </c>
      <c r="CN362" s="405">
        <v>0</v>
      </c>
      <c r="CO362" s="405">
        <v>0</v>
      </c>
      <c r="CP362" s="405">
        <v>0</v>
      </c>
      <c r="CQ362" s="405">
        <v>0</v>
      </c>
      <c r="CR362" s="405">
        <v>0</v>
      </c>
      <c r="CS362" s="405">
        <v>0</v>
      </c>
      <c r="CT362" s="405">
        <v>0</v>
      </c>
      <c r="CU362" s="405">
        <v>0</v>
      </c>
      <c r="CV362" s="405">
        <v>0</v>
      </c>
      <c r="CW362" s="405">
        <v>0</v>
      </c>
      <c r="CX362" s="405">
        <v>0</v>
      </c>
      <c r="CY362" s="405">
        <v>0</v>
      </c>
      <c r="CZ362" s="405">
        <v>0</v>
      </c>
      <c r="DA362" s="405">
        <v>0</v>
      </c>
      <c r="DB362" s="405">
        <v>0</v>
      </c>
      <c r="DC362" s="405">
        <v>0</v>
      </c>
      <c r="DD362" s="405">
        <v>0</v>
      </c>
      <c r="DE362" s="405">
        <v>0</v>
      </c>
      <c r="DF362" s="405">
        <v>0</v>
      </c>
      <c r="DG362" s="405">
        <v>0</v>
      </c>
      <c r="DH362" s="405">
        <v>0</v>
      </c>
      <c r="DI362" s="405">
        <v>0</v>
      </c>
      <c r="DJ362" s="405">
        <v>0</v>
      </c>
      <c r="DK362" s="405">
        <v>0</v>
      </c>
      <c r="DL362" s="405">
        <v>0</v>
      </c>
      <c r="DM362" s="405">
        <v>0</v>
      </c>
      <c r="DN362" s="405">
        <v>0</v>
      </c>
      <c r="DO362" s="405">
        <v>0</v>
      </c>
      <c r="DP362" s="405">
        <v>0</v>
      </c>
      <c r="DQ362" s="405">
        <v>0</v>
      </c>
      <c r="DR362" s="405">
        <v>0</v>
      </c>
      <c r="DS362" s="405">
        <v>0</v>
      </c>
      <c r="DT362" s="405">
        <v>0</v>
      </c>
      <c r="DU362" s="405">
        <v>0</v>
      </c>
      <c r="DV362" s="405">
        <v>0</v>
      </c>
      <c r="DW362" s="405">
        <v>0</v>
      </c>
      <c r="DX362" s="405">
        <v>0</v>
      </c>
      <c r="DY362" s="405">
        <v>0</v>
      </c>
      <c r="DZ362" s="405">
        <v>0</v>
      </c>
      <c r="EA362" s="405">
        <v>0</v>
      </c>
      <c r="EB362" s="405">
        <v>0</v>
      </c>
      <c r="EC362" s="405">
        <v>0</v>
      </c>
      <c r="ED362" s="405">
        <v>0</v>
      </c>
      <c r="EE362" s="405">
        <v>0</v>
      </c>
      <c r="EF362" s="405">
        <v>0</v>
      </c>
      <c r="EG362" s="405">
        <v>0</v>
      </c>
      <c r="EH362" s="405">
        <v>0</v>
      </c>
      <c r="EI362" s="405">
        <v>0.13</v>
      </c>
      <c r="EJ362" s="405">
        <v>0</v>
      </c>
      <c r="EK362" s="405">
        <v>0</v>
      </c>
      <c r="EL362" s="405">
        <v>0</v>
      </c>
      <c r="EM362" s="405">
        <v>0</v>
      </c>
      <c r="EN362" s="405">
        <v>0</v>
      </c>
      <c r="EO362" s="405">
        <v>0</v>
      </c>
      <c r="EP362" s="405">
        <v>0</v>
      </c>
      <c r="EQ362" s="405">
        <v>0</v>
      </c>
      <c r="ER362" s="405">
        <v>0</v>
      </c>
      <c r="ES362" s="405">
        <v>0</v>
      </c>
      <c r="ET362" s="405">
        <v>0</v>
      </c>
      <c r="EU362" s="405">
        <v>0</v>
      </c>
      <c r="EV362" s="405">
        <v>0</v>
      </c>
      <c r="EW362" s="405">
        <v>0</v>
      </c>
      <c r="EX362" s="405">
        <v>0</v>
      </c>
      <c r="EY362" s="405">
        <v>0</v>
      </c>
      <c r="EZ362" s="405">
        <v>0</v>
      </c>
      <c r="FA362" s="405">
        <v>0</v>
      </c>
      <c r="FB362" s="405">
        <v>0</v>
      </c>
      <c r="FC362" s="405">
        <v>0</v>
      </c>
      <c r="FD362" s="405">
        <v>0</v>
      </c>
      <c r="FE362" s="405">
        <v>0</v>
      </c>
      <c r="FF362" s="405">
        <v>0</v>
      </c>
      <c r="FG362" s="405">
        <v>0</v>
      </c>
      <c r="FH362" s="405">
        <v>0</v>
      </c>
      <c r="FI362" s="405">
        <v>0</v>
      </c>
      <c r="FJ362" s="405">
        <v>0</v>
      </c>
      <c r="FK362" s="405">
        <v>0</v>
      </c>
      <c r="FL362" s="405">
        <v>0</v>
      </c>
      <c r="FM362" s="405">
        <v>0</v>
      </c>
      <c r="FN362" s="405">
        <v>0</v>
      </c>
      <c r="FO362" s="405">
        <v>0</v>
      </c>
      <c r="FP362" s="405">
        <v>0</v>
      </c>
      <c r="FQ362" s="405">
        <v>0</v>
      </c>
      <c r="FR362" s="405">
        <v>0</v>
      </c>
      <c r="FS362" s="405">
        <v>0</v>
      </c>
      <c r="FT362" s="405">
        <v>0</v>
      </c>
      <c r="FU362" s="405">
        <v>0</v>
      </c>
      <c r="FV362" s="405">
        <v>0</v>
      </c>
      <c r="FW362" s="405">
        <v>0</v>
      </c>
      <c r="FX362" s="405">
        <v>0</v>
      </c>
      <c r="FY362" s="405">
        <v>0</v>
      </c>
      <c r="FZ362" s="405">
        <v>0</v>
      </c>
      <c r="GA362" s="405">
        <v>0</v>
      </c>
      <c r="GB362" s="405">
        <v>0</v>
      </c>
      <c r="GC362" s="405">
        <v>0</v>
      </c>
      <c r="GD362" s="405">
        <v>0</v>
      </c>
      <c r="GE362" s="405">
        <v>0</v>
      </c>
      <c r="GF362" s="405">
        <v>0</v>
      </c>
      <c r="GG362" s="405">
        <v>0</v>
      </c>
      <c r="GH362" s="405">
        <v>0</v>
      </c>
      <c r="GI362" s="405">
        <v>0</v>
      </c>
      <c r="GJ362" s="405">
        <v>0</v>
      </c>
      <c r="GK362" s="405">
        <v>0</v>
      </c>
      <c r="GL362" s="405">
        <v>0</v>
      </c>
      <c r="GM362" s="405">
        <v>0</v>
      </c>
      <c r="GN362" s="405">
        <v>0</v>
      </c>
      <c r="GO362" s="405">
        <v>0</v>
      </c>
      <c r="GP362" s="405">
        <v>0</v>
      </c>
      <c r="GQ362" s="405">
        <v>0</v>
      </c>
      <c r="GR362" s="405">
        <v>0</v>
      </c>
      <c r="GS362" s="405">
        <v>0</v>
      </c>
      <c r="GT362" s="405">
        <v>0</v>
      </c>
      <c r="GU362" s="405">
        <v>0</v>
      </c>
      <c r="GV362" s="405">
        <v>0</v>
      </c>
      <c r="GW362" s="405">
        <v>0</v>
      </c>
      <c r="GX362" s="405">
        <v>0</v>
      </c>
      <c r="GY362" s="405">
        <v>0</v>
      </c>
      <c r="GZ362" s="405">
        <v>0</v>
      </c>
      <c r="HA362" s="405">
        <v>0</v>
      </c>
      <c r="HB362" s="405">
        <v>0</v>
      </c>
      <c r="HC362" s="405">
        <v>0</v>
      </c>
      <c r="HD362" s="405">
        <v>0</v>
      </c>
      <c r="HE362" s="405">
        <v>0</v>
      </c>
      <c r="HF362" s="405">
        <v>0</v>
      </c>
      <c r="HG362" s="405">
        <v>0</v>
      </c>
      <c r="HH362" s="405">
        <v>0</v>
      </c>
      <c r="HI362" s="405">
        <v>0</v>
      </c>
      <c r="HJ362" s="405">
        <v>0</v>
      </c>
      <c r="HK362" s="405">
        <v>0</v>
      </c>
      <c r="HL362" s="405">
        <v>0</v>
      </c>
      <c r="HM362" s="405">
        <v>0</v>
      </c>
      <c r="HN362" s="405">
        <v>0</v>
      </c>
      <c r="HO362" s="405">
        <v>0</v>
      </c>
      <c r="HP362" s="405">
        <v>0</v>
      </c>
      <c r="HQ362" s="405">
        <v>0</v>
      </c>
      <c r="HR362" s="405">
        <v>0</v>
      </c>
      <c r="HS362" s="405">
        <v>0</v>
      </c>
      <c r="HT362" s="405">
        <v>0</v>
      </c>
      <c r="HU362" s="405">
        <v>0</v>
      </c>
      <c r="HV362" s="405">
        <v>0</v>
      </c>
      <c r="HW362" s="405">
        <v>0</v>
      </c>
      <c r="HX362" s="405">
        <v>0</v>
      </c>
      <c r="HY362" s="405">
        <v>0</v>
      </c>
      <c r="HZ362" s="405">
        <v>0</v>
      </c>
      <c r="IA362" s="405">
        <v>0</v>
      </c>
      <c r="IB362" s="405">
        <v>0</v>
      </c>
      <c r="IC362" s="405">
        <v>0</v>
      </c>
      <c r="ID362" s="405">
        <v>0</v>
      </c>
      <c r="IE362" s="405">
        <v>0</v>
      </c>
      <c r="IF362" s="405">
        <v>0</v>
      </c>
      <c r="IG362" s="405">
        <v>0</v>
      </c>
      <c r="IH362" s="405" t="s">
        <v>173</v>
      </c>
      <c r="II362" s="405" t="s">
        <v>154</v>
      </c>
      <c r="IJ362" s="405" t="s">
        <v>154</v>
      </c>
      <c r="IK362" s="46"/>
    </row>
    <row r="363" spans="1:245" ht="14.4" x14ac:dyDescent="0.3">
      <c r="A363" s="157" t="s">
        <v>154</v>
      </c>
      <c r="B363" t="s">
        <v>2273</v>
      </c>
      <c r="C363" t="s">
        <v>2205</v>
      </c>
      <c r="D363" t="s">
        <v>1104</v>
      </c>
      <c r="E363" t="s">
        <v>2254</v>
      </c>
      <c r="F363" t="s">
        <v>2255</v>
      </c>
      <c r="G363" t="s">
        <v>1172</v>
      </c>
      <c r="H363" t="s">
        <v>1173</v>
      </c>
      <c r="I363" s="157" t="s">
        <v>1108</v>
      </c>
      <c r="J363" s="157" t="s">
        <v>1109</v>
      </c>
      <c r="K363" t="s">
        <v>2270</v>
      </c>
      <c r="L363" t="s">
        <v>2271</v>
      </c>
      <c r="M363" t="s">
        <v>2272</v>
      </c>
      <c r="N363" t="s">
        <v>1113</v>
      </c>
      <c r="O363">
        <v>3044.13</v>
      </c>
      <c r="P363">
        <v>0.13</v>
      </c>
      <c r="Q363">
        <v>0</v>
      </c>
      <c r="R363">
        <v>3044.13</v>
      </c>
      <c r="S363">
        <v>0.13</v>
      </c>
      <c r="T363">
        <v>0</v>
      </c>
      <c r="U363">
        <v>3044</v>
      </c>
      <c r="V363" t="s">
        <v>154</v>
      </c>
      <c r="W363" t="s">
        <v>1114</v>
      </c>
      <c r="X363" t="s">
        <v>2299</v>
      </c>
      <c r="Y363" t="s">
        <v>1116</v>
      </c>
      <c r="Z363" t="s">
        <v>1117</v>
      </c>
      <c r="AA363" t="s">
        <v>168</v>
      </c>
      <c r="AB363" t="s">
        <v>154</v>
      </c>
      <c r="AC363" t="s">
        <v>1175</v>
      </c>
      <c r="AD363" t="s">
        <v>1176</v>
      </c>
      <c r="AE363" t="s">
        <v>1177</v>
      </c>
      <c r="AF363" t="s">
        <v>1326</v>
      </c>
      <c r="AG363" t="s">
        <v>1141</v>
      </c>
      <c r="AH363" t="s">
        <v>172</v>
      </c>
      <c r="AI363" t="s">
        <v>1123</v>
      </c>
      <c r="AJ363" t="s">
        <v>1124</v>
      </c>
      <c r="AK363" t="s">
        <v>1179</v>
      </c>
      <c r="AL363" t="s">
        <v>1126</v>
      </c>
      <c r="AM363" t="s">
        <v>1127</v>
      </c>
      <c r="AN363" t="s">
        <v>154</v>
      </c>
      <c r="AO363" t="s">
        <v>1128</v>
      </c>
      <c r="AP363" t="s">
        <v>154</v>
      </c>
      <c r="AQ363" t="s">
        <v>154</v>
      </c>
      <c r="AR363" t="s">
        <v>1153</v>
      </c>
      <c r="AS363" t="s">
        <v>1130</v>
      </c>
      <c r="AT363" t="s">
        <v>1131</v>
      </c>
      <c r="AU363" t="s">
        <v>1170</v>
      </c>
      <c r="AV363" t="s">
        <v>173</v>
      </c>
      <c r="AW363" t="s">
        <v>173</v>
      </c>
      <c r="AX363" t="s">
        <v>1282</v>
      </c>
      <c r="AY363" t="s">
        <v>1283</v>
      </c>
      <c r="AZ363" t="s">
        <v>1286</v>
      </c>
      <c r="BA363" t="s">
        <v>173</v>
      </c>
      <c r="BB363">
        <v>0</v>
      </c>
      <c r="BC363">
        <v>2939.16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104.97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0</v>
      </c>
      <c r="EA363">
        <v>0</v>
      </c>
      <c r="EB363">
        <v>0</v>
      </c>
      <c r="EC363">
        <v>0</v>
      </c>
      <c r="ED363">
        <v>0</v>
      </c>
      <c r="EE363">
        <v>0</v>
      </c>
      <c r="EF363">
        <v>0</v>
      </c>
      <c r="EG363">
        <v>0</v>
      </c>
      <c r="EH363">
        <v>0</v>
      </c>
      <c r="EI363">
        <v>0.13</v>
      </c>
      <c r="EJ363">
        <v>0</v>
      </c>
      <c r="EK363">
        <v>0</v>
      </c>
      <c r="EL363">
        <v>0</v>
      </c>
      <c r="EM363">
        <v>0</v>
      </c>
      <c r="EN363">
        <v>0</v>
      </c>
      <c r="EO363">
        <v>0</v>
      </c>
      <c r="EP363">
        <v>0</v>
      </c>
      <c r="EQ363">
        <v>0</v>
      </c>
      <c r="ER363">
        <v>0</v>
      </c>
      <c r="ES363">
        <v>0</v>
      </c>
      <c r="ET363">
        <v>0</v>
      </c>
      <c r="EU363">
        <v>0</v>
      </c>
      <c r="EV363">
        <v>0</v>
      </c>
      <c r="EW363">
        <v>0</v>
      </c>
      <c r="EX363">
        <v>0</v>
      </c>
      <c r="EY363">
        <v>0</v>
      </c>
      <c r="EZ363">
        <v>0</v>
      </c>
      <c r="FA363">
        <v>0</v>
      </c>
      <c r="FB363">
        <v>0</v>
      </c>
      <c r="FC363">
        <v>0</v>
      </c>
      <c r="FD363">
        <v>0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0</v>
      </c>
      <c r="FO363">
        <v>0</v>
      </c>
      <c r="FP363">
        <v>0</v>
      </c>
      <c r="FQ363">
        <v>0</v>
      </c>
      <c r="FR363">
        <v>0</v>
      </c>
      <c r="FS363">
        <v>0</v>
      </c>
      <c r="FT363">
        <v>0</v>
      </c>
      <c r="FU363">
        <v>0</v>
      </c>
      <c r="FV363">
        <v>0</v>
      </c>
      <c r="FW363">
        <v>0</v>
      </c>
      <c r="FX363">
        <v>0</v>
      </c>
      <c r="FY363">
        <v>0</v>
      </c>
      <c r="FZ363">
        <v>0</v>
      </c>
      <c r="GA363">
        <v>0</v>
      </c>
      <c r="GB363">
        <v>0</v>
      </c>
      <c r="GC363">
        <v>0</v>
      </c>
      <c r="GD363">
        <v>0</v>
      </c>
      <c r="GE363">
        <v>0</v>
      </c>
      <c r="GF363">
        <v>0</v>
      </c>
      <c r="GG363">
        <v>0</v>
      </c>
      <c r="GH363">
        <v>0</v>
      </c>
      <c r="GI363">
        <v>0</v>
      </c>
      <c r="GJ363">
        <v>0</v>
      </c>
      <c r="GK363">
        <v>0</v>
      </c>
      <c r="GL363">
        <v>0</v>
      </c>
      <c r="GM363">
        <v>0</v>
      </c>
      <c r="GN363">
        <v>0</v>
      </c>
      <c r="GO363">
        <v>0</v>
      </c>
      <c r="GP363">
        <v>0</v>
      </c>
      <c r="GQ363">
        <v>0</v>
      </c>
      <c r="GR363">
        <v>0</v>
      </c>
      <c r="GS363">
        <v>0</v>
      </c>
      <c r="GT363">
        <v>0</v>
      </c>
      <c r="GU363">
        <v>0</v>
      </c>
      <c r="GV363">
        <v>0</v>
      </c>
      <c r="GW363">
        <v>0</v>
      </c>
      <c r="GX363">
        <v>0</v>
      </c>
      <c r="GY363">
        <v>0</v>
      </c>
      <c r="GZ363">
        <v>0</v>
      </c>
      <c r="HA363">
        <v>0</v>
      </c>
      <c r="HB363">
        <v>0</v>
      </c>
      <c r="HC363">
        <v>0</v>
      </c>
      <c r="HD363">
        <v>0</v>
      </c>
      <c r="HE363">
        <v>0</v>
      </c>
      <c r="HF363">
        <v>0</v>
      </c>
      <c r="HG363">
        <v>0</v>
      </c>
      <c r="HH363">
        <v>0</v>
      </c>
      <c r="HI363">
        <v>0</v>
      </c>
      <c r="HJ363">
        <v>0</v>
      </c>
      <c r="HK363">
        <v>0</v>
      </c>
      <c r="HL363">
        <v>0</v>
      </c>
      <c r="HM363">
        <v>0</v>
      </c>
      <c r="HN363">
        <v>0</v>
      </c>
      <c r="HO363">
        <v>0</v>
      </c>
      <c r="HP363">
        <v>0</v>
      </c>
      <c r="HQ363">
        <v>0</v>
      </c>
      <c r="HR363">
        <v>0</v>
      </c>
      <c r="HS363">
        <v>0</v>
      </c>
      <c r="HT363">
        <v>0</v>
      </c>
      <c r="HU363">
        <v>0</v>
      </c>
      <c r="HV363">
        <v>0</v>
      </c>
      <c r="HW363">
        <v>0</v>
      </c>
      <c r="HX363">
        <v>0</v>
      </c>
      <c r="HY363">
        <v>0</v>
      </c>
      <c r="HZ363">
        <v>0</v>
      </c>
      <c r="IA363">
        <v>0</v>
      </c>
      <c r="IB363">
        <v>0</v>
      </c>
      <c r="IC363">
        <v>0</v>
      </c>
      <c r="ID363">
        <v>0</v>
      </c>
      <c r="IE363">
        <v>0</v>
      </c>
      <c r="IF363">
        <v>0</v>
      </c>
      <c r="IG363">
        <v>0</v>
      </c>
      <c r="IH363" t="s">
        <v>173</v>
      </c>
      <c r="II363" t="s">
        <v>154</v>
      </c>
      <c r="IJ363" t="s">
        <v>154</v>
      </c>
    </row>
    <row r="364" spans="1:245" ht="14.4" x14ac:dyDescent="0.3">
      <c r="A364" s="157" t="s">
        <v>154</v>
      </c>
      <c r="B364" t="s">
        <v>2273</v>
      </c>
      <c r="C364" t="s">
        <v>2205</v>
      </c>
      <c r="D364" t="s">
        <v>1104</v>
      </c>
      <c r="E364" t="s">
        <v>2254</v>
      </c>
      <c r="F364" t="s">
        <v>2256</v>
      </c>
      <c r="G364" t="s">
        <v>1164</v>
      </c>
      <c r="H364" t="s">
        <v>1165</v>
      </c>
      <c r="I364" s="157" t="s">
        <v>1108</v>
      </c>
      <c r="J364" s="157" t="s">
        <v>1109</v>
      </c>
      <c r="K364" t="s">
        <v>2270</v>
      </c>
      <c r="L364" t="s">
        <v>2271</v>
      </c>
      <c r="M364" t="s">
        <v>2272</v>
      </c>
      <c r="N364" t="s">
        <v>1113</v>
      </c>
      <c r="O364">
        <v>3044.13</v>
      </c>
      <c r="P364">
        <v>0</v>
      </c>
      <c r="Q364">
        <v>7.0000000000000007E-2</v>
      </c>
      <c r="R364">
        <v>3044.2</v>
      </c>
      <c r="S364">
        <v>0</v>
      </c>
      <c r="T364">
        <v>0</v>
      </c>
      <c r="U364">
        <v>3044.2</v>
      </c>
      <c r="V364" t="s">
        <v>154</v>
      </c>
      <c r="W364" t="s">
        <v>1114</v>
      </c>
      <c r="X364" t="s">
        <v>2300</v>
      </c>
      <c r="Y364" t="s">
        <v>1116</v>
      </c>
      <c r="Z364" t="s">
        <v>1117</v>
      </c>
      <c r="AA364" t="s">
        <v>168</v>
      </c>
      <c r="AB364" t="s">
        <v>154</v>
      </c>
      <c r="AC364" t="s">
        <v>1167</v>
      </c>
      <c r="AD364" t="s">
        <v>1168</v>
      </c>
      <c r="AE364" t="s">
        <v>1160</v>
      </c>
      <c r="AF364" t="s">
        <v>2311</v>
      </c>
      <c r="AG364" t="s">
        <v>1141</v>
      </c>
      <c r="AH364" t="s">
        <v>172</v>
      </c>
      <c r="AI364" t="s">
        <v>1123</v>
      </c>
      <c r="AJ364" t="s">
        <v>1124</v>
      </c>
      <c r="AK364" t="s">
        <v>1169</v>
      </c>
      <c r="AL364" t="s">
        <v>1126</v>
      </c>
      <c r="AM364" t="s">
        <v>1127</v>
      </c>
      <c r="AN364" t="s">
        <v>154</v>
      </c>
      <c r="AO364" t="s">
        <v>1128</v>
      </c>
      <c r="AP364" t="s">
        <v>154</v>
      </c>
      <c r="AQ364" t="s">
        <v>154</v>
      </c>
      <c r="AR364" t="s">
        <v>2141</v>
      </c>
      <c r="AS364" t="s">
        <v>1130</v>
      </c>
      <c r="AT364" t="s">
        <v>1131</v>
      </c>
      <c r="AU364" t="s">
        <v>1170</v>
      </c>
      <c r="AV364" t="s">
        <v>173</v>
      </c>
      <c r="AW364" t="s">
        <v>173</v>
      </c>
      <c r="AX364" t="s">
        <v>1282</v>
      </c>
      <c r="AY364" t="s">
        <v>1283</v>
      </c>
      <c r="AZ364" t="s">
        <v>173</v>
      </c>
      <c r="BA364" t="s">
        <v>173</v>
      </c>
      <c r="BB364">
        <v>0</v>
      </c>
      <c r="BC364">
        <v>2939.16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104.97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0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0</v>
      </c>
      <c r="DZ364">
        <v>0</v>
      </c>
      <c r="EA364">
        <v>0</v>
      </c>
      <c r="EB364">
        <v>0</v>
      </c>
      <c r="EC364">
        <v>0</v>
      </c>
      <c r="ED364">
        <v>0</v>
      </c>
      <c r="EE364">
        <v>0</v>
      </c>
      <c r="EF364">
        <v>0</v>
      </c>
      <c r="EG364">
        <v>0</v>
      </c>
      <c r="EH364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>
        <v>0</v>
      </c>
      <c r="EO364">
        <v>0</v>
      </c>
      <c r="EP364">
        <v>0</v>
      </c>
      <c r="EQ364">
        <v>0</v>
      </c>
      <c r="ER364">
        <v>0</v>
      </c>
      <c r="ES364">
        <v>0</v>
      </c>
      <c r="ET364">
        <v>0</v>
      </c>
      <c r="EU364">
        <v>0</v>
      </c>
      <c r="EV364">
        <v>0</v>
      </c>
      <c r="EW364">
        <v>0</v>
      </c>
      <c r="EX364">
        <v>0</v>
      </c>
      <c r="EY364">
        <v>0</v>
      </c>
      <c r="EZ364">
        <v>0</v>
      </c>
      <c r="FA364">
        <v>0</v>
      </c>
      <c r="FB364">
        <v>0</v>
      </c>
      <c r="FC364">
        <v>0</v>
      </c>
      <c r="FD364">
        <v>0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0</v>
      </c>
      <c r="FM364">
        <v>0</v>
      </c>
      <c r="FN364">
        <v>0</v>
      </c>
      <c r="FO364">
        <v>0</v>
      </c>
      <c r="FP364">
        <v>0</v>
      </c>
      <c r="FQ364">
        <v>0</v>
      </c>
      <c r="FR364">
        <v>0</v>
      </c>
      <c r="FS364">
        <v>0</v>
      </c>
      <c r="FT364">
        <v>0</v>
      </c>
      <c r="FU364">
        <v>0</v>
      </c>
      <c r="FV364">
        <v>0</v>
      </c>
      <c r="FW364">
        <v>0</v>
      </c>
      <c r="FX364">
        <v>0</v>
      </c>
      <c r="FY364">
        <v>0</v>
      </c>
      <c r="FZ364">
        <v>0</v>
      </c>
      <c r="GA364">
        <v>0</v>
      </c>
      <c r="GB364">
        <v>0</v>
      </c>
      <c r="GC364">
        <v>0</v>
      </c>
      <c r="GD364">
        <v>0</v>
      </c>
      <c r="GE364">
        <v>0</v>
      </c>
      <c r="GF364">
        <v>0</v>
      </c>
      <c r="GG364">
        <v>0</v>
      </c>
      <c r="GH364">
        <v>0</v>
      </c>
      <c r="GI364">
        <v>0</v>
      </c>
      <c r="GJ364">
        <v>0</v>
      </c>
      <c r="GK364">
        <v>0</v>
      </c>
      <c r="GL364">
        <v>0</v>
      </c>
      <c r="GM364">
        <v>0</v>
      </c>
      <c r="GN364">
        <v>0</v>
      </c>
      <c r="GO364">
        <v>0</v>
      </c>
      <c r="GP364">
        <v>0</v>
      </c>
      <c r="GQ364">
        <v>0</v>
      </c>
      <c r="GR364">
        <v>0</v>
      </c>
      <c r="GS364">
        <v>0</v>
      </c>
      <c r="GT364">
        <v>0</v>
      </c>
      <c r="GU364">
        <v>0</v>
      </c>
      <c r="GV364">
        <v>0</v>
      </c>
      <c r="GW364">
        <v>0</v>
      </c>
      <c r="GX364">
        <v>0</v>
      </c>
      <c r="GY364">
        <v>0</v>
      </c>
      <c r="GZ364">
        <v>0</v>
      </c>
      <c r="HA364">
        <v>0</v>
      </c>
      <c r="HB364">
        <v>0</v>
      </c>
      <c r="HC364">
        <v>0</v>
      </c>
      <c r="HD364">
        <v>0</v>
      </c>
      <c r="HE364">
        <v>0</v>
      </c>
      <c r="HF364">
        <v>0</v>
      </c>
      <c r="HG364">
        <v>0</v>
      </c>
      <c r="HH364">
        <v>0</v>
      </c>
      <c r="HI364">
        <v>0</v>
      </c>
      <c r="HJ364">
        <v>0</v>
      </c>
      <c r="HK364">
        <v>0</v>
      </c>
      <c r="HL364">
        <v>0</v>
      </c>
      <c r="HM364">
        <v>0</v>
      </c>
      <c r="HN364">
        <v>0</v>
      </c>
      <c r="HO364">
        <v>0</v>
      </c>
      <c r="HP364">
        <v>0</v>
      </c>
      <c r="HQ364">
        <v>0</v>
      </c>
      <c r="HR364">
        <v>0</v>
      </c>
      <c r="HS364">
        <v>0</v>
      </c>
      <c r="HT364">
        <v>0</v>
      </c>
      <c r="HU364">
        <v>0</v>
      </c>
      <c r="HV364">
        <v>0</v>
      </c>
      <c r="HW364">
        <v>0</v>
      </c>
      <c r="HX364">
        <v>0</v>
      </c>
      <c r="HY364">
        <v>0</v>
      </c>
      <c r="HZ364">
        <v>0</v>
      </c>
      <c r="IA364">
        <v>0</v>
      </c>
      <c r="IB364">
        <v>0</v>
      </c>
      <c r="IC364">
        <v>7.0000000000000007E-2</v>
      </c>
      <c r="ID364">
        <v>0</v>
      </c>
      <c r="IE364">
        <v>0</v>
      </c>
      <c r="IF364">
        <v>0</v>
      </c>
      <c r="IG364">
        <v>0</v>
      </c>
      <c r="IH364" t="s">
        <v>173</v>
      </c>
      <c r="II364" t="s">
        <v>154</v>
      </c>
      <c r="IJ364" t="s">
        <v>154</v>
      </c>
    </row>
    <row r="365" spans="1:245" ht="14.4" x14ac:dyDescent="0.3">
      <c r="A365" s="157" t="s">
        <v>154</v>
      </c>
      <c r="B365" t="s">
        <v>2273</v>
      </c>
      <c r="C365" t="s">
        <v>2205</v>
      </c>
      <c r="D365" t="s">
        <v>1104</v>
      </c>
      <c r="E365" t="s">
        <v>2254</v>
      </c>
      <c r="F365" t="s">
        <v>2257</v>
      </c>
      <c r="G365" t="s">
        <v>1134</v>
      </c>
      <c r="H365" t="s">
        <v>1135</v>
      </c>
      <c r="I365" s="157" t="s">
        <v>1108</v>
      </c>
      <c r="J365" s="157" t="s">
        <v>1109</v>
      </c>
      <c r="K365" t="s">
        <v>2270</v>
      </c>
      <c r="L365" t="s">
        <v>2271</v>
      </c>
      <c r="M365" t="s">
        <v>2272</v>
      </c>
      <c r="N365" t="s">
        <v>1113</v>
      </c>
      <c r="O365">
        <v>3044.13</v>
      </c>
      <c r="P365">
        <v>0</v>
      </c>
      <c r="Q365">
        <v>7.0000000000000007E-2</v>
      </c>
      <c r="R365">
        <v>3044.2</v>
      </c>
      <c r="S365">
        <v>0</v>
      </c>
      <c r="T365">
        <v>0</v>
      </c>
      <c r="U365">
        <v>3044.2</v>
      </c>
      <c r="V365" t="s">
        <v>154</v>
      </c>
      <c r="W365" t="s">
        <v>1114</v>
      </c>
      <c r="X365" t="s">
        <v>2301</v>
      </c>
      <c r="Y365" t="s">
        <v>1116</v>
      </c>
      <c r="Z365" t="s">
        <v>1117</v>
      </c>
      <c r="AA365" t="s">
        <v>168</v>
      </c>
      <c r="AB365" t="s">
        <v>154</v>
      </c>
      <c r="AC365" t="s">
        <v>1137</v>
      </c>
      <c r="AD365" t="s">
        <v>1138</v>
      </c>
      <c r="AE365" t="s">
        <v>1139</v>
      </c>
      <c r="AF365" t="s">
        <v>1257</v>
      </c>
      <c r="AG365" t="s">
        <v>1141</v>
      </c>
      <c r="AH365" t="s">
        <v>172</v>
      </c>
      <c r="AI365" t="s">
        <v>1123</v>
      </c>
      <c r="AJ365" t="s">
        <v>1124</v>
      </c>
      <c r="AK365" t="s">
        <v>1142</v>
      </c>
      <c r="AL365" t="s">
        <v>1126</v>
      </c>
      <c r="AM365" t="s">
        <v>1127</v>
      </c>
      <c r="AN365" t="s">
        <v>154</v>
      </c>
      <c r="AO365" t="s">
        <v>1128</v>
      </c>
      <c r="AP365" t="s">
        <v>154</v>
      </c>
      <c r="AQ365" t="s">
        <v>154</v>
      </c>
      <c r="AR365" t="s">
        <v>1153</v>
      </c>
      <c r="AS365" t="s">
        <v>1130</v>
      </c>
      <c r="AT365" t="s">
        <v>1131</v>
      </c>
      <c r="AU365" t="s">
        <v>1170</v>
      </c>
      <c r="AV365" t="s">
        <v>173</v>
      </c>
      <c r="AW365" t="s">
        <v>173</v>
      </c>
      <c r="AX365" t="s">
        <v>1282</v>
      </c>
      <c r="AY365" t="s">
        <v>1283</v>
      </c>
      <c r="AZ365" t="s">
        <v>173</v>
      </c>
      <c r="BA365" t="s">
        <v>173</v>
      </c>
      <c r="BB365">
        <v>0</v>
      </c>
      <c r="BC365">
        <v>2939.16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>
        <v>0</v>
      </c>
      <c r="CB365">
        <v>0</v>
      </c>
      <c r="CC365">
        <v>0</v>
      </c>
      <c r="CD365">
        <v>104.97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  <c r="DG365">
        <v>0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0</v>
      </c>
      <c r="DZ365">
        <v>0</v>
      </c>
      <c r="EA365">
        <v>0</v>
      </c>
      <c r="EB365">
        <v>0</v>
      </c>
      <c r="EC365">
        <v>0</v>
      </c>
      <c r="ED365">
        <v>0</v>
      </c>
      <c r="EE365">
        <v>0</v>
      </c>
      <c r="EF365">
        <v>0</v>
      </c>
      <c r="EG365">
        <v>0</v>
      </c>
      <c r="EH365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>
        <v>0</v>
      </c>
      <c r="EO365">
        <v>0</v>
      </c>
      <c r="EP365">
        <v>0</v>
      </c>
      <c r="EQ365">
        <v>0</v>
      </c>
      <c r="ER365">
        <v>0</v>
      </c>
      <c r="ES365">
        <v>0</v>
      </c>
      <c r="ET365">
        <v>0</v>
      </c>
      <c r="EU365">
        <v>0</v>
      </c>
      <c r="EV365">
        <v>0</v>
      </c>
      <c r="EW365">
        <v>0</v>
      </c>
      <c r="EX365">
        <v>0</v>
      </c>
      <c r="EY365">
        <v>0</v>
      </c>
      <c r="EZ365">
        <v>0</v>
      </c>
      <c r="FA365">
        <v>0</v>
      </c>
      <c r="FB365">
        <v>0</v>
      </c>
      <c r="FC365">
        <v>0</v>
      </c>
      <c r="FD365">
        <v>0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0</v>
      </c>
      <c r="FM365">
        <v>0</v>
      </c>
      <c r="FN365">
        <v>0</v>
      </c>
      <c r="FO365">
        <v>0</v>
      </c>
      <c r="FP365">
        <v>0</v>
      </c>
      <c r="FQ365">
        <v>0</v>
      </c>
      <c r="FR365">
        <v>0</v>
      </c>
      <c r="FS365">
        <v>0</v>
      </c>
      <c r="FT365">
        <v>0</v>
      </c>
      <c r="FU365">
        <v>0</v>
      </c>
      <c r="FV365">
        <v>0</v>
      </c>
      <c r="FW365">
        <v>0</v>
      </c>
      <c r="FX365">
        <v>0</v>
      </c>
      <c r="FY365">
        <v>0</v>
      </c>
      <c r="FZ365">
        <v>0</v>
      </c>
      <c r="GA365">
        <v>0</v>
      </c>
      <c r="GB365">
        <v>0</v>
      </c>
      <c r="GC365">
        <v>0</v>
      </c>
      <c r="GD365">
        <v>0</v>
      </c>
      <c r="GE365">
        <v>0</v>
      </c>
      <c r="GF365">
        <v>0</v>
      </c>
      <c r="GG365">
        <v>0</v>
      </c>
      <c r="GH365">
        <v>0</v>
      </c>
      <c r="GI365">
        <v>0</v>
      </c>
      <c r="GJ365">
        <v>0</v>
      </c>
      <c r="GK365">
        <v>0</v>
      </c>
      <c r="GL365">
        <v>0</v>
      </c>
      <c r="GM365">
        <v>0</v>
      </c>
      <c r="GN365">
        <v>0</v>
      </c>
      <c r="GO365">
        <v>0</v>
      </c>
      <c r="GP365">
        <v>0</v>
      </c>
      <c r="GQ365">
        <v>0</v>
      </c>
      <c r="GR365">
        <v>0</v>
      </c>
      <c r="GS365">
        <v>0</v>
      </c>
      <c r="GT365">
        <v>0</v>
      </c>
      <c r="GU365">
        <v>0</v>
      </c>
      <c r="GV365">
        <v>0</v>
      </c>
      <c r="GW365">
        <v>0</v>
      </c>
      <c r="GX365">
        <v>0</v>
      </c>
      <c r="GY365">
        <v>0</v>
      </c>
      <c r="GZ365">
        <v>0</v>
      </c>
      <c r="HA365">
        <v>0</v>
      </c>
      <c r="HB365">
        <v>0</v>
      </c>
      <c r="HC365">
        <v>0</v>
      </c>
      <c r="HD365">
        <v>0</v>
      </c>
      <c r="HE365">
        <v>0</v>
      </c>
      <c r="HF365">
        <v>0</v>
      </c>
      <c r="HG365">
        <v>0</v>
      </c>
      <c r="HH365">
        <v>0</v>
      </c>
      <c r="HI365">
        <v>0</v>
      </c>
      <c r="HJ365">
        <v>0</v>
      </c>
      <c r="HK365">
        <v>0</v>
      </c>
      <c r="HL365">
        <v>0</v>
      </c>
      <c r="HM365">
        <v>0</v>
      </c>
      <c r="HN365">
        <v>0</v>
      </c>
      <c r="HO365">
        <v>0</v>
      </c>
      <c r="HP365">
        <v>0</v>
      </c>
      <c r="HQ365">
        <v>0</v>
      </c>
      <c r="HR365">
        <v>0</v>
      </c>
      <c r="HS365">
        <v>0</v>
      </c>
      <c r="HT365">
        <v>0</v>
      </c>
      <c r="HU365">
        <v>0</v>
      </c>
      <c r="HV365">
        <v>0</v>
      </c>
      <c r="HW365">
        <v>0</v>
      </c>
      <c r="HX365">
        <v>0</v>
      </c>
      <c r="HY365">
        <v>0</v>
      </c>
      <c r="HZ365">
        <v>0</v>
      </c>
      <c r="IA365">
        <v>0</v>
      </c>
      <c r="IB365">
        <v>0</v>
      </c>
      <c r="IC365">
        <v>7.0000000000000007E-2</v>
      </c>
      <c r="ID365">
        <v>0</v>
      </c>
      <c r="IE365">
        <v>0</v>
      </c>
      <c r="IF365">
        <v>0</v>
      </c>
      <c r="IG365">
        <v>0</v>
      </c>
      <c r="IH365" t="s">
        <v>173</v>
      </c>
      <c r="II365" t="s">
        <v>154</v>
      </c>
      <c r="IJ365" t="s">
        <v>154</v>
      </c>
    </row>
    <row r="366" spans="1:245" ht="14.4" x14ac:dyDescent="0.3">
      <c r="A366" s="157" t="s">
        <v>154</v>
      </c>
      <c r="B366" t="s">
        <v>2273</v>
      </c>
      <c r="C366" t="s">
        <v>2205</v>
      </c>
      <c r="D366" t="s">
        <v>1104</v>
      </c>
      <c r="E366" t="s">
        <v>2254</v>
      </c>
      <c r="F366" t="s">
        <v>2258</v>
      </c>
      <c r="G366" t="s">
        <v>1155</v>
      </c>
      <c r="H366" t="s">
        <v>1156</v>
      </c>
      <c r="I366" s="157" t="s">
        <v>1108</v>
      </c>
      <c r="J366" s="157" t="s">
        <v>1109</v>
      </c>
      <c r="K366" t="s">
        <v>2270</v>
      </c>
      <c r="L366" t="s">
        <v>2271</v>
      </c>
      <c r="M366" t="s">
        <v>2272</v>
      </c>
      <c r="N366" t="s">
        <v>1113</v>
      </c>
      <c r="O366">
        <v>3044.13</v>
      </c>
      <c r="P366">
        <v>0.13</v>
      </c>
      <c r="Q366">
        <v>0</v>
      </c>
      <c r="R366">
        <v>3044.13</v>
      </c>
      <c r="S366">
        <v>0.13</v>
      </c>
      <c r="T366">
        <v>0</v>
      </c>
      <c r="U366">
        <v>3044</v>
      </c>
      <c r="V366" t="s">
        <v>154</v>
      </c>
      <c r="W366" t="s">
        <v>1114</v>
      </c>
      <c r="X366" t="s">
        <v>2302</v>
      </c>
      <c r="Y366" t="s">
        <v>1116</v>
      </c>
      <c r="Z366" t="s">
        <v>1117</v>
      </c>
      <c r="AA366" t="s">
        <v>168</v>
      </c>
      <c r="AB366" t="s">
        <v>154</v>
      </c>
      <c r="AC366" t="s">
        <v>1158</v>
      </c>
      <c r="AD366" t="s">
        <v>1159</v>
      </c>
      <c r="AE366" t="s">
        <v>1160</v>
      </c>
      <c r="AF366" t="s">
        <v>2311</v>
      </c>
      <c r="AG366" t="s">
        <v>1141</v>
      </c>
      <c r="AH366" t="s">
        <v>172</v>
      </c>
      <c r="AI366" t="s">
        <v>1123</v>
      </c>
      <c r="AJ366" t="s">
        <v>1124</v>
      </c>
      <c r="AK366" t="s">
        <v>1162</v>
      </c>
      <c r="AL366" t="s">
        <v>1126</v>
      </c>
      <c r="AM366" t="s">
        <v>1127</v>
      </c>
      <c r="AN366" t="s">
        <v>154</v>
      </c>
      <c r="AO366" t="s">
        <v>1128</v>
      </c>
      <c r="AP366" t="s">
        <v>154</v>
      </c>
      <c r="AQ366" t="s">
        <v>154</v>
      </c>
      <c r="AR366" t="s">
        <v>2141</v>
      </c>
      <c r="AS366" t="s">
        <v>1130</v>
      </c>
      <c r="AT366" t="s">
        <v>1131</v>
      </c>
      <c r="AU366" t="s">
        <v>1170</v>
      </c>
      <c r="AV366" t="s">
        <v>173</v>
      </c>
      <c r="AW366" t="s">
        <v>173</v>
      </c>
      <c r="AX366" t="s">
        <v>1282</v>
      </c>
      <c r="AY366" t="s">
        <v>1283</v>
      </c>
      <c r="AZ366" t="s">
        <v>1286</v>
      </c>
      <c r="BA366" t="s">
        <v>173</v>
      </c>
      <c r="BB366">
        <v>0</v>
      </c>
      <c r="BC366">
        <v>2939.16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104.97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  <c r="DY366">
        <v>0</v>
      </c>
      <c r="DZ366">
        <v>0</v>
      </c>
      <c r="EA366">
        <v>0</v>
      </c>
      <c r="EB366">
        <v>0</v>
      </c>
      <c r="EC366">
        <v>0</v>
      </c>
      <c r="ED366">
        <v>0</v>
      </c>
      <c r="EE366">
        <v>0</v>
      </c>
      <c r="EF366">
        <v>0</v>
      </c>
      <c r="EG366">
        <v>0</v>
      </c>
      <c r="EH366">
        <v>0</v>
      </c>
      <c r="EI366">
        <v>0.13</v>
      </c>
      <c r="EJ366">
        <v>0</v>
      </c>
      <c r="EK366">
        <v>0</v>
      </c>
      <c r="EL366">
        <v>0</v>
      </c>
      <c r="EM366">
        <v>0</v>
      </c>
      <c r="EN366">
        <v>0</v>
      </c>
      <c r="EO366">
        <v>0</v>
      </c>
      <c r="EP366">
        <v>0</v>
      </c>
      <c r="EQ366">
        <v>0</v>
      </c>
      <c r="ER366">
        <v>0</v>
      </c>
      <c r="ES366">
        <v>0</v>
      </c>
      <c r="ET366">
        <v>0</v>
      </c>
      <c r="EU366">
        <v>0</v>
      </c>
      <c r="EV366">
        <v>0</v>
      </c>
      <c r="EW366">
        <v>0</v>
      </c>
      <c r="EX366">
        <v>0</v>
      </c>
      <c r="EY366">
        <v>0</v>
      </c>
      <c r="EZ366">
        <v>0</v>
      </c>
      <c r="FA366">
        <v>0</v>
      </c>
      <c r="FB366">
        <v>0</v>
      </c>
      <c r="FC366">
        <v>0</v>
      </c>
      <c r="FD366">
        <v>0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0</v>
      </c>
      <c r="FM366">
        <v>0</v>
      </c>
      <c r="FN366">
        <v>0</v>
      </c>
      <c r="FO366">
        <v>0</v>
      </c>
      <c r="FP366">
        <v>0</v>
      </c>
      <c r="FQ366">
        <v>0</v>
      </c>
      <c r="FR366">
        <v>0</v>
      </c>
      <c r="FS366">
        <v>0</v>
      </c>
      <c r="FT366">
        <v>0</v>
      </c>
      <c r="FU366">
        <v>0</v>
      </c>
      <c r="FV366">
        <v>0</v>
      </c>
      <c r="FW366">
        <v>0</v>
      </c>
      <c r="FX366">
        <v>0</v>
      </c>
      <c r="FY366">
        <v>0</v>
      </c>
      <c r="FZ366">
        <v>0</v>
      </c>
      <c r="GA366">
        <v>0</v>
      </c>
      <c r="GB366">
        <v>0</v>
      </c>
      <c r="GC366">
        <v>0</v>
      </c>
      <c r="GD366">
        <v>0</v>
      </c>
      <c r="GE366">
        <v>0</v>
      </c>
      <c r="GF366">
        <v>0</v>
      </c>
      <c r="GG366">
        <v>0</v>
      </c>
      <c r="GH366">
        <v>0</v>
      </c>
      <c r="GI366">
        <v>0</v>
      </c>
      <c r="GJ366">
        <v>0</v>
      </c>
      <c r="GK366">
        <v>0</v>
      </c>
      <c r="GL366">
        <v>0</v>
      </c>
      <c r="GM366">
        <v>0</v>
      </c>
      <c r="GN366">
        <v>0</v>
      </c>
      <c r="GO366">
        <v>0</v>
      </c>
      <c r="GP366">
        <v>0</v>
      </c>
      <c r="GQ366">
        <v>0</v>
      </c>
      <c r="GR366">
        <v>0</v>
      </c>
      <c r="GS366">
        <v>0</v>
      </c>
      <c r="GT366">
        <v>0</v>
      </c>
      <c r="GU366">
        <v>0</v>
      </c>
      <c r="GV366">
        <v>0</v>
      </c>
      <c r="GW366">
        <v>0</v>
      </c>
      <c r="GX366">
        <v>0</v>
      </c>
      <c r="GY366">
        <v>0</v>
      </c>
      <c r="GZ366">
        <v>0</v>
      </c>
      <c r="HA366">
        <v>0</v>
      </c>
      <c r="HB366">
        <v>0</v>
      </c>
      <c r="HC366">
        <v>0</v>
      </c>
      <c r="HD366">
        <v>0</v>
      </c>
      <c r="HE366">
        <v>0</v>
      </c>
      <c r="HF366">
        <v>0</v>
      </c>
      <c r="HG366">
        <v>0</v>
      </c>
      <c r="HH366">
        <v>0</v>
      </c>
      <c r="HI366">
        <v>0</v>
      </c>
      <c r="HJ366">
        <v>0</v>
      </c>
      <c r="HK366">
        <v>0</v>
      </c>
      <c r="HL366">
        <v>0</v>
      </c>
      <c r="HM366">
        <v>0</v>
      </c>
      <c r="HN366">
        <v>0</v>
      </c>
      <c r="HO366">
        <v>0</v>
      </c>
      <c r="HP366">
        <v>0</v>
      </c>
      <c r="HQ366">
        <v>0</v>
      </c>
      <c r="HR366">
        <v>0</v>
      </c>
      <c r="HS366">
        <v>0</v>
      </c>
      <c r="HT366">
        <v>0</v>
      </c>
      <c r="HU366">
        <v>0</v>
      </c>
      <c r="HV366">
        <v>0</v>
      </c>
      <c r="HW366">
        <v>0</v>
      </c>
      <c r="HX366">
        <v>0</v>
      </c>
      <c r="HY366">
        <v>0</v>
      </c>
      <c r="HZ366">
        <v>0</v>
      </c>
      <c r="IA366">
        <v>0</v>
      </c>
      <c r="IB366">
        <v>0</v>
      </c>
      <c r="IC366">
        <v>0</v>
      </c>
      <c r="ID366">
        <v>0</v>
      </c>
      <c r="IE366">
        <v>0</v>
      </c>
      <c r="IF366">
        <v>0</v>
      </c>
      <c r="IG366">
        <v>0</v>
      </c>
      <c r="IH366" t="s">
        <v>173</v>
      </c>
      <c r="II366" t="s">
        <v>154</v>
      </c>
      <c r="IJ366" t="s">
        <v>154</v>
      </c>
    </row>
    <row r="367" spans="1:245" ht="14.4" x14ac:dyDescent="0.3">
      <c r="A367" s="157" t="s">
        <v>154</v>
      </c>
      <c r="B367" t="s">
        <v>2273</v>
      </c>
      <c r="C367" t="s">
        <v>2205</v>
      </c>
      <c r="D367" t="s">
        <v>1104</v>
      </c>
      <c r="E367" t="s">
        <v>2254</v>
      </c>
      <c r="F367" t="s">
        <v>2259</v>
      </c>
      <c r="G367" t="s">
        <v>1106</v>
      </c>
      <c r="H367" t="s">
        <v>1107</v>
      </c>
      <c r="I367" s="157" t="s">
        <v>1108</v>
      </c>
      <c r="J367" s="157" t="s">
        <v>1109</v>
      </c>
      <c r="K367" t="s">
        <v>2270</v>
      </c>
      <c r="L367" t="s">
        <v>2271</v>
      </c>
      <c r="M367" t="s">
        <v>2272</v>
      </c>
      <c r="N367" t="s">
        <v>1113</v>
      </c>
      <c r="O367">
        <v>2939.16</v>
      </c>
      <c r="P367">
        <v>0</v>
      </c>
      <c r="Q367">
        <v>0.04</v>
      </c>
      <c r="R367">
        <v>2939.2</v>
      </c>
      <c r="S367">
        <v>0</v>
      </c>
      <c r="T367">
        <v>0</v>
      </c>
      <c r="U367">
        <v>2939.2</v>
      </c>
      <c r="V367" t="s">
        <v>154</v>
      </c>
      <c r="W367" t="s">
        <v>1114</v>
      </c>
      <c r="X367" t="s">
        <v>2303</v>
      </c>
      <c r="Y367" t="s">
        <v>1116</v>
      </c>
      <c r="Z367" t="s">
        <v>1117</v>
      </c>
      <c r="AA367" t="s">
        <v>168</v>
      </c>
      <c r="AB367" t="s">
        <v>154</v>
      </c>
      <c r="AC367" t="s">
        <v>1118</v>
      </c>
      <c r="AD367" t="s">
        <v>1119</v>
      </c>
      <c r="AE367" t="s">
        <v>1120</v>
      </c>
      <c r="AF367" t="s">
        <v>2312</v>
      </c>
      <c r="AG367" t="s">
        <v>1122</v>
      </c>
      <c r="AH367" t="s">
        <v>172</v>
      </c>
      <c r="AI367" t="s">
        <v>1123</v>
      </c>
      <c r="AJ367" t="s">
        <v>1124</v>
      </c>
      <c r="AK367" t="s">
        <v>1125</v>
      </c>
      <c r="AL367" t="s">
        <v>1126</v>
      </c>
      <c r="AM367" t="s">
        <v>1127</v>
      </c>
      <c r="AN367" t="s">
        <v>154</v>
      </c>
      <c r="AO367" t="s">
        <v>1128</v>
      </c>
      <c r="AP367" t="s">
        <v>154</v>
      </c>
      <c r="AQ367" t="s">
        <v>154</v>
      </c>
      <c r="AR367" t="s">
        <v>1129</v>
      </c>
      <c r="AS367" t="s">
        <v>1130</v>
      </c>
      <c r="AT367" t="s">
        <v>1131</v>
      </c>
      <c r="AU367" t="s">
        <v>1282</v>
      </c>
      <c r="AV367" t="s">
        <v>173</v>
      </c>
      <c r="AW367" t="s">
        <v>173</v>
      </c>
      <c r="AX367" t="s">
        <v>1282</v>
      </c>
      <c r="AY367" t="s">
        <v>1411</v>
      </c>
      <c r="AZ367" t="s">
        <v>173</v>
      </c>
      <c r="BA367" t="s">
        <v>173</v>
      </c>
      <c r="BB367">
        <v>0</v>
      </c>
      <c r="BC367">
        <v>2939.16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  <c r="DY367">
        <v>0</v>
      </c>
      <c r="DZ367">
        <v>0</v>
      </c>
      <c r="EA367">
        <v>0</v>
      </c>
      <c r="EB367">
        <v>0</v>
      </c>
      <c r="EC367">
        <v>0</v>
      </c>
      <c r="ED367">
        <v>0</v>
      </c>
      <c r="EE367">
        <v>0</v>
      </c>
      <c r="EF367">
        <v>0</v>
      </c>
      <c r="EG367">
        <v>0</v>
      </c>
      <c r="EH367">
        <v>0</v>
      </c>
      <c r="EI367">
        <v>0</v>
      </c>
      <c r="EJ367">
        <v>0</v>
      </c>
      <c r="EK367">
        <v>0</v>
      </c>
      <c r="EL367">
        <v>0</v>
      </c>
      <c r="EM367">
        <v>0</v>
      </c>
      <c r="EN367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0</v>
      </c>
      <c r="EY367">
        <v>0</v>
      </c>
      <c r="EZ367">
        <v>0</v>
      </c>
      <c r="FA367">
        <v>0</v>
      </c>
      <c r="FB367">
        <v>0</v>
      </c>
      <c r="FC367">
        <v>0</v>
      </c>
      <c r="FD367">
        <v>0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0</v>
      </c>
      <c r="FM367">
        <v>0</v>
      </c>
      <c r="FN367">
        <v>0</v>
      </c>
      <c r="FO367">
        <v>0</v>
      </c>
      <c r="FP367">
        <v>0</v>
      </c>
      <c r="FQ367">
        <v>0</v>
      </c>
      <c r="FR367">
        <v>0</v>
      </c>
      <c r="FS367">
        <v>0</v>
      </c>
      <c r="FT367">
        <v>0</v>
      </c>
      <c r="FU367">
        <v>0</v>
      </c>
      <c r="FV367">
        <v>0</v>
      </c>
      <c r="FW367">
        <v>0</v>
      </c>
      <c r="FX367">
        <v>0</v>
      </c>
      <c r="FY367">
        <v>0</v>
      </c>
      <c r="FZ367">
        <v>0</v>
      </c>
      <c r="GA367">
        <v>0</v>
      </c>
      <c r="GB367">
        <v>0</v>
      </c>
      <c r="GC367">
        <v>0</v>
      </c>
      <c r="GD367">
        <v>0</v>
      </c>
      <c r="GE367">
        <v>0</v>
      </c>
      <c r="GF367">
        <v>0</v>
      </c>
      <c r="GG367">
        <v>0</v>
      </c>
      <c r="GH367">
        <v>0</v>
      </c>
      <c r="GI367">
        <v>0</v>
      </c>
      <c r="GJ367">
        <v>0</v>
      </c>
      <c r="GK367">
        <v>0</v>
      </c>
      <c r="GL367">
        <v>0</v>
      </c>
      <c r="GM367">
        <v>0</v>
      </c>
      <c r="GN367">
        <v>0</v>
      </c>
      <c r="GO367">
        <v>0</v>
      </c>
      <c r="GP367">
        <v>0</v>
      </c>
      <c r="GQ367">
        <v>0</v>
      </c>
      <c r="GR367">
        <v>0</v>
      </c>
      <c r="GS367">
        <v>0</v>
      </c>
      <c r="GT367">
        <v>0</v>
      </c>
      <c r="GU367">
        <v>0</v>
      </c>
      <c r="GV367">
        <v>0</v>
      </c>
      <c r="GW367">
        <v>0</v>
      </c>
      <c r="GX367">
        <v>0</v>
      </c>
      <c r="GY367">
        <v>0</v>
      </c>
      <c r="GZ367">
        <v>0</v>
      </c>
      <c r="HA367">
        <v>0</v>
      </c>
      <c r="HB367">
        <v>0</v>
      </c>
      <c r="HC367">
        <v>0</v>
      </c>
      <c r="HD367">
        <v>0</v>
      </c>
      <c r="HE367">
        <v>0</v>
      </c>
      <c r="HF367">
        <v>0</v>
      </c>
      <c r="HG367">
        <v>0</v>
      </c>
      <c r="HH367">
        <v>0</v>
      </c>
      <c r="HI367">
        <v>0</v>
      </c>
      <c r="HJ367">
        <v>0</v>
      </c>
      <c r="HK367">
        <v>0</v>
      </c>
      <c r="HL367">
        <v>0</v>
      </c>
      <c r="HM367">
        <v>0</v>
      </c>
      <c r="HN367">
        <v>0</v>
      </c>
      <c r="HO367">
        <v>0</v>
      </c>
      <c r="HP367">
        <v>0</v>
      </c>
      <c r="HQ367">
        <v>0</v>
      </c>
      <c r="HR367">
        <v>0</v>
      </c>
      <c r="HS367">
        <v>0</v>
      </c>
      <c r="HT367">
        <v>0</v>
      </c>
      <c r="HU367">
        <v>0</v>
      </c>
      <c r="HV367">
        <v>0</v>
      </c>
      <c r="HW367">
        <v>0</v>
      </c>
      <c r="HX367">
        <v>0</v>
      </c>
      <c r="HY367">
        <v>0</v>
      </c>
      <c r="HZ367">
        <v>0</v>
      </c>
      <c r="IA367">
        <v>0</v>
      </c>
      <c r="IB367">
        <v>0</v>
      </c>
      <c r="IC367">
        <v>0.04</v>
      </c>
      <c r="ID367">
        <v>0</v>
      </c>
      <c r="IE367">
        <v>0</v>
      </c>
      <c r="IF367">
        <v>0</v>
      </c>
      <c r="IG367">
        <v>0</v>
      </c>
      <c r="IH367" t="s">
        <v>173</v>
      </c>
      <c r="II367" t="s">
        <v>154</v>
      </c>
      <c r="IJ367" t="s">
        <v>154</v>
      </c>
    </row>
    <row r="368" spans="1:245" ht="14.4" x14ac:dyDescent="0.3">
      <c r="A368" s="157" t="s">
        <v>154</v>
      </c>
      <c r="B368" t="s">
        <v>2273</v>
      </c>
      <c r="C368" t="s">
        <v>2205</v>
      </c>
      <c r="D368" t="s">
        <v>1104</v>
      </c>
      <c r="E368" t="s">
        <v>2254</v>
      </c>
      <c r="F368" t="s">
        <v>2260</v>
      </c>
      <c r="G368" t="s">
        <v>1145</v>
      </c>
      <c r="H368" t="s">
        <v>1146</v>
      </c>
      <c r="I368" s="157" t="s">
        <v>1108</v>
      </c>
      <c r="J368" s="157" t="s">
        <v>1109</v>
      </c>
      <c r="K368" t="s">
        <v>2270</v>
      </c>
      <c r="L368" t="s">
        <v>2271</v>
      </c>
      <c r="M368" t="s">
        <v>2272</v>
      </c>
      <c r="N368" t="s">
        <v>1113</v>
      </c>
      <c r="O368">
        <v>3044.13</v>
      </c>
      <c r="P368">
        <v>0</v>
      </c>
      <c r="Q368">
        <v>7.0000000000000007E-2</v>
      </c>
      <c r="R368">
        <v>3044.2</v>
      </c>
      <c r="S368">
        <v>0</v>
      </c>
      <c r="T368">
        <v>0</v>
      </c>
      <c r="U368">
        <v>3044.2</v>
      </c>
      <c r="V368" t="s">
        <v>154</v>
      </c>
      <c r="W368" t="s">
        <v>1114</v>
      </c>
      <c r="X368" t="s">
        <v>2304</v>
      </c>
      <c r="Y368" t="s">
        <v>1116</v>
      </c>
      <c r="Z368" t="s">
        <v>1117</v>
      </c>
      <c r="AA368" t="s">
        <v>168</v>
      </c>
      <c r="AB368" t="s">
        <v>154</v>
      </c>
      <c r="AC368" t="s">
        <v>1148</v>
      </c>
      <c r="AD368" t="s">
        <v>1149</v>
      </c>
      <c r="AE368" t="s">
        <v>1150</v>
      </c>
      <c r="AF368" t="s">
        <v>1944</v>
      </c>
      <c r="AG368" t="s">
        <v>1141</v>
      </c>
      <c r="AH368" t="s">
        <v>172</v>
      </c>
      <c r="AI368" t="s">
        <v>1123</v>
      </c>
      <c r="AJ368" t="s">
        <v>1124</v>
      </c>
      <c r="AK368" t="s">
        <v>1152</v>
      </c>
      <c r="AL368" t="s">
        <v>1126</v>
      </c>
      <c r="AM368" t="s">
        <v>1127</v>
      </c>
      <c r="AN368" t="s">
        <v>154</v>
      </c>
      <c r="AO368" t="s">
        <v>1128</v>
      </c>
      <c r="AP368" t="s">
        <v>154</v>
      </c>
      <c r="AQ368" t="s">
        <v>154</v>
      </c>
      <c r="AR368" t="s">
        <v>1153</v>
      </c>
      <c r="AS368" t="s">
        <v>1130</v>
      </c>
      <c r="AT368" t="s">
        <v>1131</v>
      </c>
      <c r="AU368" t="s">
        <v>1170</v>
      </c>
      <c r="AV368" t="s">
        <v>173</v>
      </c>
      <c r="AW368" t="s">
        <v>173</v>
      </c>
      <c r="AX368" t="s">
        <v>1282</v>
      </c>
      <c r="AY368" t="s">
        <v>1283</v>
      </c>
      <c r="AZ368" t="s">
        <v>173</v>
      </c>
      <c r="BA368" t="s">
        <v>173</v>
      </c>
      <c r="BB368">
        <v>0</v>
      </c>
      <c r="BC368">
        <v>2939.16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104.97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0</v>
      </c>
      <c r="DZ368">
        <v>0</v>
      </c>
      <c r="EA368">
        <v>0</v>
      </c>
      <c r="EB368">
        <v>0</v>
      </c>
      <c r="EC368">
        <v>0</v>
      </c>
      <c r="ED368">
        <v>0</v>
      </c>
      <c r="EE368">
        <v>0</v>
      </c>
      <c r="EF368">
        <v>0</v>
      </c>
      <c r="EG368">
        <v>0</v>
      </c>
      <c r="EH368">
        <v>0</v>
      </c>
      <c r="EI368">
        <v>0</v>
      </c>
      <c r="EJ368">
        <v>0</v>
      </c>
      <c r="EK368">
        <v>0</v>
      </c>
      <c r="EL368">
        <v>0</v>
      </c>
      <c r="EM368">
        <v>0</v>
      </c>
      <c r="EN368">
        <v>0</v>
      </c>
      <c r="EO368">
        <v>0</v>
      </c>
      <c r="EP368">
        <v>0</v>
      </c>
      <c r="EQ368">
        <v>0</v>
      </c>
      <c r="ER368">
        <v>0</v>
      </c>
      <c r="ES368">
        <v>0</v>
      </c>
      <c r="ET368">
        <v>0</v>
      </c>
      <c r="EU368">
        <v>0</v>
      </c>
      <c r="EV368">
        <v>0</v>
      </c>
      <c r="EW368">
        <v>0</v>
      </c>
      <c r="EX368">
        <v>0</v>
      </c>
      <c r="EY368">
        <v>0</v>
      </c>
      <c r="EZ368">
        <v>0</v>
      </c>
      <c r="FA368">
        <v>0</v>
      </c>
      <c r="FB368">
        <v>0</v>
      </c>
      <c r="FC368">
        <v>0</v>
      </c>
      <c r="FD368">
        <v>0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0</v>
      </c>
      <c r="FM368">
        <v>0</v>
      </c>
      <c r="FN368">
        <v>0</v>
      </c>
      <c r="FO368">
        <v>0</v>
      </c>
      <c r="FP368">
        <v>0</v>
      </c>
      <c r="FQ368">
        <v>0</v>
      </c>
      <c r="FR368">
        <v>0</v>
      </c>
      <c r="FS368">
        <v>0</v>
      </c>
      <c r="FT368">
        <v>0</v>
      </c>
      <c r="FU368">
        <v>0</v>
      </c>
      <c r="FV368">
        <v>0</v>
      </c>
      <c r="FW368">
        <v>0</v>
      </c>
      <c r="FX368">
        <v>0</v>
      </c>
      <c r="FY368">
        <v>0</v>
      </c>
      <c r="FZ368">
        <v>0</v>
      </c>
      <c r="GA368">
        <v>0</v>
      </c>
      <c r="GB368">
        <v>0</v>
      </c>
      <c r="GC368">
        <v>0</v>
      </c>
      <c r="GD368">
        <v>0</v>
      </c>
      <c r="GE368">
        <v>0</v>
      </c>
      <c r="GF368">
        <v>0</v>
      </c>
      <c r="GG368">
        <v>0</v>
      </c>
      <c r="GH368">
        <v>0</v>
      </c>
      <c r="GI368">
        <v>0</v>
      </c>
      <c r="GJ368">
        <v>0</v>
      </c>
      <c r="GK368">
        <v>0</v>
      </c>
      <c r="GL368">
        <v>0</v>
      </c>
      <c r="GM368">
        <v>0</v>
      </c>
      <c r="GN368">
        <v>0</v>
      </c>
      <c r="GO368">
        <v>0</v>
      </c>
      <c r="GP368">
        <v>0</v>
      </c>
      <c r="GQ368">
        <v>0</v>
      </c>
      <c r="GR368">
        <v>0</v>
      </c>
      <c r="GS368">
        <v>0</v>
      </c>
      <c r="GT368">
        <v>0</v>
      </c>
      <c r="GU368">
        <v>0</v>
      </c>
      <c r="GV368">
        <v>0</v>
      </c>
      <c r="GW368">
        <v>0</v>
      </c>
      <c r="GX368">
        <v>0</v>
      </c>
      <c r="GY368">
        <v>0</v>
      </c>
      <c r="GZ368">
        <v>0</v>
      </c>
      <c r="HA368">
        <v>0</v>
      </c>
      <c r="HB368">
        <v>0</v>
      </c>
      <c r="HC368">
        <v>0</v>
      </c>
      <c r="HD368">
        <v>0</v>
      </c>
      <c r="HE368">
        <v>0</v>
      </c>
      <c r="HF368">
        <v>0</v>
      </c>
      <c r="HG368">
        <v>0</v>
      </c>
      <c r="HH368">
        <v>0</v>
      </c>
      <c r="HI368">
        <v>0</v>
      </c>
      <c r="HJ368">
        <v>0</v>
      </c>
      <c r="HK368">
        <v>0</v>
      </c>
      <c r="HL368">
        <v>0</v>
      </c>
      <c r="HM368">
        <v>0</v>
      </c>
      <c r="HN368">
        <v>0</v>
      </c>
      <c r="HO368">
        <v>0</v>
      </c>
      <c r="HP368">
        <v>0</v>
      </c>
      <c r="HQ368">
        <v>0</v>
      </c>
      <c r="HR368">
        <v>0</v>
      </c>
      <c r="HS368">
        <v>0</v>
      </c>
      <c r="HT368">
        <v>0</v>
      </c>
      <c r="HU368">
        <v>0</v>
      </c>
      <c r="HV368">
        <v>0</v>
      </c>
      <c r="HW368">
        <v>0</v>
      </c>
      <c r="HX368">
        <v>0</v>
      </c>
      <c r="HY368">
        <v>0</v>
      </c>
      <c r="HZ368">
        <v>0</v>
      </c>
      <c r="IA368">
        <v>0</v>
      </c>
      <c r="IB368">
        <v>0</v>
      </c>
      <c r="IC368">
        <v>7.0000000000000007E-2</v>
      </c>
      <c r="ID368">
        <v>0</v>
      </c>
      <c r="IE368">
        <v>0</v>
      </c>
      <c r="IF368">
        <v>0</v>
      </c>
      <c r="IG368">
        <v>0</v>
      </c>
      <c r="IH368" t="s">
        <v>173</v>
      </c>
      <c r="II368" t="s">
        <v>154</v>
      </c>
      <c r="IJ368" t="s">
        <v>154</v>
      </c>
    </row>
    <row r="369" spans="1:244" ht="14.4" x14ac:dyDescent="0.3">
      <c r="A369" s="157"/>
      <c r="B369"/>
      <c r="C369"/>
      <c r="D369"/>
      <c r="E369"/>
      <c r="F369"/>
      <c r="G369"/>
      <c r="H369"/>
      <c r="I369" s="157"/>
      <c r="J369" s="157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</row>
    <row r="370" spans="1:244" ht="14.4" x14ac:dyDescent="0.3">
      <c r="A370" s="157"/>
      <c r="B370"/>
      <c r="C370"/>
      <c r="D370"/>
      <c r="E370"/>
      <c r="F370"/>
      <c r="G370"/>
      <c r="H370"/>
      <c r="I370" s="157"/>
      <c r="J370" s="157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</row>
    <row r="371" spans="1:244" ht="14.4" x14ac:dyDescent="0.3">
      <c r="A371" s="157"/>
      <c r="B371"/>
      <c r="C371"/>
      <c r="D371"/>
      <c r="E371"/>
      <c r="F371"/>
      <c r="G371"/>
      <c r="H371"/>
      <c r="I371" s="157"/>
      <c r="J371" s="157"/>
      <c r="K371"/>
      <c r="L371"/>
      <c r="M371"/>
      <c r="N371"/>
      <c r="O371" s="245" t="s">
        <v>1270</v>
      </c>
      <c r="P371" s="29">
        <f>S373</f>
        <v>17670.000000000004</v>
      </c>
      <c r="S371" s="16" t="s">
        <v>1271</v>
      </c>
      <c r="V371" s="16" t="s">
        <v>1271</v>
      </c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</row>
    <row r="372" spans="1:244" ht="14.4" x14ac:dyDescent="0.3">
      <c r="A372" s="157"/>
      <c r="B372"/>
      <c r="C372"/>
      <c r="D372"/>
      <c r="E372"/>
      <c r="F372"/>
      <c r="G372"/>
      <c r="H372"/>
      <c r="I372" s="157"/>
      <c r="J372" s="157"/>
      <c r="K372"/>
      <c r="L372"/>
      <c r="M372"/>
      <c r="N372"/>
      <c r="O372" s="245" t="s">
        <v>1272</v>
      </c>
      <c r="P372" s="29">
        <f>S378</f>
        <v>17670.2</v>
      </c>
      <c r="R372" s="28">
        <f>SUM(R345:R350)</f>
        <v>17670.230000000003</v>
      </c>
      <c r="S372" s="28">
        <f>SUM(S345:S350)</f>
        <v>0.23</v>
      </c>
      <c r="U372" s="28">
        <f>SUM(R357:R362)</f>
        <v>18264.990000000002</v>
      </c>
      <c r="V372" s="28">
        <f>SUM(S357:S362)</f>
        <v>0.39</v>
      </c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</row>
    <row r="373" spans="1:244" ht="14.4" x14ac:dyDescent="0.3">
      <c r="A373" s="157"/>
      <c r="B373"/>
      <c r="C373"/>
      <c r="D373"/>
      <c r="E373"/>
      <c r="F373"/>
      <c r="G373"/>
      <c r="H373"/>
      <c r="I373" s="157"/>
      <c r="J373" s="157"/>
      <c r="K373"/>
      <c r="L373"/>
      <c r="M373"/>
      <c r="N373"/>
      <c r="O373" s="245" t="s">
        <v>1273</v>
      </c>
      <c r="P373" s="29">
        <f>V373</f>
        <v>18264.600000000002</v>
      </c>
      <c r="R373" s="28"/>
      <c r="S373" s="48">
        <f>R372-S372</f>
        <v>17670.000000000004</v>
      </c>
      <c r="U373" s="28"/>
      <c r="V373" s="48">
        <f>U372-V372</f>
        <v>18264.600000000002</v>
      </c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</row>
    <row r="374" spans="1:244" ht="14.4" x14ac:dyDescent="0.3">
      <c r="A374" s="157"/>
      <c r="B374"/>
      <c r="C374"/>
      <c r="D374"/>
      <c r="E374"/>
      <c r="F374"/>
      <c r="G374"/>
      <c r="H374"/>
      <c r="I374" s="157"/>
      <c r="J374" s="157"/>
      <c r="K374"/>
      <c r="L374"/>
      <c r="M374"/>
      <c r="N374"/>
      <c r="O374" s="245" t="s">
        <v>1274</v>
      </c>
      <c r="P374" s="29">
        <f>V378</f>
        <v>18159.800000000003</v>
      </c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</row>
    <row r="375" spans="1:244" ht="18" x14ac:dyDescent="0.6">
      <c r="A375" s="157"/>
      <c r="B375"/>
      <c r="C375"/>
      <c r="D375"/>
      <c r="E375"/>
      <c r="F375"/>
      <c r="G375"/>
      <c r="H375"/>
      <c r="I375" s="157"/>
      <c r="J375" s="157"/>
      <c r="K375"/>
      <c r="L375"/>
      <c r="M375"/>
      <c r="N375"/>
      <c r="O375" s="24"/>
      <c r="P375" s="348">
        <f>SUM(P371:P374)</f>
        <v>71764.600000000006</v>
      </c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</row>
    <row r="376" spans="1:244" ht="14.4" x14ac:dyDescent="0.3">
      <c r="A376" s="157"/>
      <c r="B376"/>
      <c r="C376"/>
      <c r="D376"/>
      <c r="E376"/>
      <c r="F376"/>
      <c r="G376"/>
      <c r="H376"/>
      <c r="I376" s="157"/>
      <c r="J376" s="157"/>
      <c r="K376"/>
      <c r="L376"/>
      <c r="M376"/>
      <c r="N376"/>
      <c r="S376" s="16" t="s">
        <v>1271</v>
      </c>
      <c r="V376" s="16" t="s">
        <v>1271</v>
      </c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</row>
    <row r="377" spans="1:244" ht="14.4" x14ac:dyDescent="0.3">
      <c r="A377" s="157"/>
      <c r="B377"/>
      <c r="C377"/>
      <c r="D377"/>
      <c r="E377"/>
      <c r="F377"/>
      <c r="G377"/>
      <c r="H377"/>
      <c r="I377" s="157"/>
      <c r="J377" s="157"/>
      <c r="K377"/>
      <c r="L377"/>
      <c r="M377"/>
      <c r="N377"/>
      <c r="R377" s="28">
        <f>SUM(R351:R356)</f>
        <v>17670.330000000002</v>
      </c>
      <c r="S377" s="28">
        <f>SUM(S351:S356)</f>
        <v>0.13</v>
      </c>
      <c r="U377" s="28">
        <f>SUM(R363:R368)</f>
        <v>18160.060000000001</v>
      </c>
      <c r="V377" s="28">
        <f>SUM(S363:S368)</f>
        <v>0.26</v>
      </c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</row>
    <row r="378" spans="1:244" ht="14.4" x14ac:dyDescent="0.3">
      <c r="A378" s="157"/>
      <c r="B378"/>
      <c r="C378"/>
      <c r="D378"/>
      <c r="E378"/>
      <c r="F378"/>
      <c r="G378"/>
      <c r="H378"/>
      <c r="I378" s="157"/>
      <c r="J378" s="157"/>
      <c r="K378"/>
      <c r="L378"/>
      <c r="M378"/>
      <c r="N378"/>
      <c r="R378" s="28"/>
      <c r="S378" s="48">
        <f>R377-S377</f>
        <v>17670.2</v>
      </c>
      <c r="U378" s="28"/>
      <c r="V378" s="48">
        <f>U377-V377</f>
        <v>18159.800000000003</v>
      </c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</row>
    <row r="379" spans="1:244" ht="14.4" x14ac:dyDescent="0.3">
      <c r="A379" s="157"/>
      <c r="B379"/>
      <c r="C379"/>
      <c r="D379"/>
      <c r="E379"/>
      <c r="F379"/>
      <c r="G379"/>
      <c r="H379"/>
      <c r="I379" s="157"/>
      <c r="J379" s="157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</row>
    <row r="380" spans="1:244" ht="14.4" x14ac:dyDescent="0.3">
      <c r="A380" s="157"/>
      <c r="B380"/>
      <c r="C380"/>
      <c r="D380"/>
      <c r="E380"/>
      <c r="F380"/>
      <c r="G380"/>
      <c r="H380"/>
      <c r="I380" s="157"/>
      <c r="J380" s="157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</row>
    <row r="381" spans="1:244" ht="14.4" x14ac:dyDescent="0.3">
      <c r="A381" s="157"/>
      <c r="B381"/>
      <c r="C381"/>
      <c r="D381"/>
      <c r="E381"/>
      <c r="F381"/>
      <c r="G381"/>
      <c r="H381"/>
      <c r="I381" s="157"/>
      <c r="J381" s="157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</row>
    <row r="382" spans="1:244" ht="14.4" x14ac:dyDescent="0.3">
      <c r="A382" s="157"/>
      <c r="B382"/>
      <c r="C382"/>
      <c r="D382"/>
      <c r="E382"/>
      <c r="F382"/>
      <c r="G382"/>
      <c r="H382"/>
      <c r="I382" s="157"/>
      <c r="J382" s="157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</row>
    <row r="383" spans="1:244" ht="14.4" x14ac:dyDescent="0.3">
      <c r="A383" s="157"/>
      <c r="B383" s="15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360"/>
      <c r="O383" s="156"/>
      <c r="P383" s="156"/>
      <c r="Q383" s="156"/>
      <c r="R383" s="156"/>
      <c r="S383" s="156"/>
      <c r="T383" s="156"/>
      <c r="U383" s="156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  <c r="AR383" s="157"/>
      <c r="AS383" s="157"/>
      <c r="AT383" s="157"/>
      <c r="AU383" s="157"/>
      <c r="AV383" s="157"/>
      <c r="AW383" s="157"/>
      <c r="AX383" s="157"/>
      <c r="AY383" s="157"/>
      <c r="AZ383" s="157"/>
      <c r="BA383" s="157"/>
    </row>
    <row r="384" spans="1:244" s="63" customFormat="1" x14ac:dyDescent="0.25"/>
    <row r="387" spans="1:256" x14ac:dyDescent="0.25">
      <c r="C387" s="441" t="s">
        <v>2513</v>
      </c>
      <c r="D387" s="441"/>
      <c r="E387" s="441"/>
      <c r="F387" s="441"/>
      <c r="G387" s="441"/>
      <c r="H387" s="441"/>
    </row>
    <row r="388" spans="1:256" x14ac:dyDescent="0.25">
      <c r="C388" s="441"/>
      <c r="D388" s="441"/>
      <c r="E388" s="441"/>
      <c r="F388" s="441"/>
      <c r="G388" s="441"/>
      <c r="H388" s="441"/>
    </row>
    <row r="389" spans="1:256" s="12" customFormat="1" ht="14.4" x14ac:dyDescent="0.3">
      <c r="A389" s="338" t="s">
        <v>93</v>
      </c>
      <c r="B389" s="338" t="s">
        <v>1059</v>
      </c>
      <c r="C389" s="338" t="s">
        <v>1060</v>
      </c>
      <c r="D389" s="338" t="s">
        <v>101</v>
      </c>
      <c r="E389" s="338" t="s">
        <v>102</v>
      </c>
      <c r="F389" s="338" t="s">
        <v>103</v>
      </c>
      <c r="G389" s="338" t="s">
        <v>108</v>
      </c>
      <c r="H389" s="338" t="s">
        <v>1061</v>
      </c>
      <c r="I389" s="338" t="s">
        <v>1062</v>
      </c>
      <c r="J389" s="338" t="s">
        <v>1063</v>
      </c>
      <c r="K389" s="338" t="s">
        <v>1064</v>
      </c>
      <c r="L389" s="338" t="s">
        <v>1065</v>
      </c>
      <c r="M389" s="338" t="s">
        <v>1066</v>
      </c>
      <c r="N389" s="338" t="s">
        <v>1067</v>
      </c>
      <c r="O389" s="338" t="s">
        <v>1068</v>
      </c>
      <c r="P389" s="338" t="s">
        <v>1069</v>
      </c>
      <c r="Q389" s="338" t="s">
        <v>1070</v>
      </c>
      <c r="R389" s="338" t="s">
        <v>113</v>
      </c>
      <c r="S389" s="338" t="s">
        <v>114</v>
      </c>
      <c r="T389" s="338" t="s">
        <v>1071</v>
      </c>
      <c r="U389" s="338" t="s">
        <v>120</v>
      </c>
      <c r="V389" s="338" t="s">
        <v>1072</v>
      </c>
      <c r="W389" s="338" t="s">
        <v>1073</v>
      </c>
      <c r="X389" s="338" t="s">
        <v>1074</v>
      </c>
      <c r="Y389" s="338" t="s">
        <v>133</v>
      </c>
      <c r="Z389" s="338" t="s">
        <v>1075</v>
      </c>
      <c r="AA389" s="338" t="s">
        <v>127</v>
      </c>
      <c r="AB389" s="338" t="s">
        <v>1076</v>
      </c>
      <c r="AC389" s="338" t="s">
        <v>1077</v>
      </c>
      <c r="AD389" s="338" t="s">
        <v>1078</v>
      </c>
      <c r="AE389" s="338" t="s">
        <v>1079</v>
      </c>
      <c r="AF389" s="338" t="s">
        <v>1080</v>
      </c>
      <c r="AG389" s="338" t="s">
        <v>1081</v>
      </c>
      <c r="AH389" s="338" t="s">
        <v>1082</v>
      </c>
      <c r="AI389" s="338" t="s">
        <v>1083</v>
      </c>
      <c r="AJ389" s="338" t="s">
        <v>1084</v>
      </c>
      <c r="AK389" s="338" t="s">
        <v>1085</v>
      </c>
      <c r="AL389" s="338" t="s">
        <v>1086</v>
      </c>
      <c r="AM389" s="338" t="s">
        <v>1087</v>
      </c>
      <c r="AN389" s="338" t="s">
        <v>1088</v>
      </c>
      <c r="AO389" s="338" t="s">
        <v>1089</v>
      </c>
      <c r="AP389" s="338" t="s">
        <v>1090</v>
      </c>
      <c r="AQ389" s="338" t="s">
        <v>1091</v>
      </c>
      <c r="AR389" s="338" t="s">
        <v>1092</v>
      </c>
      <c r="AS389" s="338" t="s">
        <v>1093</v>
      </c>
      <c r="AT389" s="338" t="s">
        <v>1094</v>
      </c>
      <c r="AU389" s="338" t="s">
        <v>1095</v>
      </c>
      <c r="AV389" s="338" t="s">
        <v>1096</v>
      </c>
      <c r="AW389" s="338" t="s">
        <v>1097</v>
      </c>
      <c r="AX389" s="338" t="s">
        <v>1098</v>
      </c>
      <c r="AY389" s="338" t="s">
        <v>1099</v>
      </c>
      <c r="AZ389" s="159" t="s">
        <v>2712</v>
      </c>
      <c r="BA389" s="159" t="s">
        <v>2713</v>
      </c>
      <c r="BB389" s="159" t="s">
        <v>2714</v>
      </c>
      <c r="BC389" s="159" t="s">
        <v>2715</v>
      </c>
      <c r="BD389" s="159" t="s">
        <v>2716</v>
      </c>
      <c r="BE389" s="159" t="s">
        <v>2717</v>
      </c>
      <c r="BF389" s="159" t="s">
        <v>2718</v>
      </c>
      <c r="BG389" s="159" t="s">
        <v>2719</v>
      </c>
      <c r="BH389" s="159" t="s">
        <v>2720</v>
      </c>
      <c r="BI389" s="159" t="s">
        <v>2721</v>
      </c>
      <c r="BJ389" s="159" t="s">
        <v>2722</v>
      </c>
      <c r="BK389" s="159" t="s">
        <v>2723</v>
      </c>
      <c r="BL389" s="159" t="s">
        <v>1100</v>
      </c>
      <c r="BM389" s="159" t="s">
        <v>1101</v>
      </c>
      <c r="BN389" s="159" t="s">
        <v>2313</v>
      </c>
      <c r="BO389" s="159" t="s">
        <v>2314</v>
      </c>
      <c r="BP389" s="159" t="s">
        <v>2315</v>
      </c>
      <c r="BQ389" s="159" t="s">
        <v>2316</v>
      </c>
      <c r="BR389" s="159" t="s">
        <v>2317</v>
      </c>
      <c r="BS389" s="159" t="s">
        <v>2318</v>
      </c>
      <c r="BT389" s="159" t="s">
        <v>2319</v>
      </c>
      <c r="BU389" s="159" t="s">
        <v>2320</v>
      </c>
      <c r="BV389" s="159" t="s">
        <v>2321</v>
      </c>
      <c r="BW389" s="159" t="s">
        <v>2322</v>
      </c>
      <c r="BX389" s="159" t="s">
        <v>2323</v>
      </c>
      <c r="BY389" s="159" t="s">
        <v>2324</v>
      </c>
      <c r="BZ389" s="159" t="s">
        <v>2325</v>
      </c>
      <c r="CA389" s="159" t="s">
        <v>2326</v>
      </c>
      <c r="CB389" s="159" t="s">
        <v>2327</v>
      </c>
      <c r="CC389" s="159" t="s">
        <v>2328</v>
      </c>
      <c r="CD389" s="159" t="s">
        <v>2329</v>
      </c>
      <c r="CE389" s="159" t="s">
        <v>2330</v>
      </c>
      <c r="CF389" s="159" t="s">
        <v>2331</v>
      </c>
      <c r="CG389" s="159" t="s">
        <v>2332</v>
      </c>
      <c r="CH389" s="159" t="s">
        <v>2333</v>
      </c>
      <c r="CI389" s="159" t="s">
        <v>2334</v>
      </c>
      <c r="CJ389" s="159" t="s">
        <v>2335</v>
      </c>
      <c r="CK389" s="159" t="s">
        <v>2336</v>
      </c>
      <c r="CL389" s="159" t="s">
        <v>2337</v>
      </c>
      <c r="CM389" s="159" t="s">
        <v>2338</v>
      </c>
      <c r="CN389" s="159" t="s">
        <v>2339</v>
      </c>
      <c r="CO389" s="159" t="s">
        <v>2340</v>
      </c>
      <c r="CP389" s="159" t="s">
        <v>2341</v>
      </c>
      <c r="CQ389" s="159" t="s">
        <v>2342</v>
      </c>
      <c r="CR389" s="159" t="s">
        <v>2343</v>
      </c>
      <c r="CS389" s="159" t="s">
        <v>2344</v>
      </c>
      <c r="CT389" s="159" t="s">
        <v>2345</v>
      </c>
      <c r="CU389" s="159" t="s">
        <v>2346</v>
      </c>
      <c r="CV389" s="159" t="s">
        <v>2347</v>
      </c>
      <c r="CW389" s="159" t="s">
        <v>2348</v>
      </c>
      <c r="CX389" s="159" t="s">
        <v>2349</v>
      </c>
      <c r="CY389" s="159" t="s">
        <v>2350</v>
      </c>
      <c r="CZ389" s="159" t="s">
        <v>2351</v>
      </c>
      <c r="DA389" s="159" t="s">
        <v>2352</v>
      </c>
      <c r="DB389" s="159" t="s">
        <v>2353</v>
      </c>
      <c r="DC389" s="159" t="s">
        <v>2354</v>
      </c>
      <c r="DD389" s="159" t="s">
        <v>2355</v>
      </c>
      <c r="DE389" s="159" t="s">
        <v>2356</v>
      </c>
      <c r="DF389" s="159" t="s">
        <v>2357</v>
      </c>
      <c r="DG389" s="159" t="s">
        <v>2358</v>
      </c>
      <c r="DH389" s="159" t="s">
        <v>2359</v>
      </c>
      <c r="DI389" s="159" t="s">
        <v>2360</v>
      </c>
      <c r="DJ389" s="159" t="s">
        <v>2361</v>
      </c>
      <c r="DK389" s="159" t="s">
        <v>2362</v>
      </c>
      <c r="DL389" s="159" t="s">
        <v>2363</v>
      </c>
      <c r="DM389" s="159" t="s">
        <v>2364</v>
      </c>
      <c r="DN389" s="159" t="s">
        <v>2365</v>
      </c>
      <c r="DO389" s="159" t="s">
        <v>2366</v>
      </c>
      <c r="DP389" s="159" t="s">
        <v>2367</v>
      </c>
      <c r="DQ389" s="159" t="s">
        <v>2368</v>
      </c>
      <c r="DR389" s="159" t="s">
        <v>2369</v>
      </c>
      <c r="DS389" s="159" t="s">
        <v>2370</v>
      </c>
      <c r="DT389" s="159" t="s">
        <v>2371</v>
      </c>
      <c r="DU389" s="159" t="s">
        <v>2372</v>
      </c>
      <c r="DV389" s="159" t="s">
        <v>2373</v>
      </c>
      <c r="DW389" s="159" t="s">
        <v>2374</v>
      </c>
      <c r="DX389" s="159" t="s">
        <v>2375</v>
      </c>
      <c r="DY389" s="159" t="s">
        <v>2376</v>
      </c>
      <c r="DZ389" s="159" t="s">
        <v>2377</v>
      </c>
      <c r="EA389" s="159" t="s">
        <v>2378</v>
      </c>
      <c r="EB389" s="159" t="s">
        <v>2379</v>
      </c>
      <c r="EC389" s="159" t="s">
        <v>2380</v>
      </c>
      <c r="ED389" s="159" t="s">
        <v>2381</v>
      </c>
      <c r="EE389" s="159" t="s">
        <v>2382</v>
      </c>
      <c r="EF389" s="159" t="s">
        <v>2383</v>
      </c>
      <c r="EG389" s="159" t="s">
        <v>2384</v>
      </c>
      <c r="EH389" s="159" t="s">
        <v>2385</v>
      </c>
      <c r="EI389" s="159" t="s">
        <v>2386</v>
      </c>
      <c r="EJ389" s="159" t="s">
        <v>2387</v>
      </c>
      <c r="EK389" s="159" t="s">
        <v>2388</v>
      </c>
      <c r="EL389" s="159" t="s">
        <v>2389</v>
      </c>
      <c r="EM389" s="159" t="s">
        <v>2390</v>
      </c>
      <c r="EN389" s="159" t="s">
        <v>2391</v>
      </c>
      <c r="EO389" s="159" t="s">
        <v>2392</v>
      </c>
      <c r="EP389" s="159" t="s">
        <v>2393</v>
      </c>
      <c r="EQ389" s="159" t="s">
        <v>2394</v>
      </c>
      <c r="ER389" s="159" t="s">
        <v>2395</v>
      </c>
      <c r="ES389" s="159" t="s">
        <v>2396</v>
      </c>
      <c r="ET389" s="159" t="s">
        <v>2397</v>
      </c>
      <c r="EU389" s="159" t="s">
        <v>2398</v>
      </c>
      <c r="EV389" s="159" t="s">
        <v>2399</v>
      </c>
      <c r="EW389" s="159" t="s">
        <v>2400</v>
      </c>
      <c r="EX389" s="159" t="s">
        <v>2401</v>
      </c>
      <c r="EY389" s="159" t="s">
        <v>2402</v>
      </c>
      <c r="EZ389" s="159" t="s">
        <v>2403</v>
      </c>
      <c r="FA389" s="159" t="s">
        <v>2404</v>
      </c>
      <c r="FB389" s="159" t="s">
        <v>2405</v>
      </c>
      <c r="FC389" s="159" t="s">
        <v>2406</v>
      </c>
      <c r="FD389" s="159" t="s">
        <v>2407</v>
      </c>
      <c r="FE389" s="159" t="s">
        <v>2408</v>
      </c>
      <c r="FF389" s="159" t="s">
        <v>2409</v>
      </c>
      <c r="FG389" s="159" t="s">
        <v>2410</v>
      </c>
      <c r="FH389" s="159" t="s">
        <v>2411</v>
      </c>
      <c r="FI389" s="159" t="s">
        <v>2412</v>
      </c>
      <c r="FJ389" s="159" t="s">
        <v>2413</v>
      </c>
      <c r="FK389" s="159" t="s">
        <v>2414</v>
      </c>
      <c r="FL389" s="159" t="s">
        <v>2415</v>
      </c>
      <c r="FM389" s="159" t="s">
        <v>2416</v>
      </c>
      <c r="FN389" s="159" t="s">
        <v>2417</v>
      </c>
      <c r="FO389" s="159" t="s">
        <v>2418</v>
      </c>
      <c r="FP389" s="159" t="s">
        <v>2419</v>
      </c>
      <c r="FQ389" s="159" t="s">
        <v>2420</v>
      </c>
      <c r="FR389" s="159" t="s">
        <v>2421</v>
      </c>
      <c r="FS389" s="159" t="s">
        <v>2422</v>
      </c>
      <c r="FT389" s="159" t="s">
        <v>2423</v>
      </c>
      <c r="FU389" s="159" t="s">
        <v>2424</v>
      </c>
      <c r="FV389" s="159" t="s">
        <v>2425</v>
      </c>
      <c r="FW389" s="159" t="s">
        <v>2426</v>
      </c>
      <c r="FX389" s="159" t="s">
        <v>2427</v>
      </c>
      <c r="FY389" s="159" t="s">
        <v>2428</v>
      </c>
      <c r="FZ389" s="159" t="s">
        <v>2429</v>
      </c>
      <c r="GA389" s="159" t="s">
        <v>2430</v>
      </c>
      <c r="GB389" s="159" t="s">
        <v>2431</v>
      </c>
      <c r="GC389" s="159" t="s">
        <v>2432</v>
      </c>
      <c r="GD389" s="159" t="s">
        <v>2433</v>
      </c>
      <c r="GE389" s="159" t="s">
        <v>2434</v>
      </c>
      <c r="GF389" s="159" t="s">
        <v>2435</v>
      </c>
      <c r="GG389" s="159" t="s">
        <v>2436</v>
      </c>
      <c r="GH389" s="159" t="s">
        <v>2437</v>
      </c>
      <c r="GI389" s="159" t="s">
        <v>2438</v>
      </c>
      <c r="GJ389" s="159" t="s">
        <v>2439</v>
      </c>
      <c r="GK389" s="159" t="s">
        <v>2440</v>
      </c>
      <c r="GL389" s="159" t="s">
        <v>2441</v>
      </c>
      <c r="GM389" s="159" t="s">
        <v>2442</v>
      </c>
      <c r="GN389" s="159" t="s">
        <v>2443</v>
      </c>
      <c r="GO389" s="159" t="s">
        <v>2444</v>
      </c>
      <c r="GP389" s="159" t="s">
        <v>2445</v>
      </c>
      <c r="GQ389" s="159" t="s">
        <v>2446</v>
      </c>
      <c r="GR389" s="159" t="s">
        <v>2447</v>
      </c>
      <c r="GS389" s="159" t="s">
        <v>2448</v>
      </c>
      <c r="GT389" s="159" t="s">
        <v>2449</v>
      </c>
      <c r="GU389" s="159" t="s">
        <v>2450</v>
      </c>
      <c r="GV389" s="159" t="s">
        <v>2451</v>
      </c>
      <c r="GW389" s="159" t="s">
        <v>2452</v>
      </c>
      <c r="GX389" s="159" t="s">
        <v>2453</v>
      </c>
      <c r="GY389" s="159" t="s">
        <v>2454</v>
      </c>
      <c r="GZ389" s="159" t="s">
        <v>2455</v>
      </c>
      <c r="HA389" s="159" t="s">
        <v>2456</v>
      </c>
      <c r="HB389" s="159" t="s">
        <v>2457</v>
      </c>
      <c r="HC389" s="159" t="s">
        <v>2458</v>
      </c>
      <c r="HD389" s="159" t="s">
        <v>2459</v>
      </c>
      <c r="HE389" s="159" t="s">
        <v>2460</v>
      </c>
      <c r="HF389" s="159" t="s">
        <v>2461</v>
      </c>
      <c r="HG389" s="159" t="s">
        <v>2462</v>
      </c>
      <c r="HH389" s="159" t="s">
        <v>2463</v>
      </c>
      <c r="HI389" s="159" t="s">
        <v>2464</v>
      </c>
      <c r="HJ389" s="159" t="s">
        <v>2465</v>
      </c>
      <c r="HK389" s="159" t="s">
        <v>2466</v>
      </c>
      <c r="HL389" s="159" t="s">
        <v>2467</v>
      </c>
      <c r="HM389" s="159" t="s">
        <v>2468</v>
      </c>
      <c r="HN389" s="159" t="s">
        <v>2469</v>
      </c>
      <c r="HO389" s="159" t="s">
        <v>2470</v>
      </c>
      <c r="HP389" s="159" t="s">
        <v>2471</v>
      </c>
      <c r="HQ389" s="159" t="s">
        <v>2472</v>
      </c>
      <c r="HR389" s="159" t="s">
        <v>2473</v>
      </c>
      <c r="HS389" s="159" t="s">
        <v>2474</v>
      </c>
      <c r="HT389" s="159" t="s">
        <v>2475</v>
      </c>
      <c r="HU389" s="159" t="s">
        <v>2476</v>
      </c>
      <c r="HV389" s="159" t="s">
        <v>2477</v>
      </c>
      <c r="HW389" s="159" t="s">
        <v>2478</v>
      </c>
      <c r="HX389" s="159" t="s">
        <v>2479</v>
      </c>
      <c r="HY389" s="159" t="s">
        <v>2480</v>
      </c>
      <c r="HZ389" s="159" t="s">
        <v>2481</v>
      </c>
      <c r="IA389" s="159" t="s">
        <v>2482</v>
      </c>
      <c r="IB389" s="159" t="s">
        <v>2483</v>
      </c>
      <c r="IC389" s="159" t="s">
        <v>2484</v>
      </c>
      <c r="ID389" s="159" t="s">
        <v>2485</v>
      </c>
      <c r="IE389" s="159" t="s">
        <v>2486</v>
      </c>
      <c r="IF389" s="159" t="s">
        <v>2487</v>
      </c>
      <c r="IG389" s="159" t="s">
        <v>2488</v>
      </c>
      <c r="IH389" s="159" t="s">
        <v>2489</v>
      </c>
      <c r="II389" s="159" t="s">
        <v>2490</v>
      </c>
      <c r="IJ389" s="159" t="s">
        <v>2491</v>
      </c>
      <c r="IK389" s="159" t="s">
        <v>2492</v>
      </c>
      <c r="IL389" s="159" t="s">
        <v>2493</v>
      </c>
      <c r="IM389" s="159" t="s">
        <v>2494</v>
      </c>
      <c r="IN389" s="159" t="s">
        <v>2495</v>
      </c>
      <c r="IO389" s="159" t="s">
        <v>2496</v>
      </c>
      <c r="IP389" s="159" t="s">
        <v>2497</v>
      </c>
      <c r="IQ389" s="159" t="s">
        <v>2498</v>
      </c>
      <c r="IR389" s="159" t="s">
        <v>2499</v>
      </c>
      <c r="IS389" s="159" t="s">
        <v>2500</v>
      </c>
      <c r="IT389" s="159" t="s">
        <v>2501</v>
      </c>
      <c r="IU389" s="159" t="s">
        <v>2502</v>
      </c>
      <c r="IV389" s="159" t="s">
        <v>2503</v>
      </c>
    </row>
    <row r="390" spans="1:256" ht="14.4" x14ac:dyDescent="0.3">
      <c r="A390" s="46"/>
      <c r="B390" s="405" t="s">
        <v>2273</v>
      </c>
      <c r="C390" s="405" t="s">
        <v>2634</v>
      </c>
      <c r="D390" s="405" t="s">
        <v>1104</v>
      </c>
      <c r="E390" s="405" t="s">
        <v>2638</v>
      </c>
      <c r="F390" s="405" t="s">
        <v>2639</v>
      </c>
      <c r="G390" s="405" t="s">
        <v>1106</v>
      </c>
      <c r="H390" s="405" t="s">
        <v>1107</v>
      </c>
      <c r="I390" s="405" t="s">
        <v>1108</v>
      </c>
      <c r="J390" s="405" t="s">
        <v>1109</v>
      </c>
      <c r="K390" s="405" t="s">
        <v>2666</v>
      </c>
      <c r="L390" s="405" t="s">
        <v>2667</v>
      </c>
      <c r="M390" s="405" t="s">
        <v>2674</v>
      </c>
      <c r="N390" s="405" t="s">
        <v>1113</v>
      </c>
      <c r="O390" s="405">
        <v>3044.13</v>
      </c>
      <c r="P390" s="405">
        <v>0</v>
      </c>
      <c r="Q390" s="405">
        <v>7.0000000000000007E-2</v>
      </c>
      <c r="R390" s="418">
        <v>3044.2</v>
      </c>
      <c r="S390" s="418">
        <v>0</v>
      </c>
      <c r="T390" s="418">
        <v>0</v>
      </c>
      <c r="U390" s="418">
        <v>3044.2</v>
      </c>
      <c r="V390" t="s">
        <v>154</v>
      </c>
      <c r="W390" t="s">
        <v>1114</v>
      </c>
      <c r="X390" t="s">
        <v>2678</v>
      </c>
      <c r="Y390" t="s">
        <v>1116</v>
      </c>
      <c r="Z390" t="s">
        <v>2679</v>
      </c>
      <c r="AA390" t="s">
        <v>1117</v>
      </c>
      <c r="AB390" t="s">
        <v>168</v>
      </c>
      <c r="AC390" t="s">
        <v>154</v>
      </c>
      <c r="AD390" t="s">
        <v>1118</v>
      </c>
      <c r="AE390" t="s">
        <v>1119</v>
      </c>
      <c r="AF390" t="s">
        <v>1120</v>
      </c>
      <c r="AG390" t="s">
        <v>2680</v>
      </c>
      <c r="AH390" t="s">
        <v>172</v>
      </c>
      <c r="AI390" t="s">
        <v>1123</v>
      </c>
      <c r="AJ390" t="s">
        <v>1124</v>
      </c>
      <c r="AK390" t="s">
        <v>1125</v>
      </c>
      <c r="AL390" t="s">
        <v>1126</v>
      </c>
      <c r="AM390" t="s">
        <v>1127</v>
      </c>
      <c r="AN390" t="s">
        <v>154</v>
      </c>
      <c r="AO390" t="s">
        <v>1128</v>
      </c>
      <c r="AR390" t="s">
        <v>1129</v>
      </c>
      <c r="AS390" t="s">
        <v>1130</v>
      </c>
      <c r="AT390" t="s">
        <v>1131</v>
      </c>
      <c r="AU390" t="s">
        <v>1170</v>
      </c>
      <c r="AV390" t="s">
        <v>173</v>
      </c>
      <c r="AW390" t="s">
        <v>173</v>
      </c>
      <c r="AX390" t="s">
        <v>1282</v>
      </c>
      <c r="AY390" t="s">
        <v>1283</v>
      </c>
      <c r="AZ390" t="s">
        <v>154</v>
      </c>
      <c r="BA390" t="s">
        <v>154</v>
      </c>
      <c r="BB390" t="s">
        <v>173</v>
      </c>
      <c r="BC390" t="s">
        <v>173</v>
      </c>
      <c r="BD390" t="s">
        <v>173</v>
      </c>
      <c r="BE390" t="s">
        <v>173</v>
      </c>
      <c r="BF390" t="s">
        <v>173</v>
      </c>
      <c r="BG390" t="s">
        <v>173</v>
      </c>
      <c r="BH390" t="s">
        <v>154</v>
      </c>
      <c r="BI390" t="s">
        <v>154</v>
      </c>
      <c r="BJ390" t="s">
        <v>173</v>
      </c>
      <c r="BK390" t="s">
        <v>173</v>
      </c>
      <c r="BL390" t="s">
        <v>173</v>
      </c>
      <c r="BM390" t="s">
        <v>173</v>
      </c>
      <c r="BN390">
        <v>0</v>
      </c>
      <c r="BO390">
        <v>2939.16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104.97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0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>
        <v>0</v>
      </c>
      <c r="FR390">
        <v>0</v>
      </c>
      <c r="FS390">
        <v>0</v>
      </c>
      <c r="FT390">
        <v>0</v>
      </c>
      <c r="FU390">
        <v>0</v>
      </c>
      <c r="FV390">
        <v>0</v>
      </c>
      <c r="FW390">
        <v>0</v>
      </c>
      <c r="FX390">
        <v>0</v>
      </c>
      <c r="FY390">
        <v>0</v>
      </c>
      <c r="FZ390">
        <v>0</v>
      </c>
      <c r="GA390">
        <v>0</v>
      </c>
      <c r="GB390">
        <v>0</v>
      </c>
      <c r="GC390">
        <v>0</v>
      </c>
      <c r="GD390">
        <v>0</v>
      </c>
      <c r="GE390">
        <v>0</v>
      </c>
      <c r="GF390">
        <v>0</v>
      </c>
      <c r="GG390">
        <v>0</v>
      </c>
      <c r="GH390">
        <v>0</v>
      </c>
      <c r="GI390">
        <v>0</v>
      </c>
      <c r="GJ390">
        <v>0</v>
      </c>
      <c r="GK390">
        <v>0</v>
      </c>
      <c r="GL390">
        <v>0</v>
      </c>
      <c r="GM390">
        <v>0</v>
      </c>
      <c r="GN390">
        <v>0</v>
      </c>
      <c r="GO390">
        <v>0</v>
      </c>
      <c r="GP390">
        <v>0</v>
      </c>
      <c r="GQ390">
        <v>0</v>
      </c>
      <c r="GR390">
        <v>0</v>
      </c>
      <c r="GS390">
        <v>0</v>
      </c>
      <c r="GT390">
        <v>0</v>
      </c>
      <c r="GU390">
        <v>0</v>
      </c>
      <c r="GV390">
        <v>0</v>
      </c>
      <c r="GW390">
        <v>0</v>
      </c>
      <c r="GX390">
        <v>0</v>
      </c>
      <c r="GY390">
        <v>0</v>
      </c>
      <c r="GZ390">
        <v>0</v>
      </c>
      <c r="HA390">
        <v>0</v>
      </c>
      <c r="HB390">
        <v>0</v>
      </c>
      <c r="HC390">
        <v>0</v>
      </c>
      <c r="HD390">
        <v>0</v>
      </c>
      <c r="HE390">
        <v>0</v>
      </c>
      <c r="HF390">
        <v>0</v>
      </c>
      <c r="HG390">
        <v>0</v>
      </c>
      <c r="HH390">
        <v>0</v>
      </c>
      <c r="HI390">
        <v>0</v>
      </c>
      <c r="HJ390">
        <v>0</v>
      </c>
      <c r="HK390">
        <v>0</v>
      </c>
      <c r="HL390">
        <v>0</v>
      </c>
      <c r="HM390">
        <v>0</v>
      </c>
      <c r="HN390">
        <v>0</v>
      </c>
      <c r="HO390">
        <v>0</v>
      </c>
      <c r="HP390">
        <v>0</v>
      </c>
      <c r="HQ390">
        <v>0</v>
      </c>
      <c r="HR390">
        <v>0</v>
      </c>
      <c r="HS390">
        <v>0</v>
      </c>
      <c r="HT390">
        <v>0</v>
      </c>
      <c r="HU390">
        <v>0</v>
      </c>
      <c r="HV390">
        <v>0</v>
      </c>
      <c r="HW390">
        <v>0</v>
      </c>
      <c r="HX390">
        <v>0</v>
      </c>
      <c r="HY390">
        <v>0</v>
      </c>
      <c r="HZ390">
        <v>0</v>
      </c>
      <c r="IA390">
        <v>0</v>
      </c>
      <c r="IB390">
        <v>0</v>
      </c>
      <c r="IC390">
        <v>0</v>
      </c>
      <c r="ID390">
        <v>0</v>
      </c>
      <c r="IE390">
        <v>0</v>
      </c>
      <c r="IF390">
        <v>0</v>
      </c>
      <c r="IG390">
        <v>0</v>
      </c>
      <c r="IH390">
        <v>0</v>
      </c>
      <c r="II390">
        <v>0</v>
      </c>
      <c r="IJ390">
        <v>0</v>
      </c>
      <c r="IK390">
        <v>0</v>
      </c>
      <c r="IL390">
        <v>0</v>
      </c>
      <c r="IM390">
        <v>0</v>
      </c>
      <c r="IN390">
        <v>0</v>
      </c>
      <c r="IO390">
        <v>7.0000000000000007E-2</v>
      </c>
      <c r="IP390">
        <v>0</v>
      </c>
      <c r="IQ390">
        <v>0</v>
      </c>
      <c r="IR390">
        <v>0</v>
      </c>
      <c r="IS390">
        <v>0</v>
      </c>
      <c r="IT390" t="s">
        <v>173</v>
      </c>
      <c r="IU390" t="s">
        <v>154</v>
      </c>
      <c r="IV390" t="s">
        <v>154</v>
      </c>
    </row>
    <row r="391" spans="1:256" ht="14.4" x14ac:dyDescent="0.3">
      <c r="A391" s="46"/>
      <c r="B391" s="405" t="s">
        <v>2273</v>
      </c>
      <c r="C391" s="405" t="s">
        <v>2634</v>
      </c>
      <c r="D391" s="405" t="s">
        <v>1104</v>
      </c>
      <c r="E391" s="405" t="s">
        <v>2638</v>
      </c>
      <c r="F391" s="405" t="s">
        <v>2640</v>
      </c>
      <c r="G391" s="405" t="s">
        <v>1164</v>
      </c>
      <c r="H391" s="405" t="s">
        <v>1165</v>
      </c>
      <c r="I391" s="405" t="s">
        <v>1108</v>
      </c>
      <c r="J391" s="405" t="s">
        <v>1109</v>
      </c>
      <c r="K391" s="405" t="s">
        <v>2666</v>
      </c>
      <c r="L391" s="405" t="s">
        <v>2667</v>
      </c>
      <c r="M391" s="405" t="s">
        <v>2674</v>
      </c>
      <c r="N391" s="405" t="s">
        <v>1113</v>
      </c>
      <c r="O391" s="405">
        <v>3044.13</v>
      </c>
      <c r="P391" s="405">
        <v>0.13</v>
      </c>
      <c r="Q391" s="405">
        <v>0</v>
      </c>
      <c r="R391" s="418">
        <v>3044.13</v>
      </c>
      <c r="S391" s="418">
        <v>0.13</v>
      </c>
      <c r="T391" s="418">
        <v>0</v>
      </c>
      <c r="U391" s="418">
        <v>3044</v>
      </c>
      <c r="V391" t="s">
        <v>154</v>
      </c>
      <c r="W391" t="s">
        <v>1114</v>
      </c>
      <c r="X391" t="s">
        <v>2681</v>
      </c>
      <c r="Y391" t="s">
        <v>1116</v>
      </c>
      <c r="Z391" t="s">
        <v>2679</v>
      </c>
      <c r="AA391" t="s">
        <v>1117</v>
      </c>
      <c r="AB391" t="s">
        <v>168</v>
      </c>
      <c r="AC391" t="s">
        <v>154</v>
      </c>
      <c r="AD391" t="s">
        <v>1167</v>
      </c>
      <c r="AE391" t="s">
        <v>1168</v>
      </c>
      <c r="AF391" t="s">
        <v>1160</v>
      </c>
      <c r="AG391" t="s">
        <v>2682</v>
      </c>
      <c r="AH391" t="s">
        <v>172</v>
      </c>
      <c r="AI391" t="s">
        <v>1123</v>
      </c>
      <c r="AJ391" t="s">
        <v>1124</v>
      </c>
      <c r="AK391" t="s">
        <v>1169</v>
      </c>
      <c r="AL391" t="s">
        <v>1126</v>
      </c>
      <c r="AM391" t="s">
        <v>1127</v>
      </c>
      <c r="AN391" t="s">
        <v>154</v>
      </c>
      <c r="AO391" t="s">
        <v>1128</v>
      </c>
      <c r="AR391" t="s">
        <v>2141</v>
      </c>
      <c r="AS391" t="s">
        <v>1130</v>
      </c>
      <c r="AT391" t="s">
        <v>1131</v>
      </c>
      <c r="AU391" t="s">
        <v>1170</v>
      </c>
      <c r="AV391" t="s">
        <v>173</v>
      </c>
      <c r="AW391" t="s">
        <v>173</v>
      </c>
      <c r="AX391" t="s">
        <v>1282</v>
      </c>
      <c r="AY391" t="s">
        <v>1283</v>
      </c>
      <c r="AZ391" t="s">
        <v>154</v>
      </c>
      <c r="BA391" t="s">
        <v>154</v>
      </c>
      <c r="BB391" t="s">
        <v>173</v>
      </c>
      <c r="BC391" t="s">
        <v>173</v>
      </c>
      <c r="BD391" t="s">
        <v>173</v>
      </c>
      <c r="BE391" t="s">
        <v>173</v>
      </c>
      <c r="BF391" t="s">
        <v>173</v>
      </c>
      <c r="BG391" t="s">
        <v>173</v>
      </c>
      <c r="BH391" t="s">
        <v>154</v>
      </c>
      <c r="BI391" t="s">
        <v>154</v>
      </c>
      <c r="BJ391" t="s">
        <v>173</v>
      </c>
      <c r="BK391" t="s">
        <v>173</v>
      </c>
      <c r="BL391" t="s">
        <v>1286</v>
      </c>
      <c r="BM391" t="s">
        <v>173</v>
      </c>
      <c r="BN391">
        <v>0</v>
      </c>
      <c r="BO391">
        <v>2939.16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104.97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0.13</v>
      </c>
      <c r="EV391">
        <v>0</v>
      </c>
      <c r="EW391">
        <v>0</v>
      </c>
      <c r="EX391">
        <v>0</v>
      </c>
      <c r="EY391">
        <v>0</v>
      </c>
      <c r="EZ391">
        <v>0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>
        <v>0</v>
      </c>
      <c r="FR391">
        <v>0</v>
      </c>
      <c r="FS391">
        <v>0</v>
      </c>
      <c r="FT391">
        <v>0</v>
      </c>
      <c r="FU391">
        <v>0</v>
      </c>
      <c r="FV391">
        <v>0</v>
      </c>
      <c r="FW391">
        <v>0</v>
      </c>
      <c r="FX391">
        <v>0</v>
      </c>
      <c r="FY391">
        <v>0</v>
      </c>
      <c r="FZ391">
        <v>0</v>
      </c>
      <c r="GA391">
        <v>0</v>
      </c>
      <c r="GB391">
        <v>0</v>
      </c>
      <c r="GC391">
        <v>0</v>
      </c>
      <c r="GD391">
        <v>0</v>
      </c>
      <c r="GE391">
        <v>0</v>
      </c>
      <c r="GF391">
        <v>0</v>
      </c>
      <c r="GG391">
        <v>0</v>
      </c>
      <c r="GH391">
        <v>0</v>
      </c>
      <c r="GI391">
        <v>0</v>
      </c>
      <c r="GJ391">
        <v>0</v>
      </c>
      <c r="GK391">
        <v>0</v>
      </c>
      <c r="GL391">
        <v>0</v>
      </c>
      <c r="GM391">
        <v>0</v>
      </c>
      <c r="GN391">
        <v>0</v>
      </c>
      <c r="GO391">
        <v>0</v>
      </c>
      <c r="GP391">
        <v>0</v>
      </c>
      <c r="GQ391">
        <v>0</v>
      </c>
      <c r="GR391">
        <v>0</v>
      </c>
      <c r="GS391">
        <v>0</v>
      </c>
      <c r="GT391">
        <v>0</v>
      </c>
      <c r="GU391">
        <v>0</v>
      </c>
      <c r="GV391">
        <v>0</v>
      </c>
      <c r="GW391">
        <v>0</v>
      </c>
      <c r="GX391">
        <v>0</v>
      </c>
      <c r="GY391">
        <v>0</v>
      </c>
      <c r="GZ391">
        <v>0</v>
      </c>
      <c r="HA391">
        <v>0</v>
      </c>
      <c r="HB391">
        <v>0</v>
      </c>
      <c r="HC391">
        <v>0</v>
      </c>
      <c r="HD391">
        <v>0</v>
      </c>
      <c r="HE391">
        <v>0</v>
      </c>
      <c r="HF391">
        <v>0</v>
      </c>
      <c r="HG391">
        <v>0</v>
      </c>
      <c r="HH391">
        <v>0</v>
      </c>
      <c r="HI391">
        <v>0</v>
      </c>
      <c r="HJ391">
        <v>0</v>
      </c>
      <c r="HK391">
        <v>0</v>
      </c>
      <c r="HL391">
        <v>0</v>
      </c>
      <c r="HM391">
        <v>0</v>
      </c>
      <c r="HN391">
        <v>0</v>
      </c>
      <c r="HO391">
        <v>0</v>
      </c>
      <c r="HP391">
        <v>0</v>
      </c>
      <c r="HQ391">
        <v>0</v>
      </c>
      <c r="HR391">
        <v>0</v>
      </c>
      <c r="HS391">
        <v>0</v>
      </c>
      <c r="HT391">
        <v>0</v>
      </c>
      <c r="HU391">
        <v>0</v>
      </c>
      <c r="HV391">
        <v>0</v>
      </c>
      <c r="HW391">
        <v>0</v>
      </c>
      <c r="HX391">
        <v>0</v>
      </c>
      <c r="HY391">
        <v>0</v>
      </c>
      <c r="HZ391">
        <v>0</v>
      </c>
      <c r="IA391">
        <v>0</v>
      </c>
      <c r="IB391">
        <v>0</v>
      </c>
      <c r="IC391">
        <v>0</v>
      </c>
      <c r="ID391">
        <v>0</v>
      </c>
      <c r="IE391">
        <v>0</v>
      </c>
      <c r="IF391">
        <v>0</v>
      </c>
      <c r="IG391">
        <v>0</v>
      </c>
      <c r="IH391">
        <v>0</v>
      </c>
      <c r="II391">
        <v>0</v>
      </c>
      <c r="IJ391">
        <v>0</v>
      </c>
      <c r="IK391">
        <v>0</v>
      </c>
      <c r="IL391">
        <v>0</v>
      </c>
      <c r="IM391">
        <v>0</v>
      </c>
      <c r="IN391">
        <v>0</v>
      </c>
      <c r="IO391">
        <v>0</v>
      </c>
      <c r="IP391">
        <v>0</v>
      </c>
      <c r="IQ391">
        <v>0</v>
      </c>
      <c r="IR391">
        <v>0</v>
      </c>
      <c r="IS391">
        <v>0</v>
      </c>
      <c r="IT391" t="s">
        <v>173</v>
      </c>
      <c r="IU391" t="s">
        <v>154</v>
      </c>
      <c r="IV391" t="s">
        <v>154</v>
      </c>
    </row>
    <row r="392" spans="1:256" ht="14.4" x14ac:dyDescent="0.3">
      <c r="A392" s="46"/>
      <c r="B392" s="405" t="s">
        <v>2273</v>
      </c>
      <c r="C392" s="405" t="s">
        <v>2634</v>
      </c>
      <c r="D392" s="405" t="s">
        <v>1104</v>
      </c>
      <c r="E392" s="405" t="s">
        <v>2638</v>
      </c>
      <c r="F392" s="405" t="s">
        <v>2641</v>
      </c>
      <c r="G392" s="405" t="s">
        <v>1134</v>
      </c>
      <c r="H392" s="405" t="s">
        <v>1135</v>
      </c>
      <c r="I392" s="405" t="s">
        <v>1108</v>
      </c>
      <c r="J392" s="405" t="s">
        <v>1109</v>
      </c>
      <c r="K392" s="405" t="s">
        <v>2666</v>
      </c>
      <c r="L392" s="405" t="s">
        <v>2667</v>
      </c>
      <c r="M392" s="405" t="s">
        <v>2674</v>
      </c>
      <c r="N392" s="405" t="s">
        <v>1113</v>
      </c>
      <c r="O392" s="405">
        <v>3044.13</v>
      </c>
      <c r="P392" s="405">
        <v>0</v>
      </c>
      <c r="Q392" s="405">
        <v>7.0000000000000007E-2</v>
      </c>
      <c r="R392" s="418">
        <v>3044.2</v>
      </c>
      <c r="S392" s="418">
        <v>0</v>
      </c>
      <c r="T392" s="418">
        <v>0</v>
      </c>
      <c r="U392" s="418">
        <v>3044.2</v>
      </c>
      <c r="V392" t="s">
        <v>154</v>
      </c>
      <c r="W392" t="s">
        <v>1114</v>
      </c>
      <c r="X392" t="s">
        <v>2683</v>
      </c>
      <c r="Y392" t="s">
        <v>1116</v>
      </c>
      <c r="Z392" t="s">
        <v>2679</v>
      </c>
      <c r="AA392" t="s">
        <v>1117</v>
      </c>
      <c r="AB392" t="s">
        <v>168</v>
      </c>
      <c r="AC392" t="s">
        <v>154</v>
      </c>
      <c r="AD392" t="s">
        <v>1137</v>
      </c>
      <c r="AE392" t="s">
        <v>1138</v>
      </c>
      <c r="AF392" t="s">
        <v>1139</v>
      </c>
      <c r="AG392" t="s">
        <v>1281</v>
      </c>
      <c r="AH392" t="s">
        <v>172</v>
      </c>
      <c r="AI392" t="s">
        <v>1123</v>
      </c>
      <c r="AJ392" t="s">
        <v>1124</v>
      </c>
      <c r="AK392" t="s">
        <v>1142</v>
      </c>
      <c r="AL392" t="s">
        <v>1126</v>
      </c>
      <c r="AM392" t="s">
        <v>1127</v>
      </c>
      <c r="AN392" t="s">
        <v>154</v>
      </c>
      <c r="AO392" t="s">
        <v>1128</v>
      </c>
      <c r="AR392" t="s">
        <v>1153</v>
      </c>
      <c r="AS392" t="s">
        <v>1130</v>
      </c>
      <c r="AT392" t="s">
        <v>1131</v>
      </c>
      <c r="AU392" t="s">
        <v>1170</v>
      </c>
      <c r="AV392" t="s">
        <v>173</v>
      </c>
      <c r="AW392" t="s">
        <v>173</v>
      </c>
      <c r="AX392" t="s">
        <v>1282</v>
      </c>
      <c r="AY392" t="s">
        <v>1283</v>
      </c>
      <c r="AZ392" t="s">
        <v>154</v>
      </c>
      <c r="BA392" t="s">
        <v>154</v>
      </c>
      <c r="BB392" t="s">
        <v>173</v>
      </c>
      <c r="BC392" t="s">
        <v>173</v>
      </c>
      <c r="BD392" t="s">
        <v>173</v>
      </c>
      <c r="BE392" t="s">
        <v>173</v>
      </c>
      <c r="BF392" t="s">
        <v>173</v>
      </c>
      <c r="BG392" t="s">
        <v>173</v>
      </c>
      <c r="BH392" t="s">
        <v>154</v>
      </c>
      <c r="BI392" t="s">
        <v>154</v>
      </c>
      <c r="BJ392" t="s">
        <v>173</v>
      </c>
      <c r="BK392" t="s">
        <v>173</v>
      </c>
      <c r="BL392" t="s">
        <v>173</v>
      </c>
      <c r="BM392" t="s">
        <v>173</v>
      </c>
      <c r="BN392">
        <v>0</v>
      </c>
      <c r="BO392">
        <v>2939.16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104.97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0</v>
      </c>
      <c r="EB392">
        <v>0</v>
      </c>
      <c r="EC392">
        <v>0</v>
      </c>
      <c r="ED392">
        <v>0</v>
      </c>
      <c r="EE392">
        <v>0</v>
      </c>
      <c r="EF392">
        <v>0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EZ392">
        <v>0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>
        <v>0</v>
      </c>
      <c r="FR392">
        <v>0</v>
      </c>
      <c r="FS392">
        <v>0</v>
      </c>
      <c r="FT392">
        <v>0</v>
      </c>
      <c r="FU392">
        <v>0</v>
      </c>
      <c r="FV392">
        <v>0</v>
      </c>
      <c r="FW392">
        <v>0</v>
      </c>
      <c r="FX392">
        <v>0</v>
      </c>
      <c r="FY392">
        <v>0</v>
      </c>
      <c r="FZ392">
        <v>0</v>
      </c>
      <c r="GA392">
        <v>0</v>
      </c>
      <c r="GB392">
        <v>0</v>
      </c>
      <c r="GC392">
        <v>0</v>
      </c>
      <c r="GD392">
        <v>0</v>
      </c>
      <c r="GE392">
        <v>0</v>
      </c>
      <c r="GF392">
        <v>0</v>
      </c>
      <c r="GG392">
        <v>0</v>
      </c>
      <c r="GH392">
        <v>0</v>
      </c>
      <c r="GI392">
        <v>0</v>
      </c>
      <c r="GJ392">
        <v>0</v>
      </c>
      <c r="GK392">
        <v>0</v>
      </c>
      <c r="GL392">
        <v>0</v>
      </c>
      <c r="GM392">
        <v>0</v>
      </c>
      <c r="GN392">
        <v>0</v>
      </c>
      <c r="GO392">
        <v>0</v>
      </c>
      <c r="GP392">
        <v>0</v>
      </c>
      <c r="GQ392">
        <v>0</v>
      </c>
      <c r="GR392">
        <v>0</v>
      </c>
      <c r="GS392">
        <v>0</v>
      </c>
      <c r="GT392">
        <v>0</v>
      </c>
      <c r="GU392">
        <v>0</v>
      </c>
      <c r="GV392">
        <v>0</v>
      </c>
      <c r="GW392">
        <v>0</v>
      </c>
      <c r="GX392">
        <v>0</v>
      </c>
      <c r="GY392">
        <v>0</v>
      </c>
      <c r="GZ392">
        <v>0</v>
      </c>
      <c r="HA392">
        <v>0</v>
      </c>
      <c r="HB392">
        <v>0</v>
      </c>
      <c r="HC392">
        <v>0</v>
      </c>
      <c r="HD392">
        <v>0</v>
      </c>
      <c r="HE392">
        <v>0</v>
      </c>
      <c r="HF392">
        <v>0</v>
      </c>
      <c r="HG392">
        <v>0</v>
      </c>
      <c r="HH392">
        <v>0</v>
      </c>
      <c r="HI392">
        <v>0</v>
      </c>
      <c r="HJ392">
        <v>0</v>
      </c>
      <c r="HK392">
        <v>0</v>
      </c>
      <c r="HL392">
        <v>0</v>
      </c>
      <c r="HM392">
        <v>0</v>
      </c>
      <c r="HN392">
        <v>0</v>
      </c>
      <c r="HO392">
        <v>0</v>
      </c>
      <c r="HP392">
        <v>0</v>
      </c>
      <c r="HQ392">
        <v>0</v>
      </c>
      <c r="HR392">
        <v>0</v>
      </c>
      <c r="HS392">
        <v>0</v>
      </c>
      <c r="HT392">
        <v>0</v>
      </c>
      <c r="HU392">
        <v>0</v>
      </c>
      <c r="HV392">
        <v>0</v>
      </c>
      <c r="HW392">
        <v>0</v>
      </c>
      <c r="HX392">
        <v>0</v>
      </c>
      <c r="HY392">
        <v>0</v>
      </c>
      <c r="HZ392">
        <v>0</v>
      </c>
      <c r="IA392">
        <v>0</v>
      </c>
      <c r="IB392">
        <v>0</v>
      </c>
      <c r="IC392">
        <v>0</v>
      </c>
      <c r="ID392">
        <v>0</v>
      </c>
      <c r="IE392">
        <v>0</v>
      </c>
      <c r="IF392">
        <v>0</v>
      </c>
      <c r="IG392">
        <v>0</v>
      </c>
      <c r="IH392">
        <v>0</v>
      </c>
      <c r="II392">
        <v>0</v>
      </c>
      <c r="IJ392">
        <v>0</v>
      </c>
      <c r="IK392">
        <v>0</v>
      </c>
      <c r="IL392">
        <v>0</v>
      </c>
      <c r="IM392">
        <v>0</v>
      </c>
      <c r="IN392">
        <v>0</v>
      </c>
      <c r="IO392">
        <v>7.0000000000000007E-2</v>
      </c>
      <c r="IP392">
        <v>0</v>
      </c>
      <c r="IQ392">
        <v>0</v>
      </c>
      <c r="IR392">
        <v>0</v>
      </c>
      <c r="IS392">
        <v>0</v>
      </c>
      <c r="IT392" t="s">
        <v>173</v>
      </c>
      <c r="IU392" t="s">
        <v>154</v>
      </c>
      <c r="IV392" t="s">
        <v>154</v>
      </c>
    </row>
    <row r="393" spans="1:256" ht="14.4" x14ac:dyDescent="0.3">
      <c r="A393" s="46"/>
      <c r="B393" s="405" t="s">
        <v>2273</v>
      </c>
      <c r="C393" s="405" t="s">
        <v>2634</v>
      </c>
      <c r="D393" s="405" t="s">
        <v>1104</v>
      </c>
      <c r="E393" s="405" t="s">
        <v>2638</v>
      </c>
      <c r="F393" s="405" t="s">
        <v>2642</v>
      </c>
      <c r="G393" s="405" t="s">
        <v>1155</v>
      </c>
      <c r="H393" s="405" t="s">
        <v>1156</v>
      </c>
      <c r="I393" s="405" t="s">
        <v>1108</v>
      </c>
      <c r="J393" s="405" t="s">
        <v>1109</v>
      </c>
      <c r="K393" s="405" t="s">
        <v>2666</v>
      </c>
      <c r="L393" s="405" t="s">
        <v>2667</v>
      </c>
      <c r="M393" s="405" t="s">
        <v>2674</v>
      </c>
      <c r="N393" s="405" t="s">
        <v>1113</v>
      </c>
      <c r="O393" s="405">
        <v>3044.13</v>
      </c>
      <c r="P393" s="405">
        <v>0</v>
      </c>
      <c r="Q393" s="405">
        <v>7.0000000000000007E-2</v>
      </c>
      <c r="R393" s="418">
        <v>3044.2</v>
      </c>
      <c r="S393" s="418">
        <v>0</v>
      </c>
      <c r="T393" s="418">
        <v>0</v>
      </c>
      <c r="U393" s="418">
        <v>3044.2</v>
      </c>
      <c r="V393" t="s">
        <v>154</v>
      </c>
      <c r="W393" t="s">
        <v>1114</v>
      </c>
      <c r="X393" t="s">
        <v>2684</v>
      </c>
      <c r="Y393" t="s">
        <v>1116</v>
      </c>
      <c r="Z393" t="s">
        <v>2679</v>
      </c>
      <c r="AA393" t="s">
        <v>1117</v>
      </c>
      <c r="AB393" t="s">
        <v>168</v>
      </c>
      <c r="AC393" t="s">
        <v>154</v>
      </c>
      <c r="AD393" t="s">
        <v>1158</v>
      </c>
      <c r="AE393" t="s">
        <v>1159</v>
      </c>
      <c r="AF393" t="s">
        <v>1160</v>
      </c>
      <c r="AG393" t="s">
        <v>2682</v>
      </c>
      <c r="AH393" t="s">
        <v>172</v>
      </c>
      <c r="AI393" t="s">
        <v>1123</v>
      </c>
      <c r="AJ393" t="s">
        <v>1124</v>
      </c>
      <c r="AK393" t="s">
        <v>1162</v>
      </c>
      <c r="AL393" t="s">
        <v>1126</v>
      </c>
      <c r="AM393" t="s">
        <v>1127</v>
      </c>
      <c r="AN393" t="s">
        <v>154</v>
      </c>
      <c r="AO393" t="s">
        <v>1128</v>
      </c>
      <c r="AR393" t="s">
        <v>2141</v>
      </c>
      <c r="AS393" t="s">
        <v>1130</v>
      </c>
      <c r="AT393" t="s">
        <v>1131</v>
      </c>
      <c r="AU393" t="s">
        <v>1170</v>
      </c>
      <c r="AV393" t="s">
        <v>173</v>
      </c>
      <c r="AW393" t="s">
        <v>173</v>
      </c>
      <c r="AX393" t="s">
        <v>1282</v>
      </c>
      <c r="AY393" t="s">
        <v>1283</v>
      </c>
      <c r="AZ393" t="s">
        <v>154</v>
      </c>
      <c r="BA393" t="s">
        <v>154</v>
      </c>
      <c r="BB393" t="s">
        <v>173</v>
      </c>
      <c r="BC393" t="s">
        <v>173</v>
      </c>
      <c r="BD393" t="s">
        <v>173</v>
      </c>
      <c r="BE393" t="s">
        <v>173</v>
      </c>
      <c r="BF393" t="s">
        <v>173</v>
      </c>
      <c r="BG393" t="s">
        <v>173</v>
      </c>
      <c r="BH393" t="s">
        <v>154</v>
      </c>
      <c r="BI393" t="s">
        <v>154</v>
      </c>
      <c r="BJ393" t="s">
        <v>173</v>
      </c>
      <c r="BK393" t="s">
        <v>173</v>
      </c>
      <c r="BL393" t="s">
        <v>173</v>
      </c>
      <c r="BM393" t="s">
        <v>173</v>
      </c>
      <c r="BN393">
        <v>0</v>
      </c>
      <c r="BO393">
        <v>2939.16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104.97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A393">
        <v>0</v>
      </c>
      <c r="EB393">
        <v>0</v>
      </c>
      <c r="EC393">
        <v>0</v>
      </c>
      <c r="ED393">
        <v>0</v>
      </c>
      <c r="EE393">
        <v>0</v>
      </c>
      <c r="EF393">
        <v>0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M393">
        <v>0</v>
      </c>
      <c r="FN393">
        <v>0</v>
      </c>
      <c r="FO393">
        <v>0</v>
      </c>
      <c r="FP393">
        <v>0</v>
      </c>
      <c r="FQ393">
        <v>0</v>
      </c>
      <c r="FR393">
        <v>0</v>
      </c>
      <c r="FS393">
        <v>0</v>
      </c>
      <c r="FT393">
        <v>0</v>
      </c>
      <c r="FU393">
        <v>0</v>
      </c>
      <c r="FV393">
        <v>0</v>
      </c>
      <c r="FW393">
        <v>0</v>
      </c>
      <c r="FX393">
        <v>0</v>
      </c>
      <c r="FY393">
        <v>0</v>
      </c>
      <c r="FZ393">
        <v>0</v>
      </c>
      <c r="GA393">
        <v>0</v>
      </c>
      <c r="GB393">
        <v>0</v>
      </c>
      <c r="GC393">
        <v>0</v>
      </c>
      <c r="GD393">
        <v>0</v>
      </c>
      <c r="GE393">
        <v>0</v>
      </c>
      <c r="GF393">
        <v>0</v>
      </c>
      <c r="GG393">
        <v>0</v>
      </c>
      <c r="GH393">
        <v>0</v>
      </c>
      <c r="GI393">
        <v>0</v>
      </c>
      <c r="GJ393">
        <v>0</v>
      </c>
      <c r="GK393">
        <v>0</v>
      </c>
      <c r="GL393">
        <v>0</v>
      </c>
      <c r="GM393">
        <v>0</v>
      </c>
      <c r="GN393">
        <v>0</v>
      </c>
      <c r="GO393">
        <v>0</v>
      </c>
      <c r="GP393">
        <v>0</v>
      </c>
      <c r="GQ393">
        <v>0</v>
      </c>
      <c r="GR393">
        <v>0</v>
      </c>
      <c r="GS393">
        <v>0</v>
      </c>
      <c r="GT393">
        <v>0</v>
      </c>
      <c r="GU393">
        <v>0</v>
      </c>
      <c r="GV393">
        <v>0</v>
      </c>
      <c r="GW393">
        <v>0</v>
      </c>
      <c r="GX393">
        <v>0</v>
      </c>
      <c r="GY393">
        <v>0</v>
      </c>
      <c r="GZ393">
        <v>0</v>
      </c>
      <c r="HA393">
        <v>0</v>
      </c>
      <c r="HB393">
        <v>0</v>
      </c>
      <c r="HC393">
        <v>0</v>
      </c>
      <c r="HD393">
        <v>0</v>
      </c>
      <c r="HE393">
        <v>0</v>
      </c>
      <c r="HF393">
        <v>0</v>
      </c>
      <c r="HG393">
        <v>0</v>
      </c>
      <c r="HH393">
        <v>0</v>
      </c>
      <c r="HI393">
        <v>0</v>
      </c>
      <c r="HJ393">
        <v>0</v>
      </c>
      <c r="HK393">
        <v>0</v>
      </c>
      <c r="HL393">
        <v>0</v>
      </c>
      <c r="HM393">
        <v>0</v>
      </c>
      <c r="HN393">
        <v>0</v>
      </c>
      <c r="HO393">
        <v>0</v>
      </c>
      <c r="HP393">
        <v>0</v>
      </c>
      <c r="HQ393">
        <v>0</v>
      </c>
      <c r="HR393">
        <v>0</v>
      </c>
      <c r="HS393">
        <v>0</v>
      </c>
      <c r="HT393">
        <v>0</v>
      </c>
      <c r="HU393">
        <v>0</v>
      </c>
      <c r="HV393">
        <v>0</v>
      </c>
      <c r="HW393">
        <v>0</v>
      </c>
      <c r="HX393">
        <v>0</v>
      </c>
      <c r="HY393">
        <v>0</v>
      </c>
      <c r="HZ393">
        <v>0</v>
      </c>
      <c r="IA393">
        <v>0</v>
      </c>
      <c r="IB393">
        <v>0</v>
      </c>
      <c r="IC393">
        <v>0</v>
      </c>
      <c r="ID393">
        <v>0</v>
      </c>
      <c r="IE393">
        <v>0</v>
      </c>
      <c r="IF393">
        <v>0</v>
      </c>
      <c r="IG393">
        <v>0</v>
      </c>
      <c r="IH393">
        <v>0</v>
      </c>
      <c r="II393">
        <v>0</v>
      </c>
      <c r="IJ393">
        <v>0</v>
      </c>
      <c r="IK393">
        <v>0</v>
      </c>
      <c r="IL393">
        <v>0</v>
      </c>
      <c r="IM393">
        <v>0</v>
      </c>
      <c r="IN393">
        <v>0</v>
      </c>
      <c r="IO393">
        <v>7.0000000000000007E-2</v>
      </c>
      <c r="IP393">
        <v>0</v>
      </c>
      <c r="IQ393">
        <v>0</v>
      </c>
      <c r="IR393">
        <v>0</v>
      </c>
      <c r="IS393">
        <v>0</v>
      </c>
      <c r="IT393" t="s">
        <v>173</v>
      </c>
      <c r="IU393" t="s">
        <v>154</v>
      </c>
      <c r="IV393" t="s">
        <v>154</v>
      </c>
    </row>
    <row r="394" spans="1:256" ht="14.4" x14ac:dyDescent="0.3">
      <c r="A394" s="46"/>
      <c r="B394" s="405" t="s">
        <v>2273</v>
      </c>
      <c r="C394" s="405" t="s">
        <v>2634</v>
      </c>
      <c r="D394" s="405" t="s">
        <v>1104</v>
      </c>
      <c r="E394" s="405" t="s">
        <v>2638</v>
      </c>
      <c r="F394" s="405" t="s">
        <v>2643</v>
      </c>
      <c r="G394" s="405" t="s">
        <v>1172</v>
      </c>
      <c r="H394" s="405" t="s">
        <v>1173</v>
      </c>
      <c r="I394" s="405" t="s">
        <v>1108</v>
      </c>
      <c r="J394" s="405" t="s">
        <v>1109</v>
      </c>
      <c r="K394" s="405" t="s">
        <v>2666</v>
      </c>
      <c r="L394" s="405" t="s">
        <v>2667</v>
      </c>
      <c r="M394" s="405" t="s">
        <v>2674</v>
      </c>
      <c r="N394" s="405" t="s">
        <v>1113</v>
      </c>
      <c r="O394" s="405">
        <v>3044.13</v>
      </c>
      <c r="P394" s="405">
        <v>0</v>
      </c>
      <c r="Q394" s="405">
        <v>7.0000000000000007E-2</v>
      </c>
      <c r="R394" s="418">
        <v>3044.2</v>
      </c>
      <c r="S394" s="418">
        <v>0</v>
      </c>
      <c r="T394" s="418">
        <v>0</v>
      </c>
      <c r="U394" s="418">
        <v>3044.2</v>
      </c>
      <c r="V394" t="s">
        <v>154</v>
      </c>
      <c r="W394" t="s">
        <v>1114</v>
      </c>
      <c r="X394" t="s">
        <v>2685</v>
      </c>
      <c r="Y394" t="s">
        <v>1116</v>
      </c>
      <c r="Z394" t="s">
        <v>2679</v>
      </c>
      <c r="AA394" t="s">
        <v>1117</v>
      </c>
      <c r="AB394" t="s">
        <v>168</v>
      </c>
      <c r="AC394" t="s">
        <v>154</v>
      </c>
      <c r="AD394" t="s">
        <v>1175</v>
      </c>
      <c r="AE394" t="s">
        <v>1176</v>
      </c>
      <c r="AF394" t="s">
        <v>1177</v>
      </c>
      <c r="AG394" t="s">
        <v>2686</v>
      </c>
      <c r="AH394" t="s">
        <v>172</v>
      </c>
      <c r="AI394" t="s">
        <v>1123</v>
      </c>
      <c r="AJ394" t="s">
        <v>1124</v>
      </c>
      <c r="AK394" t="s">
        <v>1179</v>
      </c>
      <c r="AL394" t="s">
        <v>1126</v>
      </c>
      <c r="AM394" t="s">
        <v>1127</v>
      </c>
      <c r="AN394" t="s">
        <v>154</v>
      </c>
      <c r="AO394" t="s">
        <v>1128</v>
      </c>
      <c r="AR394" t="s">
        <v>1153</v>
      </c>
      <c r="AS394" t="s">
        <v>1130</v>
      </c>
      <c r="AT394" t="s">
        <v>1131</v>
      </c>
      <c r="AU394" t="s">
        <v>1170</v>
      </c>
      <c r="AV394" t="s">
        <v>173</v>
      </c>
      <c r="AW394" t="s">
        <v>173</v>
      </c>
      <c r="AX394" t="s">
        <v>1282</v>
      </c>
      <c r="AY394" t="s">
        <v>1283</v>
      </c>
      <c r="AZ394" t="s">
        <v>154</v>
      </c>
      <c r="BA394" t="s">
        <v>154</v>
      </c>
      <c r="BB394" t="s">
        <v>173</v>
      </c>
      <c r="BC394" t="s">
        <v>173</v>
      </c>
      <c r="BD394" t="s">
        <v>173</v>
      </c>
      <c r="BE394" t="s">
        <v>173</v>
      </c>
      <c r="BF394" t="s">
        <v>173</v>
      </c>
      <c r="BG394" t="s">
        <v>173</v>
      </c>
      <c r="BH394" t="s">
        <v>154</v>
      </c>
      <c r="BI394" t="s">
        <v>154</v>
      </c>
      <c r="BJ394" t="s">
        <v>173</v>
      </c>
      <c r="BK394" t="s">
        <v>173</v>
      </c>
      <c r="BL394" t="s">
        <v>173</v>
      </c>
      <c r="BM394" t="s">
        <v>173</v>
      </c>
      <c r="BN394">
        <v>0</v>
      </c>
      <c r="BO394">
        <v>2939.16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104.97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0</v>
      </c>
      <c r="FA394">
        <v>0</v>
      </c>
      <c r="FB394">
        <v>0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>
        <v>0</v>
      </c>
      <c r="FR394">
        <v>0</v>
      </c>
      <c r="FS394">
        <v>0</v>
      </c>
      <c r="FT394">
        <v>0</v>
      </c>
      <c r="FU394">
        <v>0</v>
      </c>
      <c r="FV394">
        <v>0</v>
      </c>
      <c r="FW394">
        <v>0</v>
      </c>
      <c r="FX394">
        <v>0</v>
      </c>
      <c r="FY394">
        <v>0</v>
      </c>
      <c r="FZ394">
        <v>0</v>
      </c>
      <c r="GA394">
        <v>0</v>
      </c>
      <c r="GB394">
        <v>0</v>
      </c>
      <c r="GC394">
        <v>0</v>
      </c>
      <c r="GD394">
        <v>0</v>
      </c>
      <c r="GE394">
        <v>0</v>
      </c>
      <c r="GF394">
        <v>0</v>
      </c>
      <c r="GG394">
        <v>0</v>
      </c>
      <c r="GH394">
        <v>0</v>
      </c>
      <c r="GI394">
        <v>0</v>
      </c>
      <c r="GJ394">
        <v>0</v>
      </c>
      <c r="GK394">
        <v>0</v>
      </c>
      <c r="GL394">
        <v>0</v>
      </c>
      <c r="GM394">
        <v>0</v>
      </c>
      <c r="GN394">
        <v>0</v>
      </c>
      <c r="GO394">
        <v>0</v>
      </c>
      <c r="GP394">
        <v>0</v>
      </c>
      <c r="GQ394">
        <v>0</v>
      </c>
      <c r="GR394">
        <v>0</v>
      </c>
      <c r="GS394">
        <v>0</v>
      </c>
      <c r="GT394">
        <v>0</v>
      </c>
      <c r="GU394">
        <v>0</v>
      </c>
      <c r="GV394">
        <v>0</v>
      </c>
      <c r="GW394">
        <v>0</v>
      </c>
      <c r="GX394">
        <v>0</v>
      </c>
      <c r="GY394">
        <v>0</v>
      </c>
      <c r="GZ394">
        <v>0</v>
      </c>
      <c r="HA394">
        <v>0</v>
      </c>
      <c r="HB394">
        <v>0</v>
      </c>
      <c r="HC394">
        <v>0</v>
      </c>
      <c r="HD394">
        <v>0</v>
      </c>
      <c r="HE394">
        <v>0</v>
      </c>
      <c r="HF394">
        <v>0</v>
      </c>
      <c r="HG394">
        <v>0</v>
      </c>
      <c r="HH394">
        <v>0</v>
      </c>
      <c r="HI394">
        <v>0</v>
      </c>
      <c r="HJ394">
        <v>0</v>
      </c>
      <c r="HK394">
        <v>0</v>
      </c>
      <c r="HL394">
        <v>0</v>
      </c>
      <c r="HM394">
        <v>0</v>
      </c>
      <c r="HN394">
        <v>0</v>
      </c>
      <c r="HO394">
        <v>0</v>
      </c>
      <c r="HP394">
        <v>0</v>
      </c>
      <c r="HQ394">
        <v>0</v>
      </c>
      <c r="HR394">
        <v>0</v>
      </c>
      <c r="HS394">
        <v>0</v>
      </c>
      <c r="HT394">
        <v>0</v>
      </c>
      <c r="HU394">
        <v>0</v>
      </c>
      <c r="HV394">
        <v>0</v>
      </c>
      <c r="HW394">
        <v>0</v>
      </c>
      <c r="HX394">
        <v>0</v>
      </c>
      <c r="HY394">
        <v>0</v>
      </c>
      <c r="HZ394">
        <v>0</v>
      </c>
      <c r="IA394">
        <v>0</v>
      </c>
      <c r="IB394">
        <v>0</v>
      </c>
      <c r="IC394">
        <v>0</v>
      </c>
      <c r="ID394">
        <v>0</v>
      </c>
      <c r="IE394">
        <v>0</v>
      </c>
      <c r="IF394">
        <v>0</v>
      </c>
      <c r="IG394">
        <v>0</v>
      </c>
      <c r="IH394">
        <v>0</v>
      </c>
      <c r="II394">
        <v>0</v>
      </c>
      <c r="IJ394">
        <v>0</v>
      </c>
      <c r="IK394">
        <v>0</v>
      </c>
      <c r="IL394">
        <v>0</v>
      </c>
      <c r="IM394">
        <v>0</v>
      </c>
      <c r="IN394">
        <v>0</v>
      </c>
      <c r="IO394">
        <v>7.0000000000000007E-2</v>
      </c>
      <c r="IP394">
        <v>0</v>
      </c>
      <c r="IQ394">
        <v>0</v>
      </c>
      <c r="IR394">
        <v>0</v>
      </c>
      <c r="IS394">
        <v>0</v>
      </c>
      <c r="IT394" t="s">
        <v>173</v>
      </c>
      <c r="IU394" t="s">
        <v>154</v>
      </c>
      <c r="IV394" t="s">
        <v>154</v>
      </c>
    </row>
    <row r="395" spans="1:256" ht="14.4" x14ac:dyDescent="0.3">
      <c r="A395" s="46"/>
      <c r="B395" s="405" t="s">
        <v>2273</v>
      </c>
      <c r="C395" s="405" t="s">
        <v>2634</v>
      </c>
      <c r="D395" s="405" t="s">
        <v>1104</v>
      </c>
      <c r="E395" s="405" t="s">
        <v>2638</v>
      </c>
      <c r="F395" s="405" t="s">
        <v>2644</v>
      </c>
      <c r="G395" s="405" t="s">
        <v>1145</v>
      </c>
      <c r="H395" s="405" t="s">
        <v>1146</v>
      </c>
      <c r="I395" s="405" t="s">
        <v>1108</v>
      </c>
      <c r="J395" s="405" t="s">
        <v>1109</v>
      </c>
      <c r="K395" s="405" t="s">
        <v>2666</v>
      </c>
      <c r="L395" s="405" t="s">
        <v>2667</v>
      </c>
      <c r="M395" s="405" t="s">
        <v>2674</v>
      </c>
      <c r="N395" s="405" t="s">
        <v>1113</v>
      </c>
      <c r="O395" s="405">
        <v>3044.13</v>
      </c>
      <c r="P395" s="405">
        <v>0</v>
      </c>
      <c r="Q395" s="405">
        <v>7.0000000000000007E-2</v>
      </c>
      <c r="R395" s="418">
        <v>3044.2</v>
      </c>
      <c r="S395" s="418">
        <v>0</v>
      </c>
      <c r="T395" s="418">
        <v>0</v>
      </c>
      <c r="U395" s="418">
        <v>3044.2</v>
      </c>
      <c r="V395" t="s">
        <v>154</v>
      </c>
      <c r="W395" t="s">
        <v>1114</v>
      </c>
      <c r="X395" t="s">
        <v>2687</v>
      </c>
      <c r="Y395" t="s">
        <v>1116</v>
      </c>
      <c r="Z395" t="s">
        <v>2679</v>
      </c>
      <c r="AA395" t="s">
        <v>1117</v>
      </c>
      <c r="AB395" t="s">
        <v>168</v>
      </c>
      <c r="AC395" t="s">
        <v>154</v>
      </c>
      <c r="AD395" t="s">
        <v>1148</v>
      </c>
      <c r="AE395" t="s">
        <v>1149</v>
      </c>
      <c r="AF395" t="s">
        <v>1150</v>
      </c>
      <c r="AG395" t="s">
        <v>1965</v>
      </c>
      <c r="AH395" t="s">
        <v>172</v>
      </c>
      <c r="AI395" t="s">
        <v>1123</v>
      </c>
      <c r="AJ395" t="s">
        <v>1124</v>
      </c>
      <c r="AK395" t="s">
        <v>1152</v>
      </c>
      <c r="AL395" t="s">
        <v>1126</v>
      </c>
      <c r="AM395" t="s">
        <v>1127</v>
      </c>
      <c r="AN395" t="s">
        <v>154</v>
      </c>
      <c r="AO395" t="s">
        <v>1128</v>
      </c>
      <c r="AR395" t="s">
        <v>1153</v>
      </c>
      <c r="AS395" t="s">
        <v>1130</v>
      </c>
      <c r="AT395" t="s">
        <v>1131</v>
      </c>
      <c r="AU395" t="s">
        <v>1170</v>
      </c>
      <c r="AV395" t="s">
        <v>173</v>
      </c>
      <c r="AW395" t="s">
        <v>173</v>
      </c>
      <c r="AX395" t="s">
        <v>1282</v>
      </c>
      <c r="AY395" t="s">
        <v>1283</v>
      </c>
      <c r="AZ395" t="s">
        <v>154</v>
      </c>
      <c r="BA395" t="s">
        <v>154</v>
      </c>
      <c r="BB395" t="s">
        <v>173</v>
      </c>
      <c r="BC395" t="s">
        <v>173</v>
      </c>
      <c r="BD395" t="s">
        <v>173</v>
      </c>
      <c r="BE395" t="s">
        <v>173</v>
      </c>
      <c r="BF395" t="s">
        <v>173</v>
      </c>
      <c r="BG395" t="s">
        <v>173</v>
      </c>
      <c r="BH395" t="s">
        <v>154</v>
      </c>
      <c r="BI395" t="s">
        <v>154</v>
      </c>
      <c r="BJ395" t="s">
        <v>173</v>
      </c>
      <c r="BK395" t="s">
        <v>173</v>
      </c>
      <c r="BL395" t="s">
        <v>173</v>
      </c>
      <c r="BM395" t="s">
        <v>173</v>
      </c>
      <c r="BN395">
        <v>0</v>
      </c>
      <c r="BO395">
        <v>2939.16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104.97</v>
      </c>
      <c r="CQ395">
        <v>0</v>
      </c>
      <c r="CR395">
        <v>0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A395">
        <v>0</v>
      </c>
      <c r="EB395">
        <v>0</v>
      </c>
      <c r="EC395">
        <v>0</v>
      </c>
      <c r="ED395">
        <v>0</v>
      </c>
      <c r="EE395">
        <v>0</v>
      </c>
      <c r="EF395">
        <v>0</v>
      </c>
      <c r="EG395">
        <v>0</v>
      </c>
      <c r="EH395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0</v>
      </c>
      <c r="FQ395">
        <v>0</v>
      </c>
      <c r="FR395">
        <v>0</v>
      </c>
      <c r="FS395">
        <v>0</v>
      </c>
      <c r="FT395">
        <v>0</v>
      </c>
      <c r="FU395">
        <v>0</v>
      </c>
      <c r="FV395">
        <v>0</v>
      </c>
      <c r="FW395">
        <v>0</v>
      </c>
      <c r="FX395">
        <v>0</v>
      </c>
      <c r="FY395">
        <v>0</v>
      </c>
      <c r="FZ395">
        <v>0</v>
      </c>
      <c r="GA395">
        <v>0</v>
      </c>
      <c r="GB395">
        <v>0</v>
      </c>
      <c r="GC395">
        <v>0</v>
      </c>
      <c r="GD395">
        <v>0</v>
      </c>
      <c r="GE395">
        <v>0</v>
      </c>
      <c r="GF395">
        <v>0</v>
      </c>
      <c r="GG395">
        <v>0</v>
      </c>
      <c r="GH395">
        <v>0</v>
      </c>
      <c r="GI395">
        <v>0</v>
      </c>
      <c r="GJ395">
        <v>0</v>
      </c>
      <c r="GK395">
        <v>0</v>
      </c>
      <c r="GL395">
        <v>0</v>
      </c>
      <c r="GM395">
        <v>0</v>
      </c>
      <c r="GN395">
        <v>0</v>
      </c>
      <c r="GO395">
        <v>0</v>
      </c>
      <c r="GP395">
        <v>0</v>
      </c>
      <c r="GQ395">
        <v>0</v>
      </c>
      <c r="GR395">
        <v>0</v>
      </c>
      <c r="GS395">
        <v>0</v>
      </c>
      <c r="GT395">
        <v>0</v>
      </c>
      <c r="GU395">
        <v>0</v>
      </c>
      <c r="GV395">
        <v>0</v>
      </c>
      <c r="GW395">
        <v>0</v>
      </c>
      <c r="GX395">
        <v>0</v>
      </c>
      <c r="GY395">
        <v>0</v>
      </c>
      <c r="GZ395">
        <v>0</v>
      </c>
      <c r="HA395">
        <v>0</v>
      </c>
      <c r="HB395">
        <v>0</v>
      </c>
      <c r="HC395">
        <v>0</v>
      </c>
      <c r="HD395">
        <v>0</v>
      </c>
      <c r="HE395">
        <v>0</v>
      </c>
      <c r="HF395">
        <v>0</v>
      </c>
      <c r="HG395">
        <v>0</v>
      </c>
      <c r="HH395">
        <v>0</v>
      </c>
      <c r="HI395">
        <v>0</v>
      </c>
      <c r="HJ395">
        <v>0</v>
      </c>
      <c r="HK395">
        <v>0</v>
      </c>
      <c r="HL395">
        <v>0</v>
      </c>
      <c r="HM395">
        <v>0</v>
      </c>
      <c r="HN395">
        <v>0</v>
      </c>
      <c r="HO395">
        <v>0</v>
      </c>
      <c r="HP395">
        <v>0</v>
      </c>
      <c r="HQ395">
        <v>0</v>
      </c>
      <c r="HR395">
        <v>0</v>
      </c>
      <c r="HS395">
        <v>0</v>
      </c>
      <c r="HT395">
        <v>0</v>
      </c>
      <c r="HU395">
        <v>0</v>
      </c>
      <c r="HV395">
        <v>0</v>
      </c>
      <c r="HW395">
        <v>0</v>
      </c>
      <c r="HX395">
        <v>0</v>
      </c>
      <c r="HY395">
        <v>0</v>
      </c>
      <c r="HZ395">
        <v>0</v>
      </c>
      <c r="IA395">
        <v>0</v>
      </c>
      <c r="IB395">
        <v>0</v>
      </c>
      <c r="IC395">
        <v>0</v>
      </c>
      <c r="ID395">
        <v>0</v>
      </c>
      <c r="IE395">
        <v>0</v>
      </c>
      <c r="IF395">
        <v>0</v>
      </c>
      <c r="IG395">
        <v>0</v>
      </c>
      <c r="IH395">
        <v>0</v>
      </c>
      <c r="II395">
        <v>0</v>
      </c>
      <c r="IJ395">
        <v>0</v>
      </c>
      <c r="IK395">
        <v>0</v>
      </c>
      <c r="IL395">
        <v>0</v>
      </c>
      <c r="IM395">
        <v>0</v>
      </c>
      <c r="IN395">
        <v>0</v>
      </c>
      <c r="IO395">
        <v>7.0000000000000007E-2</v>
      </c>
      <c r="IP395">
        <v>0</v>
      </c>
      <c r="IQ395">
        <v>0</v>
      </c>
      <c r="IR395">
        <v>0</v>
      </c>
      <c r="IS395">
        <v>0</v>
      </c>
      <c r="IT395" t="s">
        <v>173</v>
      </c>
      <c r="IU395" t="s">
        <v>154</v>
      </c>
      <c r="IV395" t="s">
        <v>154</v>
      </c>
    </row>
    <row r="396" spans="1:256" ht="14.4" x14ac:dyDescent="0.3">
      <c r="B396" t="s">
        <v>2273</v>
      </c>
      <c r="C396" t="s">
        <v>2635</v>
      </c>
      <c r="D396" t="s">
        <v>1104</v>
      </c>
      <c r="E396" t="s">
        <v>2645</v>
      </c>
      <c r="F396" t="s">
        <v>2646</v>
      </c>
      <c r="G396" t="s">
        <v>1155</v>
      </c>
      <c r="H396" t="s">
        <v>1156</v>
      </c>
      <c r="I396" t="s">
        <v>1108</v>
      </c>
      <c r="J396" t="s">
        <v>1109</v>
      </c>
      <c r="K396" t="s">
        <v>2668</v>
      </c>
      <c r="L396" t="s">
        <v>2669</v>
      </c>
      <c r="M396" t="s">
        <v>2675</v>
      </c>
      <c r="N396" t="s">
        <v>1113</v>
      </c>
      <c r="O396">
        <v>3044.13</v>
      </c>
      <c r="P396">
        <v>0</v>
      </c>
      <c r="Q396">
        <v>7.0000000000000007E-2</v>
      </c>
      <c r="R396" s="419">
        <v>3044.2</v>
      </c>
      <c r="S396" s="419">
        <v>0</v>
      </c>
      <c r="T396" s="419">
        <v>0</v>
      </c>
      <c r="U396" s="419">
        <v>3044.2</v>
      </c>
      <c r="V396" t="s">
        <v>154</v>
      </c>
      <c r="W396" t="s">
        <v>1114</v>
      </c>
      <c r="X396" t="s">
        <v>2688</v>
      </c>
      <c r="Y396" t="s">
        <v>1116</v>
      </c>
      <c r="Z396" t="s">
        <v>2679</v>
      </c>
      <c r="AA396" t="s">
        <v>1117</v>
      </c>
      <c r="AB396" t="s">
        <v>168</v>
      </c>
      <c r="AC396" t="s">
        <v>154</v>
      </c>
      <c r="AD396" t="s">
        <v>1158</v>
      </c>
      <c r="AE396" t="s">
        <v>1159</v>
      </c>
      <c r="AF396" t="s">
        <v>1160</v>
      </c>
      <c r="AG396" t="s">
        <v>2689</v>
      </c>
      <c r="AH396" t="s">
        <v>172</v>
      </c>
      <c r="AI396" t="s">
        <v>1123</v>
      </c>
      <c r="AJ396" t="s">
        <v>1124</v>
      </c>
      <c r="AK396" t="s">
        <v>1162</v>
      </c>
      <c r="AL396" t="s">
        <v>1126</v>
      </c>
      <c r="AM396" t="s">
        <v>1127</v>
      </c>
      <c r="AN396" t="s">
        <v>154</v>
      </c>
      <c r="AO396" t="s">
        <v>1128</v>
      </c>
      <c r="AR396" t="s">
        <v>2141</v>
      </c>
      <c r="AS396" t="s">
        <v>1130</v>
      </c>
      <c r="AT396" t="s">
        <v>1131</v>
      </c>
      <c r="AU396" t="s">
        <v>1170</v>
      </c>
      <c r="AV396" t="s">
        <v>173</v>
      </c>
      <c r="AW396" t="s">
        <v>173</v>
      </c>
      <c r="AX396" t="s">
        <v>1282</v>
      </c>
      <c r="AY396" t="s">
        <v>1283</v>
      </c>
      <c r="AZ396" t="s">
        <v>154</v>
      </c>
      <c r="BA396" t="s">
        <v>154</v>
      </c>
      <c r="BB396" t="s">
        <v>173</v>
      </c>
      <c r="BC396" t="s">
        <v>173</v>
      </c>
      <c r="BD396" t="s">
        <v>173</v>
      </c>
      <c r="BE396" t="s">
        <v>173</v>
      </c>
      <c r="BF396" t="s">
        <v>173</v>
      </c>
      <c r="BG396" t="s">
        <v>173</v>
      </c>
      <c r="BH396" t="s">
        <v>154</v>
      </c>
      <c r="BI396" t="s">
        <v>154</v>
      </c>
      <c r="BJ396" t="s">
        <v>173</v>
      </c>
      <c r="BK396" t="s">
        <v>173</v>
      </c>
      <c r="BL396" t="s">
        <v>173</v>
      </c>
      <c r="BM396" t="s">
        <v>173</v>
      </c>
      <c r="BN396">
        <v>0</v>
      </c>
      <c r="BO396">
        <v>2939.16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104.97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>
        <v>0</v>
      </c>
      <c r="FR396">
        <v>0</v>
      </c>
      <c r="FS396">
        <v>0</v>
      </c>
      <c r="FT396">
        <v>0</v>
      </c>
      <c r="FU396">
        <v>0</v>
      </c>
      <c r="FV396">
        <v>0</v>
      </c>
      <c r="FW396">
        <v>0</v>
      </c>
      <c r="FX396">
        <v>0</v>
      </c>
      <c r="FY396">
        <v>0</v>
      </c>
      <c r="FZ396">
        <v>0</v>
      </c>
      <c r="GA396">
        <v>0</v>
      </c>
      <c r="GB396">
        <v>0</v>
      </c>
      <c r="GC396">
        <v>0</v>
      </c>
      <c r="GD396">
        <v>0</v>
      </c>
      <c r="GE396">
        <v>0</v>
      </c>
      <c r="GF396">
        <v>0</v>
      </c>
      <c r="GG396">
        <v>0</v>
      </c>
      <c r="GH396">
        <v>0</v>
      </c>
      <c r="GI396">
        <v>0</v>
      </c>
      <c r="GJ396">
        <v>0</v>
      </c>
      <c r="GK396">
        <v>0</v>
      </c>
      <c r="GL396">
        <v>0</v>
      </c>
      <c r="GM396">
        <v>0</v>
      </c>
      <c r="GN396">
        <v>0</v>
      </c>
      <c r="GO396">
        <v>0</v>
      </c>
      <c r="GP396">
        <v>0</v>
      </c>
      <c r="GQ396">
        <v>0</v>
      </c>
      <c r="GR396">
        <v>0</v>
      </c>
      <c r="GS396">
        <v>0</v>
      </c>
      <c r="GT396">
        <v>0</v>
      </c>
      <c r="GU396">
        <v>0</v>
      </c>
      <c r="GV396">
        <v>0</v>
      </c>
      <c r="GW396">
        <v>0</v>
      </c>
      <c r="GX396">
        <v>0</v>
      </c>
      <c r="GY396">
        <v>0</v>
      </c>
      <c r="GZ396">
        <v>0</v>
      </c>
      <c r="HA396">
        <v>0</v>
      </c>
      <c r="HB396">
        <v>0</v>
      </c>
      <c r="HC396">
        <v>0</v>
      </c>
      <c r="HD396">
        <v>0</v>
      </c>
      <c r="HE396">
        <v>0</v>
      </c>
      <c r="HF396">
        <v>0</v>
      </c>
      <c r="HG396">
        <v>0</v>
      </c>
      <c r="HH396">
        <v>0</v>
      </c>
      <c r="HI396">
        <v>0</v>
      </c>
      <c r="HJ396">
        <v>0</v>
      </c>
      <c r="HK396">
        <v>0</v>
      </c>
      <c r="HL396">
        <v>0</v>
      </c>
      <c r="HM396">
        <v>0</v>
      </c>
      <c r="HN396">
        <v>0</v>
      </c>
      <c r="HO396">
        <v>0</v>
      </c>
      <c r="HP396">
        <v>0</v>
      </c>
      <c r="HQ396">
        <v>0</v>
      </c>
      <c r="HR396">
        <v>0</v>
      </c>
      <c r="HS396">
        <v>0</v>
      </c>
      <c r="HT396">
        <v>0</v>
      </c>
      <c r="HU396">
        <v>0</v>
      </c>
      <c r="HV396">
        <v>0</v>
      </c>
      <c r="HW396">
        <v>0</v>
      </c>
      <c r="HX396">
        <v>0</v>
      </c>
      <c r="HY396">
        <v>0</v>
      </c>
      <c r="HZ396">
        <v>0</v>
      </c>
      <c r="IA396">
        <v>0</v>
      </c>
      <c r="IB396">
        <v>0</v>
      </c>
      <c r="IC396">
        <v>0</v>
      </c>
      <c r="ID396">
        <v>0</v>
      </c>
      <c r="IE396">
        <v>0</v>
      </c>
      <c r="IF396">
        <v>0</v>
      </c>
      <c r="IG396">
        <v>0</v>
      </c>
      <c r="IH396">
        <v>0</v>
      </c>
      <c r="II396">
        <v>0</v>
      </c>
      <c r="IJ396">
        <v>0</v>
      </c>
      <c r="IK396">
        <v>0</v>
      </c>
      <c r="IL396">
        <v>0</v>
      </c>
      <c r="IM396">
        <v>0</v>
      </c>
      <c r="IN396">
        <v>0</v>
      </c>
      <c r="IO396">
        <v>7.0000000000000007E-2</v>
      </c>
      <c r="IP396">
        <v>0</v>
      </c>
      <c r="IQ396">
        <v>0</v>
      </c>
      <c r="IR396">
        <v>0</v>
      </c>
      <c r="IS396">
        <v>0</v>
      </c>
      <c r="IT396" t="s">
        <v>173</v>
      </c>
      <c r="IU396" t="s">
        <v>154</v>
      </c>
      <c r="IV396" t="s">
        <v>154</v>
      </c>
    </row>
    <row r="397" spans="1:256" ht="14.4" x14ac:dyDescent="0.3">
      <c r="B397" t="s">
        <v>2273</v>
      </c>
      <c r="C397" t="s">
        <v>2635</v>
      </c>
      <c r="D397" t="s">
        <v>1104</v>
      </c>
      <c r="E397" t="s">
        <v>2645</v>
      </c>
      <c r="F397" t="s">
        <v>2647</v>
      </c>
      <c r="G397" t="s">
        <v>1106</v>
      </c>
      <c r="H397" t="s">
        <v>1107</v>
      </c>
      <c r="I397" t="s">
        <v>1108</v>
      </c>
      <c r="J397" t="s">
        <v>1109</v>
      </c>
      <c r="K397" t="s">
        <v>2668</v>
      </c>
      <c r="L397" t="s">
        <v>2669</v>
      </c>
      <c r="M397" t="s">
        <v>2675</v>
      </c>
      <c r="N397" t="s">
        <v>1113</v>
      </c>
      <c r="O397">
        <v>3044.13</v>
      </c>
      <c r="P397">
        <v>0.13</v>
      </c>
      <c r="Q397">
        <v>0</v>
      </c>
      <c r="R397" s="419">
        <v>3044.13</v>
      </c>
      <c r="S397" s="419">
        <v>0.13</v>
      </c>
      <c r="T397" s="419">
        <v>0</v>
      </c>
      <c r="U397" s="419">
        <v>3044</v>
      </c>
      <c r="V397" t="s">
        <v>154</v>
      </c>
      <c r="W397" t="s">
        <v>1114</v>
      </c>
      <c r="X397" t="s">
        <v>2690</v>
      </c>
      <c r="Y397" t="s">
        <v>1116</v>
      </c>
      <c r="Z397" t="s">
        <v>2679</v>
      </c>
      <c r="AA397" t="s">
        <v>1117</v>
      </c>
      <c r="AB397" t="s">
        <v>168</v>
      </c>
      <c r="AC397" t="s">
        <v>154</v>
      </c>
      <c r="AD397" t="s">
        <v>1118</v>
      </c>
      <c r="AE397" t="s">
        <v>1119</v>
      </c>
      <c r="AF397" t="s">
        <v>1120</v>
      </c>
      <c r="AG397" t="s">
        <v>2691</v>
      </c>
      <c r="AH397" t="s">
        <v>172</v>
      </c>
      <c r="AI397" t="s">
        <v>1123</v>
      </c>
      <c r="AJ397" t="s">
        <v>1124</v>
      </c>
      <c r="AK397" t="s">
        <v>1125</v>
      </c>
      <c r="AL397" t="s">
        <v>1126</v>
      </c>
      <c r="AM397" t="s">
        <v>1127</v>
      </c>
      <c r="AN397" t="s">
        <v>154</v>
      </c>
      <c r="AO397" t="s">
        <v>1128</v>
      </c>
      <c r="AR397" t="s">
        <v>1129</v>
      </c>
      <c r="AS397" t="s">
        <v>1130</v>
      </c>
      <c r="AT397" t="s">
        <v>1131</v>
      </c>
      <c r="AU397" t="s">
        <v>1170</v>
      </c>
      <c r="AV397" t="s">
        <v>173</v>
      </c>
      <c r="AW397" t="s">
        <v>173</v>
      </c>
      <c r="AX397" t="s">
        <v>1282</v>
      </c>
      <c r="AY397" t="s">
        <v>1283</v>
      </c>
      <c r="AZ397" t="s">
        <v>154</v>
      </c>
      <c r="BA397" t="s">
        <v>154</v>
      </c>
      <c r="BB397" t="s">
        <v>173</v>
      </c>
      <c r="BC397" t="s">
        <v>173</v>
      </c>
      <c r="BD397" t="s">
        <v>173</v>
      </c>
      <c r="BE397" t="s">
        <v>173</v>
      </c>
      <c r="BF397" t="s">
        <v>173</v>
      </c>
      <c r="BG397" t="s">
        <v>173</v>
      </c>
      <c r="BH397" t="s">
        <v>154</v>
      </c>
      <c r="BI397" t="s">
        <v>154</v>
      </c>
      <c r="BJ397" t="s">
        <v>173</v>
      </c>
      <c r="BK397" t="s">
        <v>173</v>
      </c>
      <c r="BL397" t="s">
        <v>1286</v>
      </c>
      <c r="BM397" t="s">
        <v>173</v>
      </c>
      <c r="BN397">
        <v>0</v>
      </c>
      <c r="BO397">
        <v>2939.16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104.97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0</v>
      </c>
      <c r="DZ397">
        <v>0</v>
      </c>
      <c r="EA397">
        <v>0</v>
      </c>
      <c r="EB397">
        <v>0</v>
      </c>
      <c r="EC397">
        <v>0</v>
      </c>
      <c r="ED397">
        <v>0</v>
      </c>
      <c r="EE397">
        <v>0</v>
      </c>
      <c r="EF397">
        <v>0</v>
      </c>
      <c r="EG397">
        <v>0</v>
      </c>
      <c r="EH397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0.13</v>
      </c>
      <c r="EV397">
        <v>0</v>
      </c>
      <c r="EW397">
        <v>0</v>
      </c>
      <c r="EX397">
        <v>0</v>
      </c>
      <c r="EY397">
        <v>0</v>
      </c>
      <c r="EZ397">
        <v>0</v>
      </c>
      <c r="FA397">
        <v>0</v>
      </c>
      <c r="FB397">
        <v>0</v>
      </c>
      <c r="FC397">
        <v>0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0</v>
      </c>
      <c r="FP397">
        <v>0</v>
      </c>
      <c r="FQ397">
        <v>0</v>
      </c>
      <c r="FR397">
        <v>0</v>
      </c>
      <c r="FS397">
        <v>0</v>
      </c>
      <c r="FT397">
        <v>0</v>
      </c>
      <c r="FU397">
        <v>0</v>
      </c>
      <c r="FV397">
        <v>0</v>
      </c>
      <c r="FW397">
        <v>0</v>
      </c>
      <c r="FX397">
        <v>0</v>
      </c>
      <c r="FY397">
        <v>0</v>
      </c>
      <c r="FZ397">
        <v>0</v>
      </c>
      <c r="GA397">
        <v>0</v>
      </c>
      <c r="GB397">
        <v>0</v>
      </c>
      <c r="GC397">
        <v>0</v>
      </c>
      <c r="GD397">
        <v>0</v>
      </c>
      <c r="GE397">
        <v>0</v>
      </c>
      <c r="GF397">
        <v>0</v>
      </c>
      <c r="GG397">
        <v>0</v>
      </c>
      <c r="GH397">
        <v>0</v>
      </c>
      <c r="GI397">
        <v>0</v>
      </c>
      <c r="GJ397">
        <v>0</v>
      </c>
      <c r="GK397">
        <v>0</v>
      </c>
      <c r="GL397">
        <v>0</v>
      </c>
      <c r="GM397">
        <v>0</v>
      </c>
      <c r="GN397">
        <v>0</v>
      </c>
      <c r="GO397">
        <v>0</v>
      </c>
      <c r="GP397">
        <v>0</v>
      </c>
      <c r="GQ397">
        <v>0</v>
      </c>
      <c r="GR397">
        <v>0</v>
      </c>
      <c r="GS397">
        <v>0</v>
      </c>
      <c r="GT397">
        <v>0</v>
      </c>
      <c r="GU397">
        <v>0</v>
      </c>
      <c r="GV397">
        <v>0</v>
      </c>
      <c r="GW397">
        <v>0</v>
      </c>
      <c r="GX397">
        <v>0</v>
      </c>
      <c r="GY397">
        <v>0</v>
      </c>
      <c r="GZ397">
        <v>0</v>
      </c>
      <c r="HA397">
        <v>0</v>
      </c>
      <c r="HB397">
        <v>0</v>
      </c>
      <c r="HC397">
        <v>0</v>
      </c>
      <c r="HD397">
        <v>0</v>
      </c>
      <c r="HE397">
        <v>0</v>
      </c>
      <c r="HF397">
        <v>0</v>
      </c>
      <c r="HG397">
        <v>0</v>
      </c>
      <c r="HH397">
        <v>0</v>
      </c>
      <c r="HI397">
        <v>0</v>
      </c>
      <c r="HJ397">
        <v>0</v>
      </c>
      <c r="HK397">
        <v>0</v>
      </c>
      <c r="HL397">
        <v>0</v>
      </c>
      <c r="HM397">
        <v>0</v>
      </c>
      <c r="HN397">
        <v>0</v>
      </c>
      <c r="HO397">
        <v>0</v>
      </c>
      <c r="HP397">
        <v>0</v>
      </c>
      <c r="HQ397">
        <v>0</v>
      </c>
      <c r="HR397">
        <v>0</v>
      </c>
      <c r="HS397">
        <v>0</v>
      </c>
      <c r="HT397">
        <v>0</v>
      </c>
      <c r="HU397">
        <v>0</v>
      </c>
      <c r="HV397">
        <v>0</v>
      </c>
      <c r="HW397">
        <v>0</v>
      </c>
      <c r="HX397">
        <v>0</v>
      </c>
      <c r="HY397">
        <v>0</v>
      </c>
      <c r="HZ397">
        <v>0</v>
      </c>
      <c r="IA397">
        <v>0</v>
      </c>
      <c r="IB397">
        <v>0</v>
      </c>
      <c r="IC397">
        <v>0</v>
      </c>
      <c r="ID397">
        <v>0</v>
      </c>
      <c r="IE397">
        <v>0</v>
      </c>
      <c r="IF397">
        <v>0</v>
      </c>
      <c r="IG397">
        <v>0</v>
      </c>
      <c r="IH397">
        <v>0</v>
      </c>
      <c r="II397">
        <v>0</v>
      </c>
      <c r="IJ397">
        <v>0</v>
      </c>
      <c r="IK397">
        <v>0</v>
      </c>
      <c r="IL397">
        <v>0</v>
      </c>
      <c r="IM397">
        <v>0</v>
      </c>
      <c r="IN397">
        <v>0</v>
      </c>
      <c r="IO397">
        <v>0</v>
      </c>
      <c r="IP397">
        <v>0</v>
      </c>
      <c r="IQ397">
        <v>0</v>
      </c>
      <c r="IR397">
        <v>0</v>
      </c>
      <c r="IS397">
        <v>0</v>
      </c>
      <c r="IT397" t="s">
        <v>173</v>
      </c>
      <c r="IU397" t="s">
        <v>154</v>
      </c>
      <c r="IV397" t="s">
        <v>154</v>
      </c>
    </row>
    <row r="398" spans="1:256" ht="14.4" x14ac:dyDescent="0.3">
      <c r="B398" t="s">
        <v>2273</v>
      </c>
      <c r="C398" t="s">
        <v>2635</v>
      </c>
      <c r="D398" t="s">
        <v>1104</v>
      </c>
      <c r="E398" t="s">
        <v>2645</v>
      </c>
      <c r="F398" t="s">
        <v>2648</v>
      </c>
      <c r="G398" t="s">
        <v>1134</v>
      </c>
      <c r="H398" t="s">
        <v>1135</v>
      </c>
      <c r="I398" t="s">
        <v>1108</v>
      </c>
      <c r="J398" t="s">
        <v>1109</v>
      </c>
      <c r="K398" t="s">
        <v>2668</v>
      </c>
      <c r="L398" t="s">
        <v>2669</v>
      </c>
      <c r="M398" t="s">
        <v>2675</v>
      </c>
      <c r="N398" t="s">
        <v>1113</v>
      </c>
      <c r="O398">
        <v>3044.13</v>
      </c>
      <c r="P398">
        <v>0.13</v>
      </c>
      <c r="Q398">
        <v>0</v>
      </c>
      <c r="R398" s="419">
        <v>3044.13</v>
      </c>
      <c r="S398" s="419">
        <v>0.13</v>
      </c>
      <c r="T398" s="419">
        <v>0</v>
      </c>
      <c r="U398" s="419">
        <v>3044</v>
      </c>
      <c r="V398" t="s">
        <v>154</v>
      </c>
      <c r="W398" t="s">
        <v>1114</v>
      </c>
      <c r="X398" t="s">
        <v>2692</v>
      </c>
      <c r="Y398" t="s">
        <v>1116</v>
      </c>
      <c r="Z398" t="s">
        <v>2679</v>
      </c>
      <c r="AA398" t="s">
        <v>1117</v>
      </c>
      <c r="AB398" t="s">
        <v>168</v>
      </c>
      <c r="AC398" t="s">
        <v>154</v>
      </c>
      <c r="AD398" t="s">
        <v>1137</v>
      </c>
      <c r="AE398" t="s">
        <v>1138</v>
      </c>
      <c r="AF398" t="s">
        <v>1139</v>
      </c>
      <c r="AG398" t="s">
        <v>1322</v>
      </c>
      <c r="AH398" t="s">
        <v>172</v>
      </c>
      <c r="AI398" t="s">
        <v>1123</v>
      </c>
      <c r="AJ398" t="s">
        <v>1124</v>
      </c>
      <c r="AK398" t="s">
        <v>1142</v>
      </c>
      <c r="AL398" t="s">
        <v>1126</v>
      </c>
      <c r="AM398" t="s">
        <v>1127</v>
      </c>
      <c r="AN398" t="s">
        <v>154</v>
      </c>
      <c r="AO398" t="s">
        <v>1128</v>
      </c>
      <c r="AR398" t="s">
        <v>1153</v>
      </c>
      <c r="AS398" t="s">
        <v>1130</v>
      </c>
      <c r="AT398" t="s">
        <v>1131</v>
      </c>
      <c r="AU398" t="s">
        <v>1170</v>
      </c>
      <c r="AV398" t="s">
        <v>173</v>
      </c>
      <c r="AW398" t="s">
        <v>173</v>
      </c>
      <c r="AX398" t="s">
        <v>1282</v>
      </c>
      <c r="AY398" t="s">
        <v>1283</v>
      </c>
      <c r="AZ398" t="s">
        <v>154</v>
      </c>
      <c r="BA398" t="s">
        <v>154</v>
      </c>
      <c r="BB398" t="s">
        <v>173</v>
      </c>
      <c r="BC398" t="s">
        <v>173</v>
      </c>
      <c r="BD398" t="s">
        <v>173</v>
      </c>
      <c r="BE398" t="s">
        <v>173</v>
      </c>
      <c r="BF398" t="s">
        <v>173</v>
      </c>
      <c r="BG398" t="s">
        <v>173</v>
      </c>
      <c r="BH398" t="s">
        <v>154</v>
      </c>
      <c r="BI398" t="s">
        <v>154</v>
      </c>
      <c r="BJ398" t="s">
        <v>173</v>
      </c>
      <c r="BK398" t="s">
        <v>173</v>
      </c>
      <c r="BL398" t="s">
        <v>1286</v>
      </c>
      <c r="BM398" t="s">
        <v>173</v>
      </c>
      <c r="BN398">
        <v>0</v>
      </c>
      <c r="BO398">
        <v>2939.16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104.97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0.13</v>
      </c>
      <c r="EV398">
        <v>0</v>
      </c>
      <c r="EW398">
        <v>0</v>
      </c>
      <c r="EX398">
        <v>0</v>
      </c>
      <c r="EY398">
        <v>0</v>
      </c>
      <c r="EZ398">
        <v>0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0</v>
      </c>
      <c r="FK398">
        <v>0</v>
      </c>
      <c r="FL398">
        <v>0</v>
      </c>
      <c r="FM398">
        <v>0</v>
      </c>
      <c r="FN398">
        <v>0</v>
      </c>
      <c r="FO398">
        <v>0</v>
      </c>
      <c r="FP398">
        <v>0</v>
      </c>
      <c r="FQ398">
        <v>0</v>
      </c>
      <c r="FR398">
        <v>0</v>
      </c>
      <c r="FS398">
        <v>0</v>
      </c>
      <c r="FT398">
        <v>0</v>
      </c>
      <c r="FU398">
        <v>0</v>
      </c>
      <c r="FV398">
        <v>0</v>
      </c>
      <c r="FW398">
        <v>0</v>
      </c>
      <c r="FX398">
        <v>0</v>
      </c>
      <c r="FY398">
        <v>0</v>
      </c>
      <c r="FZ398">
        <v>0</v>
      </c>
      <c r="GA398">
        <v>0</v>
      </c>
      <c r="GB398">
        <v>0</v>
      </c>
      <c r="GC398">
        <v>0</v>
      </c>
      <c r="GD398">
        <v>0</v>
      </c>
      <c r="GE398">
        <v>0</v>
      </c>
      <c r="GF398">
        <v>0</v>
      </c>
      <c r="GG398">
        <v>0</v>
      </c>
      <c r="GH398">
        <v>0</v>
      </c>
      <c r="GI398">
        <v>0</v>
      </c>
      <c r="GJ398">
        <v>0</v>
      </c>
      <c r="GK398">
        <v>0</v>
      </c>
      <c r="GL398">
        <v>0</v>
      </c>
      <c r="GM398">
        <v>0</v>
      </c>
      <c r="GN398">
        <v>0</v>
      </c>
      <c r="GO398">
        <v>0</v>
      </c>
      <c r="GP398">
        <v>0</v>
      </c>
      <c r="GQ398">
        <v>0</v>
      </c>
      <c r="GR398">
        <v>0</v>
      </c>
      <c r="GS398">
        <v>0</v>
      </c>
      <c r="GT398">
        <v>0</v>
      </c>
      <c r="GU398">
        <v>0</v>
      </c>
      <c r="GV398">
        <v>0</v>
      </c>
      <c r="GW398">
        <v>0</v>
      </c>
      <c r="GX398">
        <v>0</v>
      </c>
      <c r="GY398">
        <v>0</v>
      </c>
      <c r="GZ398">
        <v>0</v>
      </c>
      <c r="HA398">
        <v>0</v>
      </c>
      <c r="HB398">
        <v>0</v>
      </c>
      <c r="HC398">
        <v>0</v>
      </c>
      <c r="HD398">
        <v>0</v>
      </c>
      <c r="HE398">
        <v>0</v>
      </c>
      <c r="HF398">
        <v>0</v>
      </c>
      <c r="HG398">
        <v>0</v>
      </c>
      <c r="HH398">
        <v>0</v>
      </c>
      <c r="HI398">
        <v>0</v>
      </c>
      <c r="HJ398">
        <v>0</v>
      </c>
      <c r="HK398">
        <v>0</v>
      </c>
      <c r="HL398">
        <v>0</v>
      </c>
      <c r="HM398">
        <v>0</v>
      </c>
      <c r="HN398">
        <v>0</v>
      </c>
      <c r="HO398">
        <v>0</v>
      </c>
      <c r="HP398">
        <v>0</v>
      </c>
      <c r="HQ398">
        <v>0</v>
      </c>
      <c r="HR398">
        <v>0</v>
      </c>
      <c r="HS398">
        <v>0</v>
      </c>
      <c r="HT398">
        <v>0</v>
      </c>
      <c r="HU398">
        <v>0</v>
      </c>
      <c r="HV398">
        <v>0</v>
      </c>
      <c r="HW398">
        <v>0</v>
      </c>
      <c r="HX398">
        <v>0</v>
      </c>
      <c r="HY398">
        <v>0</v>
      </c>
      <c r="HZ398">
        <v>0</v>
      </c>
      <c r="IA398">
        <v>0</v>
      </c>
      <c r="IB398">
        <v>0</v>
      </c>
      <c r="IC398">
        <v>0</v>
      </c>
      <c r="ID398">
        <v>0</v>
      </c>
      <c r="IE398">
        <v>0</v>
      </c>
      <c r="IF398">
        <v>0</v>
      </c>
      <c r="IG398">
        <v>0</v>
      </c>
      <c r="IH398">
        <v>0</v>
      </c>
      <c r="II398">
        <v>0</v>
      </c>
      <c r="IJ398">
        <v>0</v>
      </c>
      <c r="IK398">
        <v>0</v>
      </c>
      <c r="IL398">
        <v>0</v>
      </c>
      <c r="IM398">
        <v>0</v>
      </c>
      <c r="IN398">
        <v>0</v>
      </c>
      <c r="IO398">
        <v>0</v>
      </c>
      <c r="IP398">
        <v>0</v>
      </c>
      <c r="IQ398">
        <v>0</v>
      </c>
      <c r="IR398">
        <v>0</v>
      </c>
      <c r="IS398">
        <v>0</v>
      </c>
      <c r="IT398" t="s">
        <v>173</v>
      </c>
      <c r="IU398" t="s">
        <v>154</v>
      </c>
      <c r="IV398" t="s">
        <v>154</v>
      </c>
    </row>
    <row r="399" spans="1:256" ht="14.4" x14ac:dyDescent="0.3">
      <c r="B399" t="s">
        <v>2273</v>
      </c>
      <c r="C399" t="s">
        <v>2635</v>
      </c>
      <c r="D399" t="s">
        <v>1104</v>
      </c>
      <c r="E399" t="s">
        <v>2645</v>
      </c>
      <c r="F399" t="s">
        <v>2649</v>
      </c>
      <c r="G399" t="s">
        <v>1164</v>
      </c>
      <c r="H399" t="s">
        <v>1165</v>
      </c>
      <c r="I399" t="s">
        <v>1108</v>
      </c>
      <c r="J399" t="s">
        <v>1109</v>
      </c>
      <c r="K399" t="s">
        <v>2668</v>
      </c>
      <c r="L399" t="s">
        <v>2669</v>
      </c>
      <c r="M399" t="s">
        <v>2675</v>
      </c>
      <c r="N399" t="s">
        <v>1113</v>
      </c>
      <c r="O399">
        <v>3044.13</v>
      </c>
      <c r="P399">
        <v>0</v>
      </c>
      <c r="Q399">
        <v>7.0000000000000007E-2</v>
      </c>
      <c r="R399" s="419">
        <v>3044.2</v>
      </c>
      <c r="S399" s="419">
        <v>0</v>
      </c>
      <c r="T399" s="419">
        <v>0</v>
      </c>
      <c r="U399" s="419">
        <v>3044.2</v>
      </c>
      <c r="V399" t="s">
        <v>154</v>
      </c>
      <c r="W399" t="s">
        <v>1114</v>
      </c>
      <c r="X399" t="s">
        <v>2693</v>
      </c>
      <c r="Y399" t="s">
        <v>1116</v>
      </c>
      <c r="Z399" t="s">
        <v>2679</v>
      </c>
      <c r="AA399" t="s">
        <v>1117</v>
      </c>
      <c r="AB399" t="s">
        <v>168</v>
      </c>
      <c r="AC399" t="s">
        <v>154</v>
      </c>
      <c r="AD399" t="s">
        <v>1167</v>
      </c>
      <c r="AE399" t="s">
        <v>1168</v>
      </c>
      <c r="AF399" t="s">
        <v>1160</v>
      </c>
      <c r="AG399" t="s">
        <v>2689</v>
      </c>
      <c r="AH399" t="s">
        <v>172</v>
      </c>
      <c r="AI399" t="s">
        <v>1123</v>
      </c>
      <c r="AJ399" t="s">
        <v>1124</v>
      </c>
      <c r="AK399" t="s">
        <v>1169</v>
      </c>
      <c r="AL399" t="s">
        <v>1126</v>
      </c>
      <c r="AM399" t="s">
        <v>1127</v>
      </c>
      <c r="AN399" t="s">
        <v>154</v>
      </c>
      <c r="AO399" t="s">
        <v>1128</v>
      </c>
      <c r="AR399" t="s">
        <v>2141</v>
      </c>
      <c r="AS399" t="s">
        <v>1130</v>
      </c>
      <c r="AT399" t="s">
        <v>1131</v>
      </c>
      <c r="AU399" t="s">
        <v>1170</v>
      </c>
      <c r="AV399" t="s">
        <v>173</v>
      </c>
      <c r="AW399" t="s">
        <v>173</v>
      </c>
      <c r="AX399" t="s">
        <v>1282</v>
      </c>
      <c r="AY399" t="s">
        <v>1283</v>
      </c>
      <c r="AZ399" t="s">
        <v>154</v>
      </c>
      <c r="BA399" t="s">
        <v>154</v>
      </c>
      <c r="BB399" t="s">
        <v>173</v>
      </c>
      <c r="BC399" t="s">
        <v>173</v>
      </c>
      <c r="BD399" t="s">
        <v>173</v>
      </c>
      <c r="BE399" t="s">
        <v>173</v>
      </c>
      <c r="BF399" t="s">
        <v>173</v>
      </c>
      <c r="BG399" t="s">
        <v>173</v>
      </c>
      <c r="BH399" t="s">
        <v>154</v>
      </c>
      <c r="BI399" t="s">
        <v>154</v>
      </c>
      <c r="BJ399" t="s">
        <v>173</v>
      </c>
      <c r="BK399" t="s">
        <v>173</v>
      </c>
      <c r="BL399" t="s">
        <v>173</v>
      </c>
      <c r="BM399" t="s">
        <v>173</v>
      </c>
      <c r="BN399">
        <v>0</v>
      </c>
      <c r="BO399">
        <v>2939.16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104.97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0</v>
      </c>
      <c r="EV399">
        <v>0</v>
      </c>
      <c r="EW399">
        <v>0</v>
      </c>
      <c r="EX399">
        <v>0</v>
      </c>
      <c r="EY399">
        <v>0</v>
      </c>
      <c r="EZ399">
        <v>0</v>
      </c>
      <c r="FA399">
        <v>0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>
        <v>0</v>
      </c>
      <c r="FR399">
        <v>0</v>
      </c>
      <c r="FS399">
        <v>0</v>
      </c>
      <c r="FT399">
        <v>0</v>
      </c>
      <c r="FU399">
        <v>0</v>
      </c>
      <c r="FV399">
        <v>0</v>
      </c>
      <c r="FW399">
        <v>0</v>
      </c>
      <c r="FX399">
        <v>0</v>
      </c>
      <c r="FY399">
        <v>0</v>
      </c>
      <c r="FZ399">
        <v>0</v>
      </c>
      <c r="GA399">
        <v>0</v>
      </c>
      <c r="GB399">
        <v>0</v>
      </c>
      <c r="GC399">
        <v>0</v>
      </c>
      <c r="GD399">
        <v>0</v>
      </c>
      <c r="GE399">
        <v>0</v>
      </c>
      <c r="GF399">
        <v>0</v>
      </c>
      <c r="GG399">
        <v>0</v>
      </c>
      <c r="GH399">
        <v>0</v>
      </c>
      <c r="GI399">
        <v>0</v>
      </c>
      <c r="GJ399">
        <v>0</v>
      </c>
      <c r="GK399">
        <v>0</v>
      </c>
      <c r="GL399">
        <v>0</v>
      </c>
      <c r="GM399">
        <v>0</v>
      </c>
      <c r="GN399">
        <v>0</v>
      </c>
      <c r="GO399">
        <v>0</v>
      </c>
      <c r="GP399">
        <v>0</v>
      </c>
      <c r="GQ399">
        <v>0</v>
      </c>
      <c r="GR399">
        <v>0</v>
      </c>
      <c r="GS399">
        <v>0</v>
      </c>
      <c r="GT399">
        <v>0</v>
      </c>
      <c r="GU399">
        <v>0</v>
      </c>
      <c r="GV399">
        <v>0</v>
      </c>
      <c r="GW399">
        <v>0</v>
      </c>
      <c r="GX399">
        <v>0</v>
      </c>
      <c r="GY399">
        <v>0</v>
      </c>
      <c r="GZ399">
        <v>0</v>
      </c>
      <c r="HA399">
        <v>0</v>
      </c>
      <c r="HB399">
        <v>0</v>
      </c>
      <c r="HC399">
        <v>0</v>
      </c>
      <c r="HD399">
        <v>0</v>
      </c>
      <c r="HE399">
        <v>0</v>
      </c>
      <c r="HF399">
        <v>0</v>
      </c>
      <c r="HG399">
        <v>0</v>
      </c>
      <c r="HH399">
        <v>0</v>
      </c>
      <c r="HI399">
        <v>0</v>
      </c>
      <c r="HJ399">
        <v>0</v>
      </c>
      <c r="HK399">
        <v>0</v>
      </c>
      <c r="HL399">
        <v>0</v>
      </c>
      <c r="HM399">
        <v>0</v>
      </c>
      <c r="HN399">
        <v>0</v>
      </c>
      <c r="HO399">
        <v>0</v>
      </c>
      <c r="HP399">
        <v>0</v>
      </c>
      <c r="HQ399">
        <v>0</v>
      </c>
      <c r="HR399">
        <v>0</v>
      </c>
      <c r="HS399">
        <v>0</v>
      </c>
      <c r="HT399">
        <v>0</v>
      </c>
      <c r="HU399">
        <v>0</v>
      </c>
      <c r="HV399">
        <v>0</v>
      </c>
      <c r="HW399">
        <v>0</v>
      </c>
      <c r="HX399">
        <v>0</v>
      </c>
      <c r="HY399">
        <v>0</v>
      </c>
      <c r="HZ399">
        <v>0</v>
      </c>
      <c r="IA399">
        <v>0</v>
      </c>
      <c r="IB399">
        <v>0</v>
      </c>
      <c r="IC399">
        <v>0</v>
      </c>
      <c r="ID399">
        <v>0</v>
      </c>
      <c r="IE399">
        <v>0</v>
      </c>
      <c r="IF399">
        <v>0</v>
      </c>
      <c r="IG399">
        <v>0</v>
      </c>
      <c r="IH399">
        <v>0</v>
      </c>
      <c r="II399">
        <v>0</v>
      </c>
      <c r="IJ399">
        <v>0</v>
      </c>
      <c r="IK399">
        <v>0</v>
      </c>
      <c r="IL399">
        <v>0</v>
      </c>
      <c r="IM399">
        <v>0</v>
      </c>
      <c r="IN399">
        <v>0</v>
      </c>
      <c r="IO399">
        <v>7.0000000000000007E-2</v>
      </c>
      <c r="IP399">
        <v>0</v>
      </c>
      <c r="IQ399">
        <v>0</v>
      </c>
      <c r="IR399">
        <v>0</v>
      </c>
      <c r="IS399">
        <v>0</v>
      </c>
      <c r="IT399" t="s">
        <v>173</v>
      </c>
      <c r="IU399" t="s">
        <v>154</v>
      </c>
      <c r="IV399" t="s">
        <v>154</v>
      </c>
    </row>
    <row r="400" spans="1:256" ht="14.4" x14ac:dyDescent="0.3">
      <c r="B400" t="s">
        <v>2273</v>
      </c>
      <c r="C400" t="s">
        <v>2635</v>
      </c>
      <c r="D400" t="s">
        <v>1104</v>
      </c>
      <c r="E400" t="s">
        <v>2645</v>
      </c>
      <c r="F400" t="s">
        <v>2650</v>
      </c>
      <c r="G400" t="s">
        <v>1145</v>
      </c>
      <c r="H400" t="s">
        <v>1146</v>
      </c>
      <c r="I400" t="s">
        <v>1108</v>
      </c>
      <c r="J400" t="s">
        <v>1109</v>
      </c>
      <c r="K400" t="s">
        <v>2668</v>
      </c>
      <c r="L400" t="s">
        <v>2669</v>
      </c>
      <c r="M400" t="s">
        <v>2675</v>
      </c>
      <c r="N400" t="s">
        <v>1113</v>
      </c>
      <c r="O400">
        <v>3044.13</v>
      </c>
      <c r="P400">
        <v>0.13</v>
      </c>
      <c r="Q400">
        <v>0</v>
      </c>
      <c r="R400" s="419">
        <v>3044.13</v>
      </c>
      <c r="S400" s="419">
        <v>0.13</v>
      </c>
      <c r="T400" s="419">
        <v>0</v>
      </c>
      <c r="U400" s="419">
        <v>3044</v>
      </c>
      <c r="V400" t="s">
        <v>154</v>
      </c>
      <c r="W400" t="s">
        <v>1114</v>
      </c>
      <c r="X400" t="s">
        <v>2694</v>
      </c>
      <c r="Y400" t="s">
        <v>1116</v>
      </c>
      <c r="Z400" t="s">
        <v>2679</v>
      </c>
      <c r="AA400" t="s">
        <v>1117</v>
      </c>
      <c r="AB400" t="s">
        <v>168</v>
      </c>
      <c r="AC400" t="s">
        <v>154</v>
      </c>
      <c r="AD400" t="s">
        <v>1148</v>
      </c>
      <c r="AE400" t="s">
        <v>1149</v>
      </c>
      <c r="AF400" t="s">
        <v>1150</v>
      </c>
      <c r="AG400" t="s">
        <v>2086</v>
      </c>
      <c r="AH400" t="s">
        <v>172</v>
      </c>
      <c r="AI400" t="s">
        <v>1123</v>
      </c>
      <c r="AJ400" t="s">
        <v>1124</v>
      </c>
      <c r="AK400" t="s">
        <v>1152</v>
      </c>
      <c r="AL400" t="s">
        <v>1126</v>
      </c>
      <c r="AM400" t="s">
        <v>1127</v>
      </c>
      <c r="AN400" t="s">
        <v>154</v>
      </c>
      <c r="AO400" t="s">
        <v>1128</v>
      </c>
      <c r="AR400" t="s">
        <v>1153</v>
      </c>
      <c r="AS400" t="s">
        <v>1130</v>
      </c>
      <c r="AT400" t="s">
        <v>1131</v>
      </c>
      <c r="AU400" t="s">
        <v>1170</v>
      </c>
      <c r="AV400" t="s">
        <v>173</v>
      </c>
      <c r="AW400" t="s">
        <v>173</v>
      </c>
      <c r="AX400" t="s">
        <v>1282</v>
      </c>
      <c r="AY400" t="s">
        <v>1283</v>
      </c>
      <c r="AZ400" t="s">
        <v>154</v>
      </c>
      <c r="BA400" t="s">
        <v>154</v>
      </c>
      <c r="BB400" t="s">
        <v>173</v>
      </c>
      <c r="BC400" t="s">
        <v>173</v>
      </c>
      <c r="BD400" t="s">
        <v>173</v>
      </c>
      <c r="BE400" t="s">
        <v>173</v>
      </c>
      <c r="BF400" t="s">
        <v>173</v>
      </c>
      <c r="BG400" t="s">
        <v>173</v>
      </c>
      <c r="BH400" t="s">
        <v>154</v>
      </c>
      <c r="BI400" t="s">
        <v>154</v>
      </c>
      <c r="BJ400" t="s">
        <v>173</v>
      </c>
      <c r="BK400" t="s">
        <v>173</v>
      </c>
      <c r="BL400" t="s">
        <v>1286</v>
      </c>
      <c r="BM400" t="s">
        <v>173</v>
      </c>
      <c r="BN400">
        <v>0</v>
      </c>
      <c r="BO400">
        <v>2939.16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104.97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A400">
        <v>0</v>
      </c>
      <c r="EB400">
        <v>0</v>
      </c>
      <c r="EC400">
        <v>0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0.13</v>
      </c>
      <c r="EV400">
        <v>0</v>
      </c>
      <c r="EW400">
        <v>0</v>
      </c>
      <c r="EX400">
        <v>0</v>
      </c>
      <c r="EY400">
        <v>0</v>
      </c>
      <c r="EZ400">
        <v>0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0</v>
      </c>
      <c r="FM400">
        <v>0</v>
      </c>
      <c r="FN400">
        <v>0</v>
      </c>
      <c r="FO400">
        <v>0</v>
      </c>
      <c r="FP400">
        <v>0</v>
      </c>
      <c r="FQ400">
        <v>0</v>
      </c>
      <c r="FR400">
        <v>0</v>
      </c>
      <c r="FS400">
        <v>0</v>
      </c>
      <c r="FT400">
        <v>0</v>
      </c>
      <c r="FU400">
        <v>0</v>
      </c>
      <c r="FV400">
        <v>0</v>
      </c>
      <c r="FW400">
        <v>0</v>
      </c>
      <c r="FX400">
        <v>0</v>
      </c>
      <c r="FY400">
        <v>0</v>
      </c>
      <c r="FZ400">
        <v>0</v>
      </c>
      <c r="GA400">
        <v>0</v>
      </c>
      <c r="GB400">
        <v>0</v>
      </c>
      <c r="GC400">
        <v>0</v>
      </c>
      <c r="GD400">
        <v>0</v>
      </c>
      <c r="GE400">
        <v>0</v>
      </c>
      <c r="GF400">
        <v>0</v>
      </c>
      <c r="GG400">
        <v>0</v>
      </c>
      <c r="GH400">
        <v>0</v>
      </c>
      <c r="GI400">
        <v>0</v>
      </c>
      <c r="GJ400">
        <v>0</v>
      </c>
      <c r="GK400">
        <v>0</v>
      </c>
      <c r="GL400">
        <v>0</v>
      </c>
      <c r="GM400">
        <v>0</v>
      </c>
      <c r="GN400">
        <v>0</v>
      </c>
      <c r="GO400">
        <v>0</v>
      </c>
      <c r="GP400">
        <v>0</v>
      </c>
      <c r="GQ400">
        <v>0</v>
      </c>
      <c r="GR400">
        <v>0</v>
      </c>
      <c r="GS400">
        <v>0</v>
      </c>
      <c r="GT400">
        <v>0</v>
      </c>
      <c r="GU400">
        <v>0</v>
      </c>
      <c r="GV400">
        <v>0</v>
      </c>
      <c r="GW400">
        <v>0</v>
      </c>
      <c r="GX400">
        <v>0</v>
      </c>
      <c r="GY400">
        <v>0</v>
      </c>
      <c r="GZ400">
        <v>0</v>
      </c>
      <c r="HA400">
        <v>0</v>
      </c>
      <c r="HB400">
        <v>0</v>
      </c>
      <c r="HC400">
        <v>0</v>
      </c>
      <c r="HD400">
        <v>0</v>
      </c>
      <c r="HE400">
        <v>0</v>
      </c>
      <c r="HF400">
        <v>0</v>
      </c>
      <c r="HG400">
        <v>0</v>
      </c>
      <c r="HH400">
        <v>0</v>
      </c>
      <c r="HI400">
        <v>0</v>
      </c>
      <c r="HJ400">
        <v>0</v>
      </c>
      <c r="HK400">
        <v>0</v>
      </c>
      <c r="HL400">
        <v>0</v>
      </c>
      <c r="HM400">
        <v>0</v>
      </c>
      <c r="HN400">
        <v>0</v>
      </c>
      <c r="HO400">
        <v>0</v>
      </c>
      <c r="HP400">
        <v>0</v>
      </c>
      <c r="HQ400">
        <v>0</v>
      </c>
      <c r="HR400">
        <v>0</v>
      </c>
      <c r="HS400">
        <v>0</v>
      </c>
      <c r="HT400">
        <v>0</v>
      </c>
      <c r="HU400">
        <v>0</v>
      </c>
      <c r="HV400">
        <v>0</v>
      </c>
      <c r="HW400">
        <v>0</v>
      </c>
      <c r="HX400">
        <v>0</v>
      </c>
      <c r="HY400">
        <v>0</v>
      </c>
      <c r="HZ400">
        <v>0</v>
      </c>
      <c r="IA400">
        <v>0</v>
      </c>
      <c r="IB400">
        <v>0</v>
      </c>
      <c r="IC400">
        <v>0</v>
      </c>
      <c r="ID400">
        <v>0</v>
      </c>
      <c r="IE400">
        <v>0</v>
      </c>
      <c r="IF400">
        <v>0</v>
      </c>
      <c r="IG400">
        <v>0</v>
      </c>
      <c r="IH400">
        <v>0</v>
      </c>
      <c r="II400">
        <v>0</v>
      </c>
      <c r="IJ400">
        <v>0</v>
      </c>
      <c r="IK400">
        <v>0</v>
      </c>
      <c r="IL400">
        <v>0</v>
      </c>
      <c r="IM400">
        <v>0</v>
      </c>
      <c r="IN400">
        <v>0</v>
      </c>
      <c r="IO400">
        <v>0</v>
      </c>
      <c r="IP400">
        <v>0</v>
      </c>
      <c r="IQ400">
        <v>0</v>
      </c>
      <c r="IR400">
        <v>0</v>
      </c>
      <c r="IS400">
        <v>0</v>
      </c>
      <c r="IT400" t="s">
        <v>173</v>
      </c>
      <c r="IU400" t="s">
        <v>154</v>
      </c>
      <c r="IV400" t="s">
        <v>154</v>
      </c>
    </row>
    <row r="401" spans="1:256" ht="14.4" x14ac:dyDescent="0.3">
      <c r="B401" t="s">
        <v>2273</v>
      </c>
      <c r="C401" t="s">
        <v>2635</v>
      </c>
      <c r="D401" t="s">
        <v>1104</v>
      </c>
      <c r="E401" t="s">
        <v>2645</v>
      </c>
      <c r="F401" t="s">
        <v>2651</v>
      </c>
      <c r="G401" t="s">
        <v>1172</v>
      </c>
      <c r="H401" t="s">
        <v>1173</v>
      </c>
      <c r="I401" t="s">
        <v>1108</v>
      </c>
      <c r="J401" t="s">
        <v>1109</v>
      </c>
      <c r="K401" t="s">
        <v>2668</v>
      </c>
      <c r="L401" t="s">
        <v>2669</v>
      </c>
      <c r="M401" t="s">
        <v>2675</v>
      </c>
      <c r="N401" t="s">
        <v>1113</v>
      </c>
      <c r="O401">
        <v>3044.13</v>
      </c>
      <c r="P401">
        <v>0</v>
      </c>
      <c r="Q401">
        <v>7.0000000000000007E-2</v>
      </c>
      <c r="R401" s="419">
        <v>3044.2</v>
      </c>
      <c r="S401" s="419">
        <v>0</v>
      </c>
      <c r="T401" s="419">
        <v>0</v>
      </c>
      <c r="U401" s="419">
        <v>3044.2</v>
      </c>
      <c r="V401" t="s">
        <v>154</v>
      </c>
      <c r="W401" t="s">
        <v>1114</v>
      </c>
      <c r="X401" t="s">
        <v>2695</v>
      </c>
      <c r="Y401" t="s">
        <v>1116</v>
      </c>
      <c r="Z401" t="s">
        <v>2679</v>
      </c>
      <c r="AA401" t="s">
        <v>1117</v>
      </c>
      <c r="AB401" t="s">
        <v>168</v>
      </c>
      <c r="AC401" t="s">
        <v>154</v>
      </c>
      <c r="AD401" t="s">
        <v>1175</v>
      </c>
      <c r="AE401" t="s">
        <v>1176</v>
      </c>
      <c r="AF401" t="s">
        <v>1177</v>
      </c>
      <c r="AG401" t="s">
        <v>1387</v>
      </c>
      <c r="AH401" t="s">
        <v>172</v>
      </c>
      <c r="AI401" t="s">
        <v>1123</v>
      </c>
      <c r="AJ401" t="s">
        <v>1124</v>
      </c>
      <c r="AK401" t="s">
        <v>1179</v>
      </c>
      <c r="AL401" t="s">
        <v>1126</v>
      </c>
      <c r="AM401" t="s">
        <v>1127</v>
      </c>
      <c r="AN401" t="s">
        <v>154</v>
      </c>
      <c r="AO401" t="s">
        <v>1128</v>
      </c>
      <c r="AR401" t="s">
        <v>1153</v>
      </c>
      <c r="AS401" t="s">
        <v>1130</v>
      </c>
      <c r="AT401" t="s">
        <v>1131</v>
      </c>
      <c r="AU401" t="s">
        <v>1170</v>
      </c>
      <c r="AV401" t="s">
        <v>173</v>
      </c>
      <c r="AW401" t="s">
        <v>173</v>
      </c>
      <c r="AX401" t="s">
        <v>1282</v>
      </c>
      <c r="AY401" t="s">
        <v>1283</v>
      </c>
      <c r="AZ401" t="s">
        <v>154</v>
      </c>
      <c r="BA401" t="s">
        <v>154</v>
      </c>
      <c r="BB401" t="s">
        <v>173</v>
      </c>
      <c r="BC401" t="s">
        <v>173</v>
      </c>
      <c r="BD401" t="s">
        <v>173</v>
      </c>
      <c r="BE401" t="s">
        <v>173</v>
      </c>
      <c r="BF401" t="s">
        <v>173</v>
      </c>
      <c r="BG401" t="s">
        <v>173</v>
      </c>
      <c r="BH401" t="s">
        <v>154</v>
      </c>
      <c r="BI401" t="s">
        <v>154</v>
      </c>
      <c r="BJ401" t="s">
        <v>173</v>
      </c>
      <c r="BK401" t="s">
        <v>173</v>
      </c>
      <c r="BL401" t="s">
        <v>173</v>
      </c>
      <c r="BM401" t="s">
        <v>173</v>
      </c>
      <c r="BN401">
        <v>0</v>
      </c>
      <c r="BO401">
        <v>2939.16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104.97</v>
      </c>
      <c r="CQ401">
        <v>0</v>
      </c>
      <c r="CR401">
        <v>0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A401">
        <v>0</v>
      </c>
      <c r="EB401">
        <v>0</v>
      </c>
      <c r="EC401">
        <v>0</v>
      </c>
      <c r="ED401">
        <v>0</v>
      </c>
      <c r="EE401">
        <v>0</v>
      </c>
      <c r="EF401">
        <v>0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0</v>
      </c>
      <c r="EV401">
        <v>0</v>
      </c>
      <c r="EW401">
        <v>0</v>
      </c>
      <c r="EX401">
        <v>0</v>
      </c>
      <c r="EY401">
        <v>0</v>
      </c>
      <c r="EZ401">
        <v>0</v>
      </c>
      <c r="FA401">
        <v>0</v>
      </c>
      <c r="FB401">
        <v>0</v>
      </c>
      <c r="FC401">
        <v>0</v>
      </c>
      <c r="FD401">
        <v>0</v>
      </c>
      <c r="FE401">
        <v>0</v>
      </c>
      <c r="FF401">
        <v>0</v>
      </c>
      <c r="FG401">
        <v>0</v>
      </c>
      <c r="FH401">
        <v>0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0</v>
      </c>
      <c r="FP401">
        <v>0</v>
      </c>
      <c r="FQ401">
        <v>0</v>
      </c>
      <c r="FR401">
        <v>0</v>
      </c>
      <c r="FS401">
        <v>0</v>
      </c>
      <c r="FT401">
        <v>0</v>
      </c>
      <c r="FU401">
        <v>0</v>
      </c>
      <c r="FV401">
        <v>0</v>
      </c>
      <c r="FW401">
        <v>0</v>
      </c>
      <c r="FX401">
        <v>0</v>
      </c>
      <c r="FY401">
        <v>0</v>
      </c>
      <c r="FZ401">
        <v>0</v>
      </c>
      <c r="GA401">
        <v>0</v>
      </c>
      <c r="GB401">
        <v>0</v>
      </c>
      <c r="GC401">
        <v>0</v>
      </c>
      <c r="GD401">
        <v>0</v>
      </c>
      <c r="GE401">
        <v>0</v>
      </c>
      <c r="GF401">
        <v>0</v>
      </c>
      <c r="GG401">
        <v>0</v>
      </c>
      <c r="GH401">
        <v>0</v>
      </c>
      <c r="GI401">
        <v>0</v>
      </c>
      <c r="GJ401">
        <v>0</v>
      </c>
      <c r="GK401">
        <v>0</v>
      </c>
      <c r="GL401">
        <v>0</v>
      </c>
      <c r="GM401">
        <v>0</v>
      </c>
      <c r="GN401">
        <v>0</v>
      </c>
      <c r="GO401">
        <v>0</v>
      </c>
      <c r="GP401">
        <v>0</v>
      </c>
      <c r="GQ401">
        <v>0</v>
      </c>
      <c r="GR401">
        <v>0</v>
      </c>
      <c r="GS401">
        <v>0</v>
      </c>
      <c r="GT401">
        <v>0</v>
      </c>
      <c r="GU401">
        <v>0</v>
      </c>
      <c r="GV401">
        <v>0</v>
      </c>
      <c r="GW401">
        <v>0</v>
      </c>
      <c r="GX401">
        <v>0</v>
      </c>
      <c r="GY401">
        <v>0</v>
      </c>
      <c r="GZ401">
        <v>0</v>
      </c>
      <c r="HA401">
        <v>0</v>
      </c>
      <c r="HB401">
        <v>0</v>
      </c>
      <c r="HC401">
        <v>0</v>
      </c>
      <c r="HD401">
        <v>0</v>
      </c>
      <c r="HE401">
        <v>0</v>
      </c>
      <c r="HF401">
        <v>0</v>
      </c>
      <c r="HG401">
        <v>0</v>
      </c>
      <c r="HH401">
        <v>0</v>
      </c>
      <c r="HI401">
        <v>0</v>
      </c>
      <c r="HJ401">
        <v>0</v>
      </c>
      <c r="HK401">
        <v>0</v>
      </c>
      <c r="HL401">
        <v>0</v>
      </c>
      <c r="HM401">
        <v>0</v>
      </c>
      <c r="HN401">
        <v>0</v>
      </c>
      <c r="HO401">
        <v>0</v>
      </c>
      <c r="HP401">
        <v>0</v>
      </c>
      <c r="HQ401">
        <v>0</v>
      </c>
      <c r="HR401">
        <v>0</v>
      </c>
      <c r="HS401">
        <v>0</v>
      </c>
      <c r="HT401">
        <v>0</v>
      </c>
      <c r="HU401">
        <v>0</v>
      </c>
      <c r="HV401">
        <v>0</v>
      </c>
      <c r="HW401">
        <v>0</v>
      </c>
      <c r="HX401">
        <v>0</v>
      </c>
      <c r="HY401">
        <v>0</v>
      </c>
      <c r="HZ401">
        <v>0</v>
      </c>
      <c r="IA401">
        <v>0</v>
      </c>
      <c r="IB401">
        <v>0</v>
      </c>
      <c r="IC401">
        <v>0</v>
      </c>
      <c r="ID401">
        <v>0</v>
      </c>
      <c r="IE401">
        <v>0</v>
      </c>
      <c r="IF401">
        <v>0</v>
      </c>
      <c r="IG401">
        <v>0</v>
      </c>
      <c r="IH401">
        <v>0</v>
      </c>
      <c r="II401">
        <v>0</v>
      </c>
      <c r="IJ401">
        <v>0</v>
      </c>
      <c r="IK401">
        <v>0</v>
      </c>
      <c r="IL401">
        <v>0</v>
      </c>
      <c r="IM401">
        <v>0</v>
      </c>
      <c r="IN401">
        <v>0</v>
      </c>
      <c r="IO401">
        <v>7.0000000000000007E-2</v>
      </c>
      <c r="IP401">
        <v>0</v>
      </c>
      <c r="IQ401">
        <v>0</v>
      </c>
      <c r="IR401">
        <v>0</v>
      </c>
      <c r="IS401">
        <v>0</v>
      </c>
      <c r="IT401" t="s">
        <v>173</v>
      </c>
      <c r="IU401" t="s">
        <v>154</v>
      </c>
      <c r="IV401" t="s">
        <v>154</v>
      </c>
    </row>
    <row r="402" spans="1:256" ht="14.4" x14ac:dyDescent="0.3">
      <c r="A402" s="46"/>
      <c r="B402" s="405" t="s">
        <v>2273</v>
      </c>
      <c r="C402" s="405" t="s">
        <v>2636</v>
      </c>
      <c r="D402" s="405" t="s">
        <v>1104</v>
      </c>
      <c r="E402" s="405" t="s">
        <v>2652</v>
      </c>
      <c r="F402" s="405" t="s">
        <v>2653</v>
      </c>
      <c r="G402" s="405" t="s">
        <v>1155</v>
      </c>
      <c r="H402" s="405" t="s">
        <v>1156</v>
      </c>
      <c r="I402" s="405" t="s">
        <v>1108</v>
      </c>
      <c r="J402" s="405" t="s">
        <v>1109</v>
      </c>
      <c r="K402" s="405" t="s">
        <v>2670</v>
      </c>
      <c r="L402" s="405" t="s">
        <v>2671</v>
      </c>
      <c r="M402" s="405" t="s">
        <v>2676</v>
      </c>
      <c r="N402" s="405" t="s">
        <v>1113</v>
      </c>
      <c r="O402" s="405">
        <v>3044.13</v>
      </c>
      <c r="P402" s="405">
        <v>0.13</v>
      </c>
      <c r="Q402" s="405">
        <v>0</v>
      </c>
      <c r="R402" s="420">
        <v>3044.13</v>
      </c>
      <c r="S402" s="420">
        <v>0.13</v>
      </c>
      <c r="T402" s="420">
        <v>0</v>
      </c>
      <c r="U402" s="420">
        <v>3044</v>
      </c>
      <c r="V402" t="s">
        <v>154</v>
      </c>
      <c r="W402" t="s">
        <v>1114</v>
      </c>
      <c r="X402" t="s">
        <v>2696</v>
      </c>
      <c r="Y402" t="s">
        <v>1116</v>
      </c>
      <c r="Z402" t="s">
        <v>2679</v>
      </c>
      <c r="AA402" t="s">
        <v>1117</v>
      </c>
      <c r="AB402" t="s">
        <v>168</v>
      </c>
      <c r="AC402" t="s">
        <v>154</v>
      </c>
      <c r="AD402" t="s">
        <v>1158</v>
      </c>
      <c r="AE402" t="s">
        <v>1159</v>
      </c>
      <c r="AF402" t="s">
        <v>1160</v>
      </c>
      <c r="AG402" t="s">
        <v>2697</v>
      </c>
      <c r="AH402" t="s">
        <v>172</v>
      </c>
      <c r="AI402" t="s">
        <v>1123</v>
      </c>
      <c r="AJ402" t="s">
        <v>1124</v>
      </c>
      <c r="AK402" t="s">
        <v>1162</v>
      </c>
      <c r="AL402" t="s">
        <v>1126</v>
      </c>
      <c r="AM402" t="s">
        <v>1127</v>
      </c>
      <c r="AN402" t="s">
        <v>154</v>
      </c>
      <c r="AO402" t="s">
        <v>1128</v>
      </c>
      <c r="AR402" t="s">
        <v>2141</v>
      </c>
      <c r="AS402" t="s">
        <v>1130</v>
      </c>
      <c r="AT402" t="s">
        <v>1131</v>
      </c>
      <c r="AU402" t="s">
        <v>1170</v>
      </c>
      <c r="AV402" t="s">
        <v>173</v>
      </c>
      <c r="AW402" t="s">
        <v>173</v>
      </c>
      <c r="AX402" t="s">
        <v>1282</v>
      </c>
      <c r="AY402" t="s">
        <v>1283</v>
      </c>
      <c r="AZ402" t="s">
        <v>154</v>
      </c>
      <c r="BA402" t="s">
        <v>154</v>
      </c>
      <c r="BB402" t="s">
        <v>173</v>
      </c>
      <c r="BC402" t="s">
        <v>173</v>
      </c>
      <c r="BD402" t="s">
        <v>173</v>
      </c>
      <c r="BE402" t="s">
        <v>173</v>
      </c>
      <c r="BF402" t="s">
        <v>173</v>
      </c>
      <c r="BG402" t="s">
        <v>173</v>
      </c>
      <c r="BH402" t="s">
        <v>154</v>
      </c>
      <c r="BI402" t="s">
        <v>154</v>
      </c>
      <c r="BJ402" t="s">
        <v>173</v>
      </c>
      <c r="BK402" t="s">
        <v>173</v>
      </c>
      <c r="BL402" t="s">
        <v>1286</v>
      </c>
      <c r="BM402" t="s">
        <v>173</v>
      </c>
      <c r="BN402">
        <v>0</v>
      </c>
      <c r="BO402">
        <v>2939.16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104.97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0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0.13</v>
      </c>
      <c r="EV402">
        <v>0</v>
      </c>
      <c r="EW402">
        <v>0</v>
      </c>
      <c r="EX402">
        <v>0</v>
      </c>
      <c r="EY402">
        <v>0</v>
      </c>
      <c r="EZ402">
        <v>0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>
        <v>0</v>
      </c>
      <c r="FR402">
        <v>0</v>
      </c>
      <c r="FS402">
        <v>0</v>
      </c>
      <c r="FT402">
        <v>0</v>
      </c>
      <c r="FU402">
        <v>0</v>
      </c>
      <c r="FV402">
        <v>0</v>
      </c>
      <c r="FW402">
        <v>0</v>
      </c>
      <c r="FX402">
        <v>0</v>
      </c>
      <c r="FY402">
        <v>0</v>
      </c>
      <c r="FZ402">
        <v>0</v>
      </c>
      <c r="GA402">
        <v>0</v>
      </c>
      <c r="GB402">
        <v>0</v>
      </c>
      <c r="GC402">
        <v>0</v>
      </c>
      <c r="GD402">
        <v>0</v>
      </c>
      <c r="GE402">
        <v>0</v>
      </c>
      <c r="GF402">
        <v>0</v>
      </c>
      <c r="GG402">
        <v>0</v>
      </c>
      <c r="GH402">
        <v>0</v>
      </c>
      <c r="GI402">
        <v>0</v>
      </c>
      <c r="GJ402">
        <v>0</v>
      </c>
      <c r="GK402">
        <v>0</v>
      </c>
      <c r="GL402">
        <v>0</v>
      </c>
      <c r="GM402">
        <v>0</v>
      </c>
      <c r="GN402">
        <v>0</v>
      </c>
      <c r="GO402">
        <v>0</v>
      </c>
      <c r="GP402">
        <v>0</v>
      </c>
      <c r="GQ402">
        <v>0</v>
      </c>
      <c r="GR402">
        <v>0</v>
      </c>
      <c r="GS402">
        <v>0</v>
      </c>
      <c r="GT402">
        <v>0</v>
      </c>
      <c r="GU402">
        <v>0</v>
      </c>
      <c r="GV402">
        <v>0</v>
      </c>
      <c r="GW402">
        <v>0</v>
      </c>
      <c r="GX402">
        <v>0</v>
      </c>
      <c r="GY402">
        <v>0</v>
      </c>
      <c r="GZ402">
        <v>0</v>
      </c>
      <c r="HA402">
        <v>0</v>
      </c>
      <c r="HB402">
        <v>0</v>
      </c>
      <c r="HC402">
        <v>0</v>
      </c>
      <c r="HD402">
        <v>0</v>
      </c>
      <c r="HE402">
        <v>0</v>
      </c>
      <c r="HF402">
        <v>0</v>
      </c>
      <c r="HG402">
        <v>0</v>
      </c>
      <c r="HH402">
        <v>0</v>
      </c>
      <c r="HI402">
        <v>0</v>
      </c>
      <c r="HJ402">
        <v>0</v>
      </c>
      <c r="HK402">
        <v>0</v>
      </c>
      <c r="HL402">
        <v>0</v>
      </c>
      <c r="HM402">
        <v>0</v>
      </c>
      <c r="HN402">
        <v>0</v>
      </c>
      <c r="HO402">
        <v>0</v>
      </c>
      <c r="HP402">
        <v>0</v>
      </c>
      <c r="HQ402">
        <v>0</v>
      </c>
      <c r="HR402">
        <v>0</v>
      </c>
      <c r="HS402">
        <v>0</v>
      </c>
      <c r="HT402">
        <v>0</v>
      </c>
      <c r="HU402">
        <v>0</v>
      </c>
      <c r="HV402">
        <v>0</v>
      </c>
      <c r="HW402">
        <v>0</v>
      </c>
      <c r="HX402">
        <v>0</v>
      </c>
      <c r="HY402">
        <v>0</v>
      </c>
      <c r="HZ402">
        <v>0</v>
      </c>
      <c r="IA402">
        <v>0</v>
      </c>
      <c r="IB402">
        <v>0</v>
      </c>
      <c r="IC402">
        <v>0</v>
      </c>
      <c r="ID402">
        <v>0</v>
      </c>
      <c r="IE402">
        <v>0</v>
      </c>
      <c r="IF402">
        <v>0</v>
      </c>
      <c r="IG402">
        <v>0</v>
      </c>
      <c r="IH402">
        <v>0</v>
      </c>
      <c r="II402">
        <v>0</v>
      </c>
      <c r="IJ402">
        <v>0</v>
      </c>
      <c r="IK402">
        <v>0</v>
      </c>
      <c r="IL402">
        <v>0</v>
      </c>
      <c r="IM402">
        <v>0</v>
      </c>
      <c r="IN402">
        <v>0</v>
      </c>
      <c r="IO402">
        <v>0</v>
      </c>
      <c r="IP402">
        <v>0</v>
      </c>
      <c r="IQ402">
        <v>0</v>
      </c>
      <c r="IR402">
        <v>0</v>
      </c>
      <c r="IS402">
        <v>0</v>
      </c>
      <c r="IT402" t="s">
        <v>173</v>
      </c>
      <c r="IU402" t="s">
        <v>154</v>
      </c>
      <c r="IV402" t="s">
        <v>154</v>
      </c>
    </row>
    <row r="403" spans="1:256" ht="14.4" x14ac:dyDescent="0.3">
      <c r="A403" s="46"/>
      <c r="B403" s="405" t="s">
        <v>2273</v>
      </c>
      <c r="C403" s="405" t="s">
        <v>2636</v>
      </c>
      <c r="D403" s="405" t="s">
        <v>1104</v>
      </c>
      <c r="E403" s="405" t="s">
        <v>2652</v>
      </c>
      <c r="F403" s="405" t="s">
        <v>2654</v>
      </c>
      <c r="G403" s="405" t="s">
        <v>1134</v>
      </c>
      <c r="H403" s="405" t="s">
        <v>1135</v>
      </c>
      <c r="I403" s="405" t="s">
        <v>1108</v>
      </c>
      <c r="J403" s="405" t="s">
        <v>1109</v>
      </c>
      <c r="K403" s="405" t="s">
        <v>2670</v>
      </c>
      <c r="L403" s="405" t="s">
        <v>2671</v>
      </c>
      <c r="M403" s="405" t="s">
        <v>2676</v>
      </c>
      <c r="N403" s="405" t="s">
        <v>1113</v>
      </c>
      <c r="O403" s="405">
        <v>3044.13</v>
      </c>
      <c r="P403" s="405">
        <v>0</v>
      </c>
      <c r="Q403" s="405">
        <v>7.0000000000000007E-2</v>
      </c>
      <c r="R403" s="420">
        <v>3044.2</v>
      </c>
      <c r="S403" s="420">
        <v>0</v>
      </c>
      <c r="T403" s="420">
        <v>0</v>
      </c>
      <c r="U403" s="420">
        <v>3044.2</v>
      </c>
      <c r="V403" t="s">
        <v>154</v>
      </c>
      <c r="W403" t="s">
        <v>1114</v>
      </c>
      <c r="X403" t="s">
        <v>2698</v>
      </c>
      <c r="Y403" t="s">
        <v>1116</v>
      </c>
      <c r="Z403" t="s">
        <v>2679</v>
      </c>
      <c r="AA403" t="s">
        <v>1117</v>
      </c>
      <c r="AB403" t="s">
        <v>168</v>
      </c>
      <c r="AC403" t="s">
        <v>154</v>
      </c>
      <c r="AD403" t="s">
        <v>1137</v>
      </c>
      <c r="AE403" t="s">
        <v>1138</v>
      </c>
      <c r="AF403" t="s">
        <v>1139</v>
      </c>
      <c r="AG403" t="s">
        <v>1345</v>
      </c>
      <c r="AH403" t="s">
        <v>172</v>
      </c>
      <c r="AI403" t="s">
        <v>1123</v>
      </c>
      <c r="AJ403" t="s">
        <v>1124</v>
      </c>
      <c r="AK403" t="s">
        <v>1142</v>
      </c>
      <c r="AL403" t="s">
        <v>1126</v>
      </c>
      <c r="AM403" t="s">
        <v>1127</v>
      </c>
      <c r="AN403" t="s">
        <v>154</v>
      </c>
      <c r="AO403" t="s">
        <v>1128</v>
      </c>
      <c r="AR403" t="s">
        <v>1153</v>
      </c>
      <c r="AS403" t="s">
        <v>1130</v>
      </c>
      <c r="AT403" t="s">
        <v>1131</v>
      </c>
      <c r="AU403" t="s">
        <v>1170</v>
      </c>
      <c r="AV403" t="s">
        <v>173</v>
      </c>
      <c r="AW403" t="s">
        <v>173</v>
      </c>
      <c r="AX403" t="s">
        <v>1282</v>
      </c>
      <c r="AY403" t="s">
        <v>1283</v>
      </c>
      <c r="AZ403" t="s">
        <v>154</v>
      </c>
      <c r="BA403" t="s">
        <v>154</v>
      </c>
      <c r="BB403" t="s">
        <v>173</v>
      </c>
      <c r="BC403" t="s">
        <v>173</v>
      </c>
      <c r="BD403" t="s">
        <v>173</v>
      </c>
      <c r="BE403" t="s">
        <v>173</v>
      </c>
      <c r="BF403" t="s">
        <v>173</v>
      </c>
      <c r="BG403" t="s">
        <v>173</v>
      </c>
      <c r="BH403" t="s">
        <v>154</v>
      </c>
      <c r="BI403" t="s">
        <v>154</v>
      </c>
      <c r="BJ403" t="s">
        <v>173</v>
      </c>
      <c r="BK403" t="s">
        <v>173</v>
      </c>
      <c r="BL403" t="s">
        <v>173</v>
      </c>
      <c r="BM403" t="s">
        <v>173</v>
      </c>
      <c r="BN403">
        <v>0</v>
      </c>
      <c r="BO403">
        <v>2939.16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>
        <v>0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104.97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0</v>
      </c>
      <c r="DZ403">
        <v>0</v>
      </c>
      <c r="EA403">
        <v>0</v>
      </c>
      <c r="EB403">
        <v>0</v>
      </c>
      <c r="EC403">
        <v>0</v>
      </c>
      <c r="ED403">
        <v>0</v>
      </c>
      <c r="EE403">
        <v>0</v>
      </c>
      <c r="EF403">
        <v>0</v>
      </c>
      <c r="EG403">
        <v>0</v>
      </c>
      <c r="EH403">
        <v>0</v>
      </c>
      <c r="EI403">
        <v>0</v>
      </c>
      <c r="EJ403">
        <v>0</v>
      </c>
      <c r="EK403">
        <v>0</v>
      </c>
      <c r="EL403">
        <v>0</v>
      </c>
      <c r="EM403">
        <v>0</v>
      </c>
      <c r="EN403">
        <v>0</v>
      </c>
      <c r="EO403">
        <v>0</v>
      </c>
      <c r="EP403">
        <v>0</v>
      </c>
      <c r="EQ403">
        <v>0</v>
      </c>
      <c r="ER403">
        <v>0</v>
      </c>
      <c r="ES403">
        <v>0</v>
      </c>
      <c r="ET403">
        <v>0</v>
      </c>
      <c r="EU403">
        <v>0</v>
      </c>
      <c r="EV403">
        <v>0</v>
      </c>
      <c r="EW403">
        <v>0</v>
      </c>
      <c r="EX403">
        <v>0</v>
      </c>
      <c r="EY403">
        <v>0</v>
      </c>
      <c r="EZ403">
        <v>0</v>
      </c>
      <c r="FA403">
        <v>0</v>
      </c>
      <c r="FB403">
        <v>0</v>
      </c>
      <c r="FC403">
        <v>0</v>
      </c>
      <c r="FD403">
        <v>0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0</v>
      </c>
      <c r="FM403">
        <v>0</v>
      </c>
      <c r="FN403">
        <v>0</v>
      </c>
      <c r="FO403">
        <v>0</v>
      </c>
      <c r="FP403">
        <v>0</v>
      </c>
      <c r="FQ403">
        <v>0</v>
      </c>
      <c r="FR403">
        <v>0</v>
      </c>
      <c r="FS403">
        <v>0</v>
      </c>
      <c r="FT403">
        <v>0</v>
      </c>
      <c r="FU403">
        <v>0</v>
      </c>
      <c r="FV403">
        <v>0</v>
      </c>
      <c r="FW403">
        <v>0</v>
      </c>
      <c r="FX403">
        <v>0</v>
      </c>
      <c r="FY403">
        <v>0</v>
      </c>
      <c r="FZ403">
        <v>0</v>
      </c>
      <c r="GA403">
        <v>0</v>
      </c>
      <c r="GB403">
        <v>0</v>
      </c>
      <c r="GC403">
        <v>0</v>
      </c>
      <c r="GD403">
        <v>0</v>
      </c>
      <c r="GE403">
        <v>0</v>
      </c>
      <c r="GF403">
        <v>0</v>
      </c>
      <c r="GG403">
        <v>0</v>
      </c>
      <c r="GH403">
        <v>0</v>
      </c>
      <c r="GI403">
        <v>0</v>
      </c>
      <c r="GJ403">
        <v>0</v>
      </c>
      <c r="GK403">
        <v>0</v>
      </c>
      <c r="GL403">
        <v>0</v>
      </c>
      <c r="GM403">
        <v>0</v>
      </c>
      <c r="GN403">
        <v>0</v>
      </c>
      <c r="GO403">
        <v>0</v>
      </c>
      <c r="GP403">
        <v>0</v>
      </c>
      <c r="GQ403">
        <v>0</v>
      </c>
      <c r="GR403">
        <v>0</v>
      </c>
      <c r="GS403">
        <v>0</v>
      </c>
      <c r="GT403">
        <v>0</v>
      </c>
      <c r="GU403">
        <v>0</v>
      </c>
      <c r="GV403">
        <v>0</v>
      </c>
      <c r="GW403">
        <v>0</v>
      </c>
      <c r="GX403">
        <v>0</v>
      </c>
      <c r="GY403">
        <v>0</v>
      </c>
      <c r="GZ403">
        <v>0</v>
      </c>
      <c r="HA403">
        <v>0</v>
      </c>
      <c r="HB403">
        <v>0</v>
      </c>
      <c r="HC403">
        <v>0</v>
      </c>
      <c r="HD403">
        <v>0</v>
      </c>
      <c r="HE403">
        <v>0</v>
      </c>
      <c r="HF403">
        <v>0</v>
      </c>
      <c r="HG403">
        <v>0</v>
      </c>
      <c r="HH403">
        <v>0</v>
      </c>
      <c r="HI403">
        <v>0</v>
      </c>
      <c r="HJ403">
        <v>0</v>
      </c>
      <c r="HK403">
        <v>0</v>
      </c>
      <c r="HL403">
        <v>0</v>
      </c>
      <c r="HM403">
        <v>0</v>
      </c>
      <c r="HN403">
        <v>0</v>
      </c>
      <c r="HO403">
        <v>0</v>
      </c>
      <c r="HP403">
        <v>0</v>
      </c>
      <c r="HQ403">
        <v>0</v>
      </c>
      <c r="HR403">
        <v>0</v>
      </c>
      <c r="HS403">
        <v>0</v>
      </c>
      <c r="HT403">
        <v>0</v>
      </c>
      <c r="HU403">
        <v>0</v>
      </c>
      <c r="HV403">
        <v>0</v>
      </c>
      <c r="HW403">
        <v>0</v>
      </c>
      <c r="HX403">
        <v>0</v>
      </c>
      <c r="HY403">
        <v>0</v>
      </c>
      <c r="HZ403">
        <v>0</v>
      </c>
      <c r="IA403">
        <v>0</v>
      </c>
      <c r="IB403">
        <v>0</v>
      </c>
      <c r="IC403">
        <v>0</v>
      </c>
      <c r="ID403">
        <v>0</v>
      </c>
      <c r="IE403">
        <v>0</v>
      </c>
      <c r="IF403">
        <v>0</v>
      </c>
      <c r="IG403">
        <v>0</v>
      </c>
      <c r="IH403">
        <v>0</v>
      </c>
      <c r="II403">
        <v>0</v>
      </c>
      <c r="IJ403">
        <v>0</v>
      </c>
      <c r="IK403">
        <v>0</v>
      </c>
      <c r="IL403">
        <v>0</v>
      </c>
      <c r="IM403">
        <v>0</v>
      </c>
      <c r="IN403">
        <v>0</v>
      </c>
      <c r="IO403">
        <v>7.0000000000000007E-2</v>
      </c>
      <c r="IP403">
        <v>0</v>
      </c>
      <c r="IQ403">
        <v>0</v>
      </c>
      <c r="IR403">
        <v>0</v>
      </c>
      <c r="IS403">
        <v>0</v>
      </c>
      <c r="IT403" t="s">
        <v>173</v>
      </c>
      <c r="IU403" t="s">
        <v>154</v>
      </c>
      <c r="IV403" t="s">
        <v>154</v>
      </c>
    </row>
    <row r="404" spans="1:256" ht="14.4" x14ac:dyDescent="0.3">
      <c r="A404" s="46"/>
      <c r="B404" s="405" t="s">
        <v>2273</v>
      </c>
      <c r="C404" s="405" t="s">
        <v>2636</v>
      </c>
      <c r="D404" s="405" t="s">
        <v>1104</v>
      </c>
      <c r="E404" s="405" t="s">
        <v>2652</v>
      </c>
      <c r="F404" s="405" t="s">
        <v>2655</v>
      </c>
      <c r="G404" s="405" t="s">
        <v>1172</v>
      </c>
      <c r="H404" s="405" t="s">
        <v>1173</v>
      </c>
      <c r="I404" s="405" t="s">
        <v>1108</v>
      </c>
      <c r="J404" s="405" t="s">
        <v>1109</v>
      </c>
      <c r="K404" s="405" t="s">
        <v>2670</v>
      </c>
      <c r="L404" s="405" t="s">
        <v>2671</v>
      </c>
      <c r="M404" s="405" t="s">
        <v>2676</v>
      </c>
      <c r="N404" s="405" t="s">
        <v>1113</v>
      </c>
      <c r="O404" s="405">
        <v>3044.13</v>
      </c>
      <c r="P404" s="405">
        <v>0.13</v>
      </c>
      <c r="Q404" s="405">
        <v>0</v>
      </c>
      <c r="R404" s="420">
        <v>3044.13</v>
      </c>
      <c r="S404" s="420">
        <v>0.13</v>
      </c>
      <c r="T404" s="420">
        <v>0</v>
      </c>
      <c r="U404" s="420">
        <v>3044</v>
      </c>
      <c r="V404" t="s">
        <v>154</v>
      </c>
      <c r="W404" t="s">
        <v>1114</v>
      </c>
      <c r="X404" t="s">
        <v>2699</v>
      </c>
      <c r="Y404" t="s">
        <v>1116</v>
      </c>
      <c r="Z404" t="s">
        <v>2679</v>
      </c>
      <c r="AA404" t="s">
        <v>1117</v>
      </c>
      <c r="AB404" t="s">
        <v>168</v>
      </c>
      <c r="AC404" t="s">
        <v>154</v>
      </c>
      <c r="AD404" t="s">
        <v>1175</v>
      </c>
      <c r="AE404" t="s">
        <v>1176</v>
      </c>
      <c r="AF404" t="s">
        <v>1177</v>
      </c>
      <c r="AG404" t="s">
        <v>1417</v>
      </c>
      <c r="AH404" t="s">
        <v>172</v>
      </c>
      <c r="AI404" t="s">
        <v>1123</v>
      </c>
      <c r="AJ404" t="s">
        <v>1124</v>
      </c>
      <c r="AK404" t="s">
        <v>1179</v>
      </c>
      <c r="AL404" t="s">
        <v>1126</v>
      </c>
      <c r="AM404" t="s">
        <v>1127</v>
      </c>
      <c r="AN404" t="s">
        <v>154</v>
      </c>
      <c r="AO404" t="s">
        <v>1128</v>
      </c>
      <c r="AR404" t="s">
        <v>1153</v>
      </c>
      <c r="AS404" t="s">
        <v>1130</v>
      </c>
      <c r="AT404" t="s">
        <v>1131</v>
      </c>
      <c r="AU404" t="s">
        <v>1170</v>
      </c>
      <c r="AV404" t="s">
        <v>173</v>
      </c>
      <c r="AW404" t="s">
        <v>173</v>
      </c>
      <c r="AX404" t="s">
        <v>1282</v>
      </c>
      <c r="AY404" t="s">
        <v>1283</v>
      </c>
      <c r="AZ404" t="s">
        <v>154</v>
      </c>
      <c r="BA404" t="s">
        <v>154</v>
      </c>
      <c r="BB404" t="s">
        <v>173</v>
      </c>
      <c r="BC404" t="s">
        <v>173</v>
      </c>
      <c r="BD404" t="s">
        <v>173</v>
      </c>
      <c r="BE404" t="s">
        <v>173</v>
      </c>
      <c r="BF404" t="s">
        <v>173</v>
      </c>
      <c r="BG404" t="s">
        <v>173</v>
      </c>
      <c r="BH404" t="s">
        <v>154</v>
      </c>
      <c r="BI404" t="s">
        <v>154</v>
      </c>
      <c r="BJ404" t="s">
        <v>173</v>
      </c>
      <c r="BK404" t="s">
        <v>173</v>
      </c>
      <c r="BL404" t="s">
        <v>1286</v>
      </c>
      <c r="BM404" t="s">
        <v>173</v>
      </c>
      <c r="BN404">
        <v>0</v>
      </c>
      <c r="BO404">
        <v>2939.16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104.97</v>
      </c>
      <c r="CQ404">
        <v>0</v>
      </c>
      <c r="CR404">
        <v>0</v>
      </c>
      <c r="CS404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>
        <v>0</v>
      </c>
      <c r="EA404">
        <v>0</v>
      </c>
      <c r="EB404">
        <v>0</v>
      </c>
      <c r="EC404">
        <v>0</v>
      </c>
      <c r="ED404">
        <v>0</v>
      </c>
      <c r="EE404">
        <v>0</v>
      </c>
      <c r="EF404">
        <v>0</v>
      </c>
      <c r="EG404">
        <v>0</v>
      </c>
      <c r="EH404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0</v>
      </c>
      <c r="EP404">
        <v>0</v>
      </c>
      <c r="EQ404">
        <v>0</v>
      </c>
      <c r="ER404">
        <v>0</v>
      </c>
      <c r="ES404">
        <v>0</v>
      </c>
      <c r="ET404">
        <v>0</v>
      </c>
      <c r="EU404">
        <v>0.13</v>
      </c>
      <c r="EV404">
        <v>0</v>
      </c>
      <c r="EW404">
        <v>0</v>
      </c>
      <c r="EX404">
        <v>0</v>
      </c>
      <c r="EY404">
        <v>0</v>
      </c>
      <c r="EZ404">
        <v>0</v>
      </c>
      <c r="FA404">
        <v>0</v>
      </c>
      <c r="FB404">
        <v>0</v>
      </c>
      <c r="FC404">
        <v>0</v>
      </c>
      <c r="FD404">
        <v>0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0</v>
      </c>
      <c r="FM404">
        <v>0</v>
      </c>
      <c r="FN404">
        <v>0</v>
      </c>
      <c r="FO404">
        <v>0</v>
      </c>
      <c r="FP404">
        <v>0</v>
      </c>
      <c r="FQ404">
        <v>0</v>
      </c>
      <c r="FR404">
        <v>0</v>
      </c>
      <c r="FS404">
        <v>0</v>
      </c>
      <c r="FT404">
        <v>0</v>
      </c>
      <c r="FU404">
        <v>0</v>
      </c>
      <c r="FV404">
        <v>0</v>
      </c>
      <c r="FW404">
        <v>0</v>
      </c>
      <c r="FX404">
        <v>0</v>
      </c>
      <c r="FY404">
        <v>0</v>
      </c>
      <c r="FZ404">
        <v>0</v>
      </c>
      <c r="GA404">
        <v>0</v>
      </c>
      <c r="GB404">
        <v>0</v>
      </c>
      <c r="GC404">
        <v>0</v>
      </c>
      <c r="GD404">
        <v>0</v>
      </c>
      <c r="GE404">
        <v>0</v>
      </c>
      <c r="GF404">
        <v>0</v>
      </c>
      <c r="GG404">
        <v>0</v>
      </c>
      <c r="GH404">
        <v>0</v>
      </c>
      <c r="GI404">
        <v>0</v>
      </c>
      <c r="GJ404">
        <v>0</v>
      </c>
      <c r="GK404">
        <v>0</v>
      </c>
      <c r="GL404">
        <v>0</v>
      </c>
      <c r="GM404">
        <v>0</v>
      </c>
      <c r="GN404">
        <v>0</v>
      </c>
      <c r="GO404">
        <v>0</v>
      </c>
      <c r="GP404">
        <v>0</v>
      </c>
      <c r="GQ404">
        <v>0</v>
      </c>
      <c r="GR404">
        <v>0</v>
      </c>
      <c r="GS404">
        <v>0</v>
      </c>
      <c r="GT404">
        <v>0</v>
      </c>
      <c r="GU404">
        <v>0</v>
      </c>
      <c r="GV404">
        <v>0</v>
      </c>
      <c r="GW404">
        <v>0</v>
      </c>
      <c r="GX404">
        <v>0</v>
      </c>
      <c r="GY404">
        <v>0</v>
      </c>
      <c r="GZ404">
        <v>0</v>
      </c>
      <c r="HA404">
        <v>0</v>
      </c>
      <c r="HB404">
        <v>0</v>
      </c>
      <c r="HC404">
        <v>0</v>
      </c>
      <c r="HD404">
        <v>0</v>
      </c>
      <c r="HE404">
        <v>0</v>
      </c>
      <c r="HF404">
        <v>0</v>
      </c>
      <c r="HG404">
        <v>0</v>
      </c>
      <c r="HH404">
        <v>0</v>
      </c>
      <c r="HI404">
        <v>0</v>
      </c>
      <c r="HJ404">
        <v>0</v>
      </c>
      <c r="HK404">
        <v>0</v>
      </c>
      <c r="HL404">
        <v>0</v>
      </c>
      <c r="HM404">
        <v>0</v>
      </c>
      <c r="HN404">
        <v>0</v>
      </c>
      <c r="HO404">
        <v>0</v>
      </c>
      <c r="HP404">
        <v>0</v>
      </c>
      <c r="HQ404">
        <v>0</v>
      </c>
      <c r="HR404">
        <v>0</v>
      </c>
      <c r="HS404">
        <v>0</v>
      </c>
      <c r="HT404">
        <v>0</v>
      </c>
      <c r="HU404">
        <v>0</v>
      </c>
      <c r="HV404">
        <v>0</v>
      </c>
      <c r="HW404">
        <v>0</v>
      </c>
      <c r="HX404">
        <v>0</v>
      </c>
      <c r="HY404">
        <v>0</v>
      </c>
      <c r="HZ404">
        <v>0</v>
      </c>
      <c r="IA404">
        <v>0</v>
      </c>
      <c r="IB404">
        <v>0</v>
      </c>
      <c r="IC404">
        <v>0</v>
      </c>
      <c r="ID404">
        <v>0</v>
      </c>
      <c r="IE404">
        <v>0</v>
      </c>
      <c r="IF404">
        <v>0</v>
      </c>
      <c r="IG404">
        <v>0</v>
      </c>
      <c r="IH404">
        <v>0</v>
      </c>
      <c r="II404">
        <v>0</v>
      </c>
      <c r="IJ404">
        <v>0</v>
      </c>
      <c r="IK404">
        <v>0</v>
      </c>
      <c r="IL404">
        <v>0</v>
      </c>
      <c r="IM404">
        <v>0</v>
      </c>
      <c r="IN404">
        <v>0</v>
      </c>
      <c r="IO404">
        <v>0</v>
      </c>
      <c r="IP404">
        <v>0</v>
      </c>
      <c r="IQ404">
        <v>0</v>
      </c>
      <c r="IR404">
        <v>0</v>
      </c>
      <c r="IS404">
        <v>0</v>
      </c>
      <c r="IT404" t="s">
        <v>173</v>
      </c>
      <c r="IU404" t="s">
        <v>154</v>
      </c>
      <c r="IV404" t="s">
        <v>154</v>
      </c>
    </row>
    <row r="405" spans="1:256" ht="14.4" x14ac:dyDescent="0.3">
      <c r="A405" s="46"/>
      <c r="B405" s="405" t="s">
        <v>2273</v>
      </c>
      <c r="C405" s="405" t="s">
        <v>2636</v>
      </c>
      <c r="D405" s="405" t="s">
        <v>1104</v>
      </c>
      <c r="E405" s="405" t="s">
        <v>2652</v>
      </c>
      <c r="F405" s="405" t="s">
        <v>2656</v>
      </c>
      <c r="G405" s="405" t="s">
        <v>1106</v>
      </c>
      <c r="H405" s="405" t="s">
        <v>1107</v>
      </c>
      <c r="I405" s="405" t="s">
        <v>1108</v>
      </c>
      <c r="J405" s="405" t="s">
        <v>1109</v>
      </c>
      <c r="K405" s="405" t="s">
        <v>2670</v>
      </c>
      <c r="L405" s="405" t="s">
        <v>2671</v>
      </c>
      <c r="M405" s="405" t="s">
        <v>2676</v>
      </c>
      <c r="N405" s="405" t="s">
        <v>1113</v>
      </c>
      <c r="O405" s="405">
        <v>3044.13</v>
      </c>
      <c r="P405" s="405">
        <v>0</v>
      </c>
      <c r="Q405" s="405">
        <v>7.0000000000000007E-2</v>
      </c>
      <c r="R405" s="420">
        <v>3044.2</v>
      </c>
      <c r="S405" s="420">
        <v>0</v>
      </c>
      <c r="T405" s="420">
        <v>0</v>
      </c>
      <c r="U405" s="420">
        <v>3044.2</v>
      </c>
      <c r="V405" t="s">
        <v>154</v>
      </c>
      <c r="W405" t="s">
        <v>1114</v>
      </c>
      <c r="X405" t="s">
        <v>2700</v>
      </c>
      <c r="Y405" t="s">
        <v>1116</v>
      </c>
      <c r="Z405" t="s">
        <v>2679</v>
      </c>
      <c r="AA405" t="s">
        <v>1117</v>
      </c>
      <c r="AB405" t="s">
        <v>168</v>
      </c>
      <c r="AC405" t="s">
        <v>154</v>
      </c>
      <c r="AD405" t="s">
        <v>1118</v>
      </c>
      <c r="AE405" t="s">
        <v>1119</v>
      </c>
      <c r="AF405" t="s">
        <v>1120</v>
      </c>
      <c r="AG405" t="s">
        <v>2701</v>
      </c>
      <c r="AH405" t="s">
        <v>172</v>
      </c>
      <c r="AI405" t="s">
        <v>1123</v>
      </c>
      <c r="AJ405" t="s">
        <v>1124</v>
      </c>
      <c r="AK405" t="s">
        <v>1125</v>
      </c>
      <c r="AL405" t="s">
        <v>1126</v>
      </c>
      <c r="AM405" t="s">
        <v>1127</v>
      </c>
      <c r="AN405" t="s">
        <v>154</v>
      </c>
      <c r="AO405" t="s">
        <v>1128</v>
      </c>
      <c r="AR405" t="s">
        <v>1129</v>
      </c>
      <c r="AS405" t="s">
        <v>1130</v>
      </c>
      <c r="AT405" t="s">
        <v>1131</v>
      </c>
      <c r="AU405" t="s">
        <v>1170</v>
      </c>
      <c r="AV405" t="s">
        <v>173</v>
      </c>
      <c r="AW405" t="s">
        <v>173</v>
      </c>
      <c r="AX405" t="s">
        <v>1282</v>
      </c>
      <c r="AY405" t="s">
        <v>1283</v>
      </c>
      <c r="AZ405" t="s">
        <v>154</v>
      </c>
      <c r="BA405" t="s">
        <v>154</v>
      </c>
      <c r="BB405" t="s">
        <v>173</v>
      </c>
      <c r="BC405" t="s">
        <v>173</v>
      </c>
      <c r="BD405" t="s">
        <v>173</v>
      </c>
      <c r="BE405" t="s">
        <v>173</v>
      </c>
      <c r="BF405" t="s">
        <v>173</v>
      </c>
      <c r="BG405" t="s">
        <v>173</v>
      </c>
      <c r="BH405" t="s">
        <v>154</v>
      </c>
      <c r="BI405" t="s">
        <v>154</v>
      </c>
      <c r="BJ405" t="s">
        <v>173</v>
      </c>
      <c r="BK405" t="s">
        <v>173</v>
      </c>
      <c r="BL405" t="s">
        <v>173</v>
      </c>
      <c r="BM405" t="s">
        <v>173</v>
      </c>
      <c r="BN405">
        <v>0</v>
      </c>
      <c r="BO405">
        <v>2939.16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104.97</v>
      </c>
      <c r="CQ405">
        <v>0</v>
      </c>
      <c r="CR405">
        <v>0</v>
      </c>
      <c r="CS405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  <c r="DG405">
        <v>0</v>
      </c>
      <c r="DH405">
        <v>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  <c r="DY405">
        <v>0</v>
      </c>
      <c r="DZ405">
        <v>0</v>
      </c>
      <c r="EA405">
        <v>0</v>
      </c>
      <c r="EB405">
        <v>0</v>
      </c>
      <c r="EC405">
        <v>0</v>
      </c>
      <c r="ED405">
        <v>0</v>
      </c>
      <c r="EE405">
        <v>0</v>
      </c>
      <c r="EF405">
        <v>0</v>
      </c>
      <c r="EG405">
        <v>0</v>
      </c>
      <c r="EH405">
        <v>0</v>
      </c>
      <c r="EI405">
        <v>0</v>
      </c>
      <c r="EJ405">
        <v>0</v>
      </c>
      <c r="EK405">
        <v>0</v>
      </c>
      <c r="EL405">
        <v>0</v>
      </c>
      <c r="EM405">
        <v>0</v>
      </c>
      <c r="EN405">
        <v>0</v>
      </c>
      <c r="EO405">
        <v>0</v>
      </c>
      <c r="EP405">
        <v>0</v>
      </c>
      <c r="EQ405">
        <v>0</v>
      </c>
      <c r="ER405">
        <v>0</v>
      </c>
      <c r="ES405">
        <v>0</v>
      </c>
      <c r="ET405">
        <v>0</v>
      </c>
      <c r="EU405">
        <v>0</v>
      </c>
      <c r="EV405">
        <v>0</v>
      </c>
      <c r="EW405">
        <v>0</v>
      </c>
      <c r="EX405">
        <v>0</v>
      </c>
      <c r="EY405">
        <v>0</v>
      </c>
      <c r="EZ405">
        <v>0</v>
      </c>
      <c r="FA405">
        <v>0</v>
      </c>
      <c r="FB405">
        <v>0</v>
      </c>
      <c r="FC405">
        <v>0</v>
      </c>
      <c r="FD405">
        <v>0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0</v>
      </c>
      <c r="FL405">
        <v>0</v>
      </c>
      <c r="FM405">
        <v>0</v>
      </c>
      <c r="FN405">
        <v>0</v>
      </c>
      <c r="FO405">
        <v>0</v>
      </c>
      <c r="FP405">
        <v>0</v>
      </c>
      <c r="FQ405">
        <v>0</v>
      </c>
      <c r="FR405">
        <v>0</v>
      </c>
      <c r="FS405">
        <v>0</v>
      </c>
      <c r="FT405">
        <v>0</v>
      </c>
      <c r="FU405">
        <v>0</v>
      </c>
      <c r="FV405">
        <v>0</v>
      </c>
      <c r="FW405">
        <v>0</v>
      </c>
      <c r="FX405">
        <v>0</v>
      </c>
      <c r="FY405">
        <v>0</v>
      </c>
      <c r="FZ405">
        <v>0</v>
      </c>
      <c r="GA405">
        <v>0</v>
      </c>
      <c r="GB405">
        <v>0</v>
      </c>
      <c r="GC405">
        <v>0</v>
      </c>
      <c r="GD405">
        <v>0</v>
      </c>
      <c r="GE405">
        <v>0</v>
      </c>
      <c r="GF405">
        <v>0</v>
      </c>
      <c r="GG405">
        <v>0</v>
      </c>
      <c r="GH405">
        <v>0</v>
      </c>
      <c r="GI405">
        <v>0</v>
      </c>
      <c r="GJ405">
        <v>0</v>
      </c>
      <c r="GK405">
        <v>0</v>
      </c>
      <c r="GL405">
        <v>0</v>
      </c>
      <c r="GM405">
        <v>0</v>
      </c>
      <c r="GN405">
        <v>0</v>
      </c>
      <c r="GO405">
        <v>0</v>
      </c>
      <c r="GP405">
        <v>0</v>
      </c>
      <c r="GQ405">
        <v>0</v>
      </c>
      <c r="GR405">
        <v>0</v>
      </c>
      <c r="GS405">
        <v>0</v>
      </c>
      <c r="GT405">
        <v>0</v>
      </c>
      <c r="GU405">
        <v>0</v>
      </c>
      <c r="GV405">
        <v>0</v>
      </c>
      <c r="GW405">
        <v>0</v>
      </c>
      <c r="GX405">
        <v>0</v>
      </c>
      <c r="GY405">
        <v>0</v>
      </c>
      <c r="GZ405">
        <v>0</v>
      </c>
      <c r="HA405">
        <v>0</v>
      </c>
      <c r="HB405">
        <v>0</v>
      </c>
      <c r="HC405">
        <v>0</v>
      </c>
      <c r="HD405">
        <v>0</v>
      </c>
      <c r="HE405">
        <v>0</v>
      </c>
      <c r="HF405">
        <v>0</v>
      </c>
      <c r="HG405">
        <v>0</v>
      </c>
      <c r="HH405">
        <v>0</v>
      </c>
      <c r="HI405">
        <v>0</v>
      </c>
      <c r="HJ405">
        <v>0</v>
      </c>
      <c r="HK405">
        <v>0</v>
      </c>
      <c r="HL405">
        <v>0</v>
      </c>
      <c r="HM405">
        <v>0</v>
      </c>
      <c r="HN405">
        <v>0</v>
      </c>
      <c r="HO405">
        <v>0</v>
      </c>
      <c r="HP405">
        <v>0</v>
      </c>
      <c r="HQ405">
        <v>0</v>
      </c>
      <c r="HR405">
        <v>0</v>
      </c>
      <c r="HS405">
        <v>0</v>
      </c>
      <c r="HT405">
        <v>0</v>
      </c>
      <c r="HU405">
        <v>0</v>
      </c>
      <c r="HV405">
        <v>0</v>
      </c>
      <c r="HW405">
        <v>0</v>
      </c>
      <c r="HX405">
        <v>0</v>
      </c>
      <c r="HY405">
        <v>0</v>
      </c>
      <c r="HZ405">
        <v>0</v>
      </c>
      <c r="IA405">
        <v>0</v>
      </c>
      <c r="IB405">
        <v>0</v>
      </c>
      <c r="IC405">
        <v>0</v>
      </c>
      <c r="ID405">
        <v>0</v>
      </c>
      <c r="IE405">
        <v>0</v>
      </c>
      <c r="IF405">
        <v>0</v>
      </c>
      <c r="IG405">
        <v>0</v>
      </c>
      <c r="IH405">
        <v>0</v>
      </c>
      <c r="II405">
        <v>0</v>
      </c>
      <c r="IJ405">
        <v>0</v>
      </c>
      <c r="IK405">
        <v>0</v>
      </c>
      <c r="IL405">
        <v>0</v>
      </c>
      <c r="IM405">
        <v>0</v>
      </c>
      <c r="IN405">
        <v>0</v>
      </c>
      <c r="IO405">
        <v>7.0000000000000007E-2</v>
      </c>
      <c r="IP405">
        <v>0</v>
      </c>
      <c r="IQ405">
        <v>0</v>
      </c>
      <c r="IR405">
        <v>0</v>
      </c>
      <c r="IS405">
        <v>0</v>
      </c>
      <c r="IT405" t="s">
        <v>173</v>
      </c>
      <c r="IU405" t="s">
        <v>154</v>
      </c>
      <c r="IV405" t="s">
        <v>154</v>
      </c>
    </row>
    <row r="406" spans="1:256" ht="14.4" x14ac:dyDescent="0.3">
      <c r="A406" s="46"/>
      <c r="B406" s="405" t="s">
        <v>2273</v>
      </c>
      <c r="C406" s="405" t="s">
        <v>2636</v>
      </c>
      <c r="D406" s="405" t="s">
        <v>1104</v>
      </c>
      <c r="E406" s="405" t="s">
        <v>2652</v>
      </c>
      <c r="F406" s="405" t="s">
        <v>2657</v>
      </c>
      <c r="G406" s="405" t="s">
        <v>1145</v>
      </c>
      <c r="H406" s="405" t="s">
        <v>1146</v>
      </c>
      <c r="I406" s="405" t="s">
        <v>1108</v>
      </c>
      <c r="J406" s="405" t="s">
        <v>1109</v>
      </c>
      <c r="K406" s="405" t="s">
        <v>2670</v>
      </c>
      <c r="L406" s="405" t="s">
        <v>2671</v>
      </c>
      <c r="M406" s="405" t="s">
        <v>2676</v>
      </c>
      <c r="N406" s="405" t="s">
        <v>1113</v>
      </c>
      <c r="O406" s="405">
        <v>3044.13</v>
      </c>
      <c r="P406" s="405">
        <v>0</v>
      </c>
      <c r="Q406" s="405">
        <v>7.0000000000000007E-2</v>
      </c>
      <c r="R406" s="420">
        <v>3044.2</v>
      </c>
      <c r="S406" s="420">
        <v>0</v>
      </c>
      <c r="T406" s="420">
        <v>0</v>
      </c>
      <c r="U406" s="420">
        <v>3044.2</v>
      </c>
      <c r="V406" t="s">
        <v>154</v>
      </c>
      <c r="W406" t="s">
        <v>1114</v>
      </c>
      <c r="X406" t="s">
        <v>2702</v>
      </c>
      <c r="Y406" t="s">
        <v>1116</v>
      </c>
      <c r="Z406" t="s">
        <v>2679</v>
      </c>
      <c r="AA406" t="s">
        <v>1117</v>
      </c>
      <c r="AB406" t="s">
        <v>168</v>
      </c>
      <c r="AC406" t="s">
        <v>154</v>
      </c>
      <c r="AD406" t="s">
        <v>1148</v>
      </c>
      <c r="AE406" t="s">
        <v>1149</v>
      </c>
      <c r="AF406" t="s">
        <v>1150</v>
      </c>
      <c r="AG406" t="s">
        <v>2117</v>
      </c>
      <c r="AH406" t="s">
        <v>172</v>
      </c>
      <c r="AI406" t="s">
        <v>1123</v>
      </c>
      <c r="AJ406" t="s">
        <v>1124</v>
      </c>
      <c r="AK406" t="s">
        <v>1152</v>
      </c>
      <c r="AL406" t="s">
        <v>1126</v>
      </c>
      <c r="AM406" t="s">
        <v>1127</v>
      </c>
      <c r="AN406" t="s">
        <v>154</v>
      </c>
      <c r="AO406" t="s">
        <v>1128</v>
      </c>
      <c r="AR406" t="s">
        <v>1153</v>
      </c>
      <c r="AS406" t="s">
        <v>1130</v>
      </c>
      <c r="AT406" t="s">
        <v>1131</v>
      </c>
      <c r="AU406" t="s">
        <v>1170</v>
      </c>
      <c r="AV406" t="s">
        <v>173</v>
      </c>
      <c r="AW406" t="s">
        <v>173</v>
      </c>
      <c r="AX406" t="s">
        <v>1282</v>
      </c>
      <c r="AY406" t="s">
        <v>1283</v>
      </c>
      <c r="AZ406" t="s">
        <v>154</v>
      </c>
      <c r="BA406" t="s">
        <v>154</v>
      </c>
      <c r="BB406" t="s">
        <v>173</v>
      </c>
      <c r="BC406" t="s">
        <v>173</v>
      </c>
      <c r="BD406" t="s">
        <v>173</v>
      </c>
      <c r="BE406" t="s">
        <v>173</v>
      </c>
      <c r="BF406" t="s">
        <v>173</v>
      </c>
      <c r="BG406" t="s">
        <v>173</v>
      </c>
      <c r="BH406" t="s">
        <v>154</v>
      </c>
      <c r="BI406" t="s">
        <v>154</v>
      </c>
      <c r="BJ406" t="s">
        <v>173</v>
      </c>
      <c r="BK406" t="s">
        <v>173</v>
      </c>
      <c r="BL406" t="s">
        <v>173</v>
      </c>
      <c r="BM406" t="s">
        <v>173</v>
      </c>
      <c r="BN406">
        <v>0</v>
      </c>
      <c r="BO406">
        <v>2939.16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104.97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0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>
        <v>0</v>
      </c>
      <c r="FR406">
        <v>0</v>
      </c>
      <c r="FS406">
        <v>0</v>
      </c>
      <c r="FT406">
        <v>0</v>
      </c>
      <c r="FU406">
        <v>0</v>
      </c>
      <c r="FV406">
        <v>0</v>
      </c>
      <c r="FW406">
        <v>0</v>
      </c>
      <c r="FX406">
        <v>0</v>
      </c>
      <c r="FY406">
        <v>0</v>
      </c>
      <c r="FZ406">
        <v>0</v>
      </c>
      <c r="GA406">
        <v>0</v>
      </c>
      <c r="GB406">
        <v>0</v>
      </c>
      <c r="GC406">
        <v>0</v>
      </c>
      <c r="GD406">
        <v>0</v>
      </c>
      <c r="GE406">
        <v>0</v>
      </c>
      <c r="GF406">
        <v>0</v>
      </c>
      <c r="GG406">
        <v>0</v>
      </c>
      <c r="GH406">
        <v>0</v>
      </c>
      <c r="GI406">
        <v>0</v>
      </c>
      <c r="GJ406">
        <v>0</v>
      </c>
      <c r="GK406">
        <v>0</v>
      </c>
      <c r="GL406">
        <v>0</v>
      </c>
      <c r="GM406">
        <v>0</v>
      </c>
      <c r="GN406">
        <v>0</v>
      </c>
      <c r="GO406">
        <v>0</v>
      </c>
      <c r="GP406">
        <v>0</v>
      </c>
      <c r="GQ406">
        <v>0</v>
      </c>
      <c r="GR406">
        <v>0</v>
      </c>
      <c r="GS406">
        <v>0</v>
      </c>
      <c r="GT406">
        <v>0</v>
      </c>
      <c r="GU406">
        <v>0</v>
      </c>
      <c r="GV406">
        <v>0</v>
      </c>
      <c r="GW406">
        <v>0</v>
      </c>
      <c r="GX406">
        <v>0</v>
      </c>
      <c r="GY406">
        <v>0</v>
      </c>
      <c r="GZ406">
        <v>0</v>
      </c>
      <c r="HA406">
        <v>0</v>
      </c>
      <c r="HB406">
        <v>0</v>
      </c>
      <c r="HC406">
        <v>0</v>
      </c>
      <c r="HD406">
        <v>0</v>
      </c>
      <c r="HE406">
        <v>0</v>
      </c>
      <c r="HF406">
        <v>0</v>
      </c>
      <c r="HG406">
        <v>0</v>
      </c>
      <c r="HH406">
        <v>0</v>
      </c>
      <c r="HI406">
        <v>0</v>
      </c>
      <c r="HJ406">
        <v>0</v>
      </c>
      <c r="HK406">
        <v>0</v>
      </c>
      <c r="HL406">
        <v>0</v>
      </c>
      <c r="HM406">
        <v>0</v>
      </c>
      <c r="HN406">
        <v>0</v>
      </c>
      <c r="HO406">
        <v>0</v>
      </c>
      <c r="HP406">
        <v>0</v>
      </c>
      <c r="HQ406">
        <v>0</v>
      </c>
      <c r="HR406">
        <v>0</v>
      </c>
      <c r="HS406">
        <v>0</v>
      </c>
      <c r="HT406">
        <v>0</v>
      </c>
      <c r="HU406">
        <v>0</v>
      </c>
      <c r="HV406">
        <v>0</v>
      </c>
      <c r="HW406">
        <v>0</v>
      </c>
      <c r="HX406">
        <v>0</v>
      </c>
      <c r="HY406">
        <v>0</v>
      </c>
      <c r="HZ406">
        <v>0</v>
      </c>
      <c r="IA406">
        <v>0</v>
      </c>
      <c r="IB406">
        <v>0</v>
      </c>
      <c r="IC406">
        <v>0</v>
      </c>
      <c r="ID406">
        <v>0</v>
      </c>
      <c r="IE406">
        <v>0</v>
      </c>
      <c r="IF406">
        <v>0</v>
      </c>
      <c r="IG406">
        <v>0</v>
      </c>
      <c r="IH406">
        <v>0</v>
      </c>
      <c r="II406">
        <v>0</v>
      </c>
      <c r="IJ406">
        <v>0</v>
      </c>
      <c r="IK406">
        <v>0</v>
      </c>
      <c r="IL406">
        <v>0</v>
      </c>
      <c r="IM406">
        <v>0</v>
      </c>
      <c r="IN406">
        <v>0</v>
      </c>
      <c r="IO406">
        <v>7.0000000000000007E-2</v>
      </c>
      <c r="IP406">
        <v>0</v>
      </c>
      <c r="IQ406">
        <v>0</v>
      </c>
      <c r="IR406">
        <v>0</v>
      </c>
      <c r="IS406">
        <v>0</v>
      </c>
      <c r="IT406" t="s">
        <v>173</v>
      </c>
      <c r="IU406" t="s">
        <v>154</v>
      </c>
      <c r="IV406" t="s">
        <v>154</v>
      </c>
    </row>
    <row r="407" spans="1:256" ht="14.4" x14ac:dyDescent="0.3">
      <c r="A407" s="46"/>
      <c r="B407" s="405" t="s">
        <v>2273</v>
      </c>
      <c r="C407" s="405" t="s">
        <v>2636</v>
      </c>
      <c r="D407" s="405" t="s">
        <v>1104</v>
      </c>
      <c r="E407" s="405" t="s">
        <v>2652</v>
      </c>
      <c r="F407" s="405" t="s">
        <v>2658</v>
      </c>
      <c r="G407" s="405" t="s">
        <v>1164</v>
      </c>
      <c r="H407" s="405" t="s">
        <v>1165</v>
      </c>
      <c r="I407" s="405" t="s">
        <v>1108</v>
      </c>
      <c r="J407" s="405" t="s">
        <v>1109</v>
      </c>
      <c r="K407" s="405" t="s">
        <v>2670</v>
      </c>
      <c r="L407" s="405" t="s">
        <v>2671</v>
      </c>
      <c r="M407" s="405" t="s">
        <v>2676</v>
      </c>
      <c r="N407" s="405" t="s">
        <v>1113</v>
      </c>
      <c r="O407" s="405">
        <v>3044.13</v>
      </c>
      <c r="P407" s="405">
        <v>0.13</v>
      </c>
      <c r="Q407" s="405">
        <v>0</v>
      </c>
      <c r="R407" s="420">
        <v>3044.13</v>
      </c>
      <c r="S407" s="420">
        <v>0.13</v>
      </c>
      <c r="T407" s="420">
        <v>0</v>
      </c>
      <c r="U407" s="420">
        <v>3044</v>
      </c>
      <c r="V407" t="s">
        <v>154</v>
      </c>
      <c r="W407" t="s">
        <v>1114</v>
      </c>
      <c r="X407" t="s">
        <v>2703</v>
      </c>
      <c r="Y407" t="s">
        <v>1116</v>
      </c>
      <c r="Z407" t="s">
        <v>2679</v>
      </c>
      <c r="AA407" t="s">
        <v>1117</v>
      </c>
      <c r="AB407" t="s">
        <v>168</v>
      </c>
      <c r="AC407" t="s">
        <v>154</v>
      </c>
      <c r="AD407" t="s">
        <v>1167</v>
      </c>
      <c r="AE407" t="s">
        <v>1168</v>
      </c>
      <c r="AF407" t="s">
        <v>1160</v>
      </c>
      <c r="AG407" t="s">
        <v>2697</v>
      </c>
      <c r="AH407" t="s">
        <v>172</v>
      </c>
      <c r="AI407" t="s">
        <v>1123</v>
      </c>
      <c r="AJ407" t="s">
        <v>1124</v>
      </c>
      <c r="AK407" t="s">
        <v>1169</v>
      </c>
      <c r="AL407" t="s">
        <v>1126</v>
      </c>
      <c r="AM407" t="s">
        <v>1127</v>
      </c>
      <c r="AN407" t="s">
        <v>154</v>
      </c>
      <c r="AO407" t="s">
        <v>1128</v>
      </c>
      <c r="AR407" t="s">
        <v>2141</v>
      </c>
      <c r="AS407" t="s">
        <v>1130</v>
      </c>
      <c r="AT407" t="s">
        <v>1131</v>
      </c>
      <c r="AU407" t="s">
        <v>1170</v>
      </c>
      <c r="AV407" t="s">
        <v>173</v>
      </c>
      <c r="AW407" t="s">
        <v>173</v>
      </c>
      <c r="AX407" t="s">
        <v>1282</v>
      </c>
      <c r="AY407" t="s">
        <v>1283</v>
      </c>
      <c r="AZ407" t="s">
        <v>154</v>
      </c>
      <c r="BA407" t="s">
        <v>154</v>
      </c>
      <c r="BB407" t="s">
        <v>173</v>
      </c>
      <c r="BC407" t="s">
        <v>173</v>
      </c>
      <c r="BD407" t="s">
        <v>173</v>
      </c>
      <c r="BE407" t="s">
        <v>173</v>
      </c>
      <c r="BF407" t="s">
        <v>173</v>
      </c>
      <c r="BG407" t="s">
        <v>173</v>
      </c>
      <c r="BH407" t="s">
        <v>154</v>
      </c>
      <c r="BI407" t="s">
        <v>154</v>
      </c>
      <c r="BJ407" t="s">
        <v>173</v>
      </c>
      <c r="BK407" t="s">
        <v>173</v>
      </c>
      <c r="BL407" t="s">
        <v>1286</v>
      </c>
      <c r="BM407" t="s">
        <v>173</v>
      </c>
      <c r="BN407">
        <v>0</v>
      </c>
      <c r="BO407">
        <v>2939.16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104.97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0.13</v>
      </c>
      <c r="EV407">
        <v>0</v>
      </c>
      <c r="EW407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0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>
        <v>0</v>
      </c>
      <c r="FR407">
        <v>0</v>
      </c>
      <c r="FS407">
        <v>0</v>
      </c>
      <c r="FT407">
        <v>0</v>
      </c>
      <c r="FU407">
        <v>0</v>
      </c>
      <c r="FV407">
        <v>0</v>
      </c>
      <c r="FW407">
        <v>0</v>
      </c>
      <c r="FX407">
        <v>0</v>
      </c>
      <c r="FY407">
        <v>0</v>
      </c>
      <c r="FZ407">
        <v>0</v>
      </c>
      <c r="GA407">
        <v>0</v>
      </c>
      <c r="GB407">
        <v>0</v>
      </c>
      <c r="GC407">
        <v>0</v>
      </c>
      <c r="GD407">
        <v>0</v>
      </c>
      <c r="GE407">
        <v>0</v>
      </c>
      <c r="GF407">
        <v>0</v>
      </c>
      <c r="GG407">
        <v>0</v>
      </c>
      <c r="GH407">
        <v>0</v>
      </c>
      <c r="GI407">
        <v>0</v>
      </c>
      <c r="GJ407">
        <v>0</v>
      </c>
      <c r="GK407">
        <v>0</v>
      </c>
      <c r="GL407">
        <v>0</v>
      </c>
      <c r="GM407">
        <v>0</v>
      </c>
      <c r="GN407">
        <v>0</v>
      </c>
      <c r="GO407">
        <v>0</v>
      </c>
      <c r="GP407">
        <v>0</v>
      </c>
      <c r="GQ407">
        <v>0</v>
      </c>
      <c r="GR407">
        <v>0</v>
      </c>
      <c r="GS407">
        <v>0</v>
      </c>
      <c r="GT407">
        <v>0</v>
      </c>
      <c r="GU407">
        <v>0</v>
      </c>
      <c r="GV407">
        <v>0</v>
      </c>
      <c r="GW407">
        <v>0</v>
      </c>
      <c r="GX407">
        <v>0</v>
      </c>
      <c r="GY407">
        <v>0</v>
      </c>
      <c r="GZ407">
        <v>0</v>
      </c>
      <c r="HA407">
        <v>0</v>
      </c>
      <c r="HB407">
        <v>0</v>
      </c>
      <c r="HC407">
        <v>0</v>
      </c>
      <c r="HD407">
        <v>0</v>
      </c>
      <c r="HE407">
        <v>0</v>
      </c>
      <c r="HF407">
        <v>0</v>
      </c>
      <c r="HG407">
        <v>0</v>
      </c>
      <c r="HH407">
        <v>0</v>
      </c>
      <c r="HI407">
        <v>0</v>
      </c>
      <c r="HJ407">
        <v>0</v>
      </c>
      <c r="HK407">
        <v>0</v>
      </c>
      <c r="HL407">
        <v>0</v>
      </c>
      <c r="HM407">
        <v>0</v>
      </c>
      <c r="HN407">
        <v>0</v>
      </c>
      <c r="HO407">
        <v>0</v>
      </c>
      <c r="HP407">
        <v>0</v>
      </c>
      <c r="HQ407">
        <v>0</v>
      </c>
      <c r="HR407">
        <v>0</v>
      </c>
      <c r="HS407">
        <v>0</v>
      </c>
      <c r="HT407">
        <v>0</v>
      </c>
      <c r="HU407">
        <v>0</v>
      </c>
      <c r="HV407">
        <v>0</v>
      </c>
      <c r="HW407">
        <v>0</v>
      </c>
      <c r="HX407">
        <v>0</v>
      </c>
      <c r="HY407">
        <v>0</v>
      </c>
      <c r="HZ407">
        <v>0</v>
      </c>
      <c r="IA407">
        <v>0</v>
      </c>
      <c r="IB407">
        <v>0</v>
      </c>
      <c r="IC407">
        <v>0</v>
      </c>
      <c r="ID407">
        <v>0</v>
      </c>
      <c r="IE407">
        <v>0</v>
      </c>
      <c r="IF407">
        <v>0</v>
      </c>
      <c r="IG407">
        <v>0</v>
      </c>
      <c r="IH407">
        <v>0</v>
      </c>
      <c r="II407">
        <v>0</v>
      </c>
      <c r="IJ407">
        <v>0</v>
      </c>
      <c r="IK407">
        <v>0</v>
      </c>
      <c r="IL407">
        <v>0</v>
      </c>
      <c r="IM407">
        <v>0</v>
      </c>
      <c r="IN407">
        <v>0</v>
      </c>
      <c r="IO407">
        <v>0</v>
      </c>
      <c r="IP407">
        <v>0</v>
      </c>
      <c r="IQ407">
        <v>0</v>
      </c>
      <c r="IR407">
        <v>0</v>
      </c>
      <c r="IS407">
        <v>0</v>
      </c>
      <c r="IT407" t="s">
        <v>173</v>
      </c>
      <c r="IU407" t="s">
        <v>154</v>
      </c>
      <c r="IV407" t="s">
        <v>154</v>
      </c>
    </row>
    <row r="408" spans="1:256" ht="14.4" x14ac:dyDescent="0.3">
      <c r="B408" t="s">
        <v>2273</v>
      </c>
      <c r="C408" t="s">
        <v>2637</v>
      </c>
      <c r="D408" t="s">
        <v>1104</v>
      </c>
      <c r="E408" t="s">
        <v>2659</v>
      </c>
      <c r="F408" t="s">
        <v>2660</v>
      </c>
      <c r="G408" t="s">
        <v>1106</v>
      </c>
      <c r="H408" t="s">
        <v>1107</v>
      </c>
      <c r="I408" t="s">
        <v>1108</v>
      </c>
      <c r="J408" t="s">
        <v>1109</v>
      </c>
      <c r="K408" t="s">
        <v>2672</v>
      </c>
      <c r="L408" t="s">
        <v>2673</v>
      </c>
      <c r="M408" t="s">
        <v>2677</v>
      </c>
      <c r="N408" t="s">
        <v>1113</v>
      </c>
      <c r="O408">
        <v>3044.13</v>
      </c>
      <c r="P408">
        <v>0</v>
      </c>
      <c r="Q408">
        <v>7.0000000000000007E-2</v>
      </c>
      <c r="R408" s="419">
        <v>3044.2</v>
      </c>
      <c r="S408" s="419">
        <v>0</v>
      </c>
      <c r="T408" s="419">
        <v>0</v>
      </c>
      <c r="U408" s="419">
        <v>3044.2</v>
      </c>
      <c r="V408" t="s">
        <v>154</v>
      </c>
      <c r="W408" t="s">
        <v>1114</v>
      </c>
      <c r="X408" t="s">
        <v>2704</v>
      </c>
      <c r="Y408" t="s">
        <v>1116</v>
      </c>
      <c r="Z408" t="s">
        <v>2679</v>
      </c>
      <c r="AA408" t="s">
        <v>1117</v>
      </c>
      <c r="AB408" t="s">
        <v>168</v>
      </c>
      <c r="AC408" t="s">
        <v>154</v>
      </c>
      <c r="AD408" t="s">
        <v>1118</v>
      </c>
      <c r="AE408" t="s">
        <v>1119</v>
      </c>
      <c r="AF408" t="s">
        <v>1120</v>
      </c>
      <c r="AG408" t="s">
        <v>2705</v>
      </c>
      <c r="AH408" t="s">
        <v>172</v>
      </c>
      <c r="AI408" t="s">
        <v>1123</v>
      </c>
      <c r="AJ408" t="s">
        <v>1124</v>
      </c>
      <c r="AK408" t="s">
        <v>1125</v>
      </c>
      <c r="AL408" t="s">
        <v>1126</v>
      </c>
      <c r="AM408" t="s">
        <v>1127</v>
      </c>
      <c r="AN408" t="s">
        <v>154</v>
      </c>
      <c r="AO408" t="s">
        <v>1128</v>
      </c>
      <c r="AR408" t="s">
        <v>1129</v>
      </c>
      <c r="AS408" t="s">
        <v>1130</v>
      </c>
      <c r="AT408" t="s">
        <v>1131</v>
      </c>
      <c r="AU408" t="s">
        <v>1170</v>
      </c>
      <c r="AV408" t="s">
        <v>173</v>
      </c>
      <c r="AW408" t="s">
        <v>173</v>
      </c>
      <c r="AX408" t="s">
        <v>1282</v>
      </c>
      <c r="AY408" t="s">
        <v>1283</v>
      </c>
      <c r="AZ408" t="s">
        <v>154</v>
      </c>
      <c r="BA408" t="s">
        <v>154</v>
      </c>
      <c r="BB408" t="s">
        <v>173</v>
      </c>
      <c r="BC408" t="s">
        <v>173</v>
      </c>
      <c r="BD408" t="s">
        <v>173</v>
      </c>
      <c r="BE408" t="s">
        <v>173</v>
      </c>
      <c r="BF408" t="s">
        <v>173</v>
      </c>
      <c r="BG408" t="s">
        <v>173</v>
      </c>
      <c r="BH408" t="s">
        <v>154</v>
      </c>
      <c r="BI408" t="s">
        <v>154</v>
      </c>
      <c r="BJ408" t="s">
        <v>173</v>
      </c>
      <c r="BK408" t="s">
        <v>173</v>
      </c>
      <c r="BL408" t="s">
        <v>173</v>
      </c>
      <c r="BM408" t="s">
        <v>173</v>
      </c>
      <c r="BN408">
        <v>0</v>
      </c>
      <c r="BO408">
        <v>2939.16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104.97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0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0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>
        <v>0</v>
      </c>
      <c r="FR408">
        <v>0</v>
      </c>
      <c r="FS408">
        <v>0</v>
      </c>
      <c r="FT408">
        <v>0</v>
      </c>
      <c r="FU408">
        <v>0</v>
      </c>
      <c r="FV408">
        <v>0</v>
      </c>
      <c r="FW408">
        <v>0</v>
      </c>
      <c r="FX408">
        <v>0</v>
      </c>
      <c r="FY408">
        <v>0</v>
      </c>
      <c r="FZ408">
        <v>0</v>
      </c>
      <c r="GA408">
        <v>0</v>
      </c>
      <c r="GB408">
        <v>0</v>
      </c>
      <c r="GC408">
        <v>0</v>
      </c>
      <c r="GD408">
        <v>0</v>
      </c>
      <c r="GE408">
        <v>0</v>
      </c>
      <c r="GF408">
        <v>0</v>
      </c>
      <c r="GG408">
        <v>0</v>
      </c>
      <c r="GH408">
        <v>0</v>
      </c>
      <c r="GI408">
        <v>0</v>
      </c>
      <c r="GJ408">
        <v>0</v>
      </c>
      <c r="GK408">
        <v>0</v>
      </c>
      <c r="GL408">
        <v>0</v>
      </c>
      <c r="GM408">
        <v>0</v>
      </c>
      <c r="GN408">
        <v>0</v>
      </c>
      <c r="GO408">
        <v>0</v>
      </c>
      <c r="GP408">
        <v>0</v>
      </c>
      <c r="GQ408">
        <v>0</v>
      </c>
      <c r="GR408">
        <v>0</v>
      </c>
      <c r="GS408">
        <v>0</v>
      </c>
      <c r="GT408">
        <v>0</v>
      </c>
      <c r="GU408">
        <v>0</v>
      </c>
      <c r="GV408">
        <v>0</v>
      </c>
      <c r="GW408">
        <v>0</v>
      </c>
      <c r="GX408">
        <v>0</v>
      </c>
      <c r="GY408">
        <v>0</v>
      </c>
      <c r="GZ408">
        <v>0</v>
      </c>
      <c r="HA408">
        <v>0</v>
      </c>
      <c r="HB408">
        <v>0</v>
      </c>
      <c r="HC408">
        <v>0</v>
      </c>
      <c r="HD408">
        <v>0</v>
      </c>
      <c r="HE408">
        <v>0</v>
      </c>
      <c r="HF408">
        <v>0</v>
      </c>
      <c r="HG408">
        <v>0</v>
      </c>
      <c r="HH408">
        <v>0</v>
      </c>
      <c r="HI408">
        <v>0</v>
      </c>
      <c r="HJ408">
        <v>0</v>
      </c>
      <c r="HK408">
        <v>0</v>
      </c>
      <c r="HL408">
        <v>0</v>
      </c>
      <c r="HM408">
        <v>0</v>
      </c>
      <c r="HN408">
        <v>0</v>
      </c>
      <c r="HO408">
        <v>0</v>
      </c>
      <c r="HP408">
        <v>0</v>
      </c>
      <c r="HQ408">
        <v>0</v>
      </c>
      <c r="HR408">
        <v>0</v>
      </c>
      <c r="HS408">
        <v>0</v>
      </c>
      <c r="HT408">
        <v>0</v>
      </c>
      <c r="HU408">
        <v>0</v>
      </c>
      <c r="HV408">
        <v>0</v>
      </c>
      <c r="HW408">
        <v>0</v>
      </c>
      <c r="HX408">
        <v>0</v>
      </c>
      <c r="HY408">
        <v>0</v>
      </c>
      <c r="HZ408">
        <v>0</v>
      </c>
      <c r="IA408">
        <v>0</v>
      </c>
      <c r="IB408">
        <v>0</v>
      </c>
      <c r="IC408">
        <v>0</v>
      </c>
      <c r="ID408">
        <v>0</v>
      </c>
      <c r="IE408">
        <v>0</v>
      </c>
      <c r="IF408">
        <v>0</v>
      </c>
      <c r="IG408">
        <v>0</v>
      </c>
      <c r="IH408">
        <v>0</v>
      </c>
      <c r="II408">
        <v>0</v>
      </c>
      <c r="IJ408">
        <v>0</v>
      </c>
      <c r="IK408">
        <v>0</v>
      </c>
      <c r="IL408">
        <v>0</v>
      </c>
      <c r="IM408">
        <v>0</v>
      </c>
      <c r="IN408">
        <v>0</v>
      </c>
      <c r="IO408">
        <v>7.0000000000000007E-2</v>
      </c>
      <c r="IP408">
        <v>0</v>
      </c>
      <c r="IQ408">
        <v>0</v>
      </c>
      <c r="IR408">
        <v>0</v>
      </c>
      <c r="IS408">
        <v>0</v>
      </c>
      <c r="IT408" t="s">
        <v>173</v>
      </c>
      <c r="IU408" t="s">
        <v>154</v>
      </c>
      <c r="IV408" t="s">
        <v>154</v>
      </c>
    </row>
    <row r="409" spans="1:256" ht="14.4" x14ac:dyDescent="0.3">
      <c r="B409" t="s">
        <v>2273</v>
      </c>
      <c r="C409" t="s">
        <v>2637</v>
      </c>
      <c r="D409" t="s">
        <v>1104</v>
      </c>
      <c r="E409" t="s">
        <v>2659</v>
      </c>
      <c r="F409" t="s">
        <v>2661</v>
      </c>
      <c r="G409" t="s">
        <v>1134</v>
      </c>
      <c r="H409" t="s">
        <v>1135</v>
      </c>
      <c r="I409" t="s">
        <v>1108</v>
      </c>
      <c r="J409" t="s">
        <v>1109</v>
      </c>
      <c r="K409" t="s">
        <v>2672</v>
      </c>
      <c r="L409" t="s">
        <v>2673</v>
      </c>
      <c r="M409" t="s">
        <v>2677</v>
      </c>
      <c r="N409" t="s">
        <v>1113</v>
      </c>
      <c r="O409">
        <v>3044.13</v>
      </c>
      <c r="P409">
        <v>0</v>
      </c>
      <c r="Q409">
        <v>7.0000000000000007E-2</v>
      </c>
      <c r="R409" s="419">
        <v>3044.2</v>
      </c>
      <c r="S409" s="419">
        <v>0</v>
      </c>
      <c r="T409" s="419">
        <v>0</v>
      </c>
      <c r="U409" s="419">
        <v>3044.2</v>
      </c>
      <c r="V409" t="s">
        <v>154</v>
      </c>
      <c r="W409" t="s">
        <v>1114</v>
      </c>
      <c r="X409" t="s">
        <v>2706</v>
      </c>
      <c r="Y409" t="s">
        <v>1116</v>
      </c>
      <c r="Z409" t="s">
        <v>2679</v>
      </c>
      <c r="AA409" t="s">
        <v>1117</v>
      </c>
      <c r="AB409" t="s">
        <v>168</v>
      </c>
      <c r="AC409" t="s">
        <v>154</v>
      </c>
      <c r="AD409" t="s">
        <v>1137</v>
      </c>
      <c r="AE409" t="s">
        <v>1138</v>
      </c>
      <c r="AF409" t="s">
        <v>1139</v>
      </c>
      <c r="AG409" t="s">
        <v>1392</v>
      </c>
      <c r="AH409" t="s">
        <v>172</v>
      </c>
      <c r="AI409" t="s">
        <v>1123</v>
      </c>
      <c r="AJ409" t="s">
        <v>1124</v>
      </c>
      <c r="AK409" t="s">
        <v>1142</v>
      </c>
      <c r="AL409" t="s">
        <v>1126</v>
      </c>
      <c r="AM409" t="s">
        <v>1127</v>
      </c>
      <c r="AN409" t="s">
        <v>154</v>
      </c>
      <c r="AO409" t="s">
        <v>1128</v>
      </c>
      <c r="AR409" t="s">
        <v>1153</v>
      </c>
      <c r="AS409" t="s">
        <v>1130</v>
      </c>
      <c r="AT409" t="s">
        <v>1131</v>
      </c>
      <c r="AU409" t="s">
        <v>1170</v>
      </c>
      <c r="AV409" t="s">
        <v>173</v>
      </c>
      <c r="AW409" t="s">
        <v>173</v>
      </c>
      <c r="AX409" t="s">
        <v>1282</v>
      </c>
      <c r="AY409" t="s">
        <v>1283</v>
      </c>
      <c r="AZ409" t="s">
        <v>154</v>
      </c>
      <c r="BA409" t="s">
        <v>154</v>
      </c>
      <c r="BB409" t="s">
        <v>173</v>
      </c>
      <c r="BC409" t="s">
        <v>173</v>
      </c>
      <c r="BD409" t="s">
        <v>173</v>
      </c>
      <c r="BE409" t="s">
        <v>173</v>
      </c>
      <c r="BF409" t="s">
        <v>173</v>
      </c>
      <c r="BG409" t="s">
        <v>173</v>
      </c>
      <c r="BH409" t="s">
        <v>154</v>
      </c>
      <c r="BI409" t="s">
        <v>154</v>
      </c>
      <c r="BJ409" t="s">
        <v>173</v>
      </c>
      <c r="BK409" t="s">
        <v>173</v>
      </c>
      <c r="BL409" t="s">
        <v>173</v>
      </c>
      <c r="BM409" t="s">
        <v>173</v>
      </c>
      <c r="BN409">
        <v>0</v>
      </c>
      <c r="BO409">
        <v>2939.16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104.97</v>
      </c>
      <c r="CQ409">
        <v>0</v>
      </c>
      <c r="CR409">
        <v>0</v>
      </c>
      <c r="CS409">
        <v>0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0</v>
      </c>
      <c r="DW409">
        <v>0</v>
      </c>
      <c r="DX409">
        <v>0</v>
      </c>
      <c r="DY409">
        <v>0</v>
      </c>
      <c r="DZ409">
        <v>0</v>
      </c>
      <c r="EA409">
        <v>0</v>
      </c>
      <c r="EB409">
        <v>0</v>
      </c>
      <c r="EC409">
        <v>0</v>
      </c>
      <c r="ED409">
        <v>0</v>
      </c>
      <c r="EE409">
        <v>0</v>
      </c>
      <c r="EF409">
        <v>0</v>
      </c>
      <c r="EG409">
        <v>0</v>
      </c>
      <c r="EH409">
        <v>0</v>
      </c>
      <c r="EI409">
        <v>0</v>
      </c>
      <c r="EJ409">
        <v>0</v>
      </c>
      <c r="EK409">
        <v>0</v>
      </c>
      <c r="EL409">
        <v>0</v>
      </c>
      <c r="EM409">
        <v>0</v>
      </c>
      <c r="EN409">
        <v>0</v>
      </c>
      <c r="EO409">
        <v>0</v>
      </c>
      <c r="EP409">
        <v>0</v>
      </c>
      <c r="EQ409">
        <v>0</v>
      </c>
      <c r="ER409">
        <v>0</v>
      </c>
      <c r="ES409">
        <v>0</v>
      </c>
      <c r="ET409">
        <v>0</v>
      </c>
      <c r="EU409">
        <v>0</v>
      </c>
      <c r="EV409">
        <v>0</v>
      </c>
      <c r="EW409">
        <v>0</v>
      </c>
      <c r="EX409">
        <v>0</v>
      </c>
      <c r="EY409">
        <v>0</v>
      </c>
      <c r="EZ409">
        <v>0</v>
      </c>
      <c r="FA409">
        <v>0</v>
      </c>
      <c r="FB409">
        <v>0</v>
      </c>
      <c r="FC409">
        <v>0</v>
      </c>
      <c r="FD409">
        <v>0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0</v>
      </c>
      <c r="FM409">
        <v>0</v>
      </c>
      <c r="FN409">
        <v>0</v>
      </c>
      <c r="FO409">
        <v>0</v>
      </c>
      <c r="FP409">
        <v>0</v>
      </c>
      <c r="FQ409">
        <v>0</v>
      </c>
      <c r="FR409">
        <v>0</v>
      </c>
      <c r="FS409">
        <v>0</v>
      </c>
      <c r="FT409">
        <v>0</v>
      </c>
      <c r="FU409">
        <v>0</v>
      </c>
      <c r="FV409">
        <v>0</v>
      </c>
      <c r="FW409">
        <v>0</v>
      </c>
      <c r="FX409">
        <v>0</v>
      </c>
      <c r="FY409">
        <v>0</v>
      </c>
      <c r="FZ409">
        <v>0</v>
      </c>
      <c r="GA409">
        <v>0</v>
      </c>
      <c r="GB409">
        <v>0</v>
      </c>
      <c r="GC409">
        <v>0</v>
      </c>
      <c r="GD409">
        <v>0</v>
      </c>
      <c r="GE409">
        <v>0</v>
      </c>
      <c r="GF409">
        <v>0</v>
      </c>
      <c r="GG409">
        <v>0</v>
      </c>
      <c r="GH409">
        <v>0</v>
      </c>
      <c r="GI409">
        <v>0</v>
      </c>
      <c r="GJ409">
        <v>0</v>
      </c>
      <c r="GK409">
        <v>0</v>
      </c>
      <c r="GL409">
        <v>0</v>
      </c>
      <c r="GM409">
        <v>0</v>
      </c>
      <c r="GN409">
        <v>0</v>
      </c>
      <c r="GO409">
        <v>0</v>
      </c>
      <c r="GP409">
        <v>0</v>
      </c>
      <c r="GQ409">
        <v>0</v>
      </c>
      <c r="GR409">
        <v>0</v>
      </c>
      <c r="GS409">
        <v>0</v>
      </c>
      <c r="GT409">
        <v>0</v>
      </c>
      <c r="GU409">
        <v>0</v>
      </c>
      <c r="GV409">
        <v>0</v>
      </c>
      <c r="GW409">
        <v>0</v>
      </c>
      <c r="GX409">
        <v>0</v>
      </c>
      <c r="GY409">
        <v>0</v>
      </c>
      <c r="GZ409">
        <v>0</v>
      </c>
      <c r="HA409">
        <v>0</v>
      </c>
      <c r="HB409">
        <v>0</v>
      </c>
      <c r="HC409">
        <v>0</v>
      </c>
      <c r="HD409">
        <v>0</v>
      </c>
      <c r="HE409">
        <v>0</v>
      </c>
      <c r="HF409">
        <v>0</v>
      </c>
      <c r="HG409">
        <v>0</v>
      </c>
      <c r="HH409">
        <v>0</v>
      </c>
      <c r="HI409">
        <v>0</v>
      </c>
      <c r="HJ409">
        <v>0</v>
      </c>
      <c r="HK409">
        <v>0</v>
      </c>
      <c r="HL409">
        <v>0</v>
      </c>
      <c r="HM409">
        <v>0</v>
      </c>
      <c r="HN409">
        <v>0</v>
      </c>
      <c r="HO409">
        <v>0</v>
      </c>
      <c r="HP409">
        <v>0</v>
      </c>
      <c r="HQ409">
        <v>0</v>
      </c>
      <c r="HR409">
        <v>0</v>
      </c>
      <c r="HS409">
        <v>0</v>
      </c>
      <c r="HT409">
        <v>0</v>
      </c>
      <c r="HU409">
        <v>0</v>
      </c>
      <c r="HV409">
        <v>0</v>
      </c>
      <c r="HW409">
        <v>0</v>
      </c>
      <c r="HX409">
        <v>0</v>
      </c>
      <c r="HY409">
        <v>0</v>
      </c>
      <c r="HZ409">
        <v>0</v>
      </c>
      <c r="IA409">
        <v>0</v>
      </c>
      <c r="IB409">
        <v>0</v>
      </c>
      <c r="IC409">
        <v>0</v>
      </c>
      <c r="ID409">
        <v>0</v>
      </c>
      <c r="IE409">
        <v>0</v>
      </c>
      <c r="IF409">
        <v>0</v>
      </c>
      <c r="IG409">
        <v>0</v>
      </c>
      <c r="IH409">
        <v>0</v>
      </c>
      <c r="II409">
        <v>0</v>
      </c>
      <c r="IJ409">
        <v>0</v>
      </c>
      <c r="IK409">
        <v>0</v>
      </c>
      <c r="IL409">
        <v>0</v>
      </c>
      <c r="IM409">
        <v>0</v>
      </c>
      <c r="IN409">
        <v>0</v>
      </c>
      <c r="IO409">
        <v>7.0000000000000007E-2</v>
      </c>
      <c r="IP409">
        <v>0</v>
      </c>
      <c r="IQ409">
        <v>0</v>
      </c>
      <c r="IR409">
        <v>0</v>
      </c>
      <c r="IS409">
        <v>0</v>
      </c>
      <c r="IT409" t="s">
        <v>173</v>
      </c>
      <c r="IU409" t="s">
        <v>154</v>
      </c>
      <c r="IV409" t="s">
        <v>154</v>
      </c>
    </row>
    <row r="410" spans="1:256" ht="14.4" x14ac:dyDescent="0.3">
      <c r="B410" t="s">
        <v>2273</v>
      </c>
      <c r="C410" t="s">
        <v>2637</v>
      </c>
      <c r="D410" t="s">
        <v>1104</v>
      </c>
      <c r="E410" t="s">
        <v>2659</v>
      </c>
      <c r="F410" t="s">
        <v>2662</v>
      </c>
      <c r="G410" t="s">
        <v>1164</v>
      </c>
      <c r="H410" t="s">
        <v>1165</v>
      </c>
      <c r="I410" t="s">
        <v>1108</v>
      </c>
      <c r="J410" t="s">
        <v>1109</v>
      </c>
      <c r="K410" t="s">
        <v>2672</v>
      </c>
      <c r="L410" t="s">
        <v>2673</v>
      </c>
      <c r="M410" t="s">
        <v>2677</v>
      </c>
      <c r="N410" t="s">
        <v>1113</v>
      </c>
      <c r="O410">
        <v>3044.13</v>
      </c>
      <c r="P410">
        <v>0</v>
      </c>
      <c r="Q410">
        <v>7.0000000000000007E-2</v>
      </c>
      <c r="R410" s="419">
        <v>3044.2</v>
      </c>
      <c r="S410" s="419">
        <v>0</v>
      </c>
      <c r="T410" s="419">
        <v>0</v>
      </c>
      <c r="U410" s="419">
        <v>3044.2</v>
      </c>
      <c r="V410" t="s">
        <v>154</v>
      </c>
      <c r="W410" t="s">
        <v>1114</v>
      </c>
      <c r="X410" t="s">
        <v>2707</v>
      </c>
      <c r="Y410" t="s">
        <v>1116</v>
      </c>
      <c r="Z410" t="s">
        <v>2679</v>
      </c>
      <c r="AA410" t="s">
        <v>1117</v>
      </c>
      <c r="AB410" t="s">
        <v>168</v>
      </c>
      <c r="AC410" t="s">
        <v>154</v>
      </c>
      <c r="AD410" t="s">
        <v>1167</v>
      </c>
      <c r="AE410" t="s">
        <v>1168</v>
      </c>
      <c r="AF410" t="s">
        <v>1160</v>
      </c>
      <c r="AG410" t="s">
        <v>2708</v>
      </c>
      <c r="AH410" t="s">
        <v>172</v>
      </c>
      <c r="AI410" t="s">
        <v>1123</v>
      </c>
      <c r="AJ410" t="s">
        <v>1124</v>
      </c>
      <c r="AK410" t="s">
        <v>1169</v>
      </c>
      <c r="AL410" t="s">
        <v>1126</v>
      </c>
      <c r="AM410" t="s">
        <v>1127</v>
      </c>
      <c r="AN410" t="s">
        <v>154</v>
      </c>
      <c r="AO410" t="s">
        <v>1128</v>
      </c>
      <c r="AR410" t="s">
        <v>2141</v>
      </c>
      <c r="AS410" t="s">
        <v>1130</v>
      </c>
      <c r="AT410" t="s">
        <v>1131</v>
      </c>
      <c r="AU410" t="s">
        <v>1170</v>
      </c>
      <c r="AV410" t="s">
        <v>173</v>
      </c>
      <c r="AW410" t="s">
        <v>173</v>
      </c>
      <c r="AX410" t="s">
        <v>1282</v>
      </c>
      <c r="AY410" t="s">
        <v>1283</v>
      </c>
      <c r="AZ410" t="s">
        <v>154</v>
      </c>
      <c r="BA410" t="s">
        <v>154</v>
      </c>
      <c r="BB410" t="s">
        <v>173</v>
      </c>
      <c r="BC410" t="s">
        <v>173</v>
      </c>
      <c r="BD410" t="s">
        <v>173</v>
      </c>
      <c r="BE410" t="s">
        <v>173</v>
      </c>
      <c r="BF410" t="s">
        <v>173</v>
      </c>
      <c r="BG410" t="s">
        <v>173</v>
      </c>
      <c r="BH410" t="s">
        <v>154</v>
      </c>
      <c r="BI410" t="s">
        <v>154</v>
      </c>
      <c r="BJ410" t="s">
        <v>173</v>
      </c>
      <c r="BK410" t="s">
        <v>173</v>
      </c>
      <c r="BL410" t="s">
        <v>173</v>
      </c>
      <c r="BM410" t="s">
        <v>173</v>
      </c>
      <c r="BN410">
        <v>0</v>
      </c>
      <c r="BO410">
        <v>2939.16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>
        <v>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104.97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0</v>
      </c>
      <c r="DE410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>
        <v>0</v>
      </c>
      <c r="DZ410">
        <v>0</v>
      </c>
      <c r="EA410">
        <v>0</v>
      </c>
      <c r="EB410">
        <v>0</v>
      </c>
      <c r="EC410">
        <v>0</v>
      </c>
      <c r="ED410">
        <v>0</v>
      </c>
      <c r="EE410">
        <v>0</v>
      </c>
      <c r="EF410">
        <v>0</v>
      </c>
      <c r="EG410">
        <v>0</v>
      </c>
      <c r="EH410">
        <v>0</v>
      </c>
      <c r="EI410">
        <v>0</v>
      </c>
      <c r="EJ410">
        <v>0</v>
      </c>
      <c r="EK410">
        <v>0</v>
      </c>
      <c r="EL410">
        <v>0</v>
      </c>
      <c r="EM410">
        <v>0</v>
      </c>
      <c r="EN410">
        <v>0</v>
      </c>
      <c r="EO410">
        <v>0</v>
      </c>
      <c r="EP410">
        <v>0</v>
      </c>
      <c r="EQ410">
        <v>0</v>
      </c>
      <c r="ER410">
        <v>0</v>
      </c>
      <c r="ES410">
        <v>0</v>
      </c>
      <c r="ET410">
        <v>0</v>
      </c>
      <c r="EU410">
        <v>0</v>
      </c>
      <c r="EV410">
        <v>0</v>
      </c>
      <c r="EW410">
        <v>0</v>
      </c>
      <c r="EX410">
        <v>0</v>
      </c>
      <c r="EY410">
        <v>0</v>
      </c>
      <c r="EZ410">
        <v>0</v>
      </c>
      <c r="FA410">
        <v>0</v>
      </c>
      <c r="FB410">
        <v>0</v>
      </c>
      <c r="FC410">
        <v>0</v>
      </c>
      <c r="FD410">
        <v>0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0</v>
      </c>
      <c r="FM410">
        <v>0</v>
      </c>
      <c r="FN410">
        <v>0</v>
      </c>
      <c r="FO410">
        <v>0</v>
      </c>
      <c r="FP410">
        <v>0</v>
      </c>
      <c r="FQ410">
        <v>0</v>
      </c>
      <c r="FR410">
        <v>0</v>
      </c>
      <c r="FS410">
        <v>0</v>
      </c>
      <c r="FT410">
        <v>0</v>
      </c>
      <c r="FU410">
        <v>0</v>
      </c>
      <c r="FV410">
        <v>0</v>
      </c>
      <c r="FW410">
        <v>0</v>
      </c>
      <c r="FX410">
        <v>0</v>
      </c>
      <c r="FY410">
        <v>0</v>
      </c>
      <c r="FZ410">
        <v>0</v>
      </c>
      <c r="GA410">
        <v>0</v>
      </c>
      <c r="GB410">
        <v>0</v>
      </c>
      <c r="GC410">
        <v>0</v>
      </c>
      <c r="GD410">
        <v>0</v>
      </c>
      <c r="GE410">
        <v>0</v>
      </c>
      <c r="GF410">
        <v>0</v>
      </c>
      <c r="GG410">
        <v>0</v>
      </c>
      <c r="GH410">
        <v>0</v>
      </c>
      <c r="GI410">
        <v>0</v>
      </c>
      <c r="GJ410">
        <v>0</v>
      </c>
      <c r="GK410">
        <v>0</v>
      </c>
      <c r="GL410">
        <v>0</v>
      </c>
      <c r="GM410">
        <v>0</v>
      </c>
      <c r="GN410">
        <v>0</v>
      </c>
      <c r="GO410">
        <v>0</v>
      </c>
      <c r="GP410">
        <v>0</v>
      </c>
      <c r="GQ410">
        <v>0</v>
      </c>
      <c r="GR410">
        <v>0</v>
      </c>
      <c r="GS410">
        <v>0</v>
      </c>
      <c r="GT410">
        <v>0</v>
      </c>
      <c r="GU410">
        <v>0</v>
      </c>
      <c r="GV410">
        <v>0</v>
      </c>
      <c r="GW410">
        <v>0</v>
      </c>
      <c r="GX410">
        <v>0</v>
      </c>
      <c r="GY410">
        <v>0</v>
      </c>
      <c r="GZ410">
        <v>0</v>
      </c>
      <c r="HA410">
        <v>0</v>
      </c>
      <c r="HB410">
        <v>0</v>
      </c>
      <c r="HC410">
        <v>0</v>
      </c>
      <c r="HD410">
        <v>0</v>
      </c>
      <c r="HE410">
        <v>0</v>
      </c>
      <c r="HF410">
        <v>0</v>
      </c>
      <c r="HG410">
        <v>0</v>
      </c>
      <c r="HH410">
        <v>0</v>
      </c>
      <c r="HI410">
        <v>0</v>
      </c>
      <c r="HJ410">
        <v>0</v>
      </c>
      <c r="HK410">
        <v>0</v>
      </c>
      <c r="HL410">
        <v>0</v>
      </c>
      <c r="HM410">
        <v>0</v>
      </c>
      <c r="HN410">
        <v>0</v>
      </c>
      <c r="HO410">
        <v>0</v>
      </c>
      <c r="HP410">
        <v>0</v>
      </c>
      <c r="HQ410">
        <v>0</v>
      </c>
      <c r="HR410">
        <v>0</v>
      </c>
      <c r="HS410">
        <v>0</v>
      </c>
      <c r="HT410">
        <v>0</v>
      </c>
      <c r="HU410">
        <v>0</v>
      </c>
      <c r="HV410">
        <v>0</v>
      </c>
      <c r="HW410">
        <v>0</v>
      </c>
      <c r="HX410">
        <v>0</v>
      </c>
      <c r="HY410">
        <v>0</v>
      </c>
      <c r="HZ410">
        <v>0</v>
      </c>
      <c r="IA410">
        <v>0</v>
      </c>
      <c r="IB410">
        <v>0</v>
      </c>
      <c r="IC410">
        <v>0</v>
      </c>
      <c r="ID410">
        <v>0</v>
      </c>
      <c r="IE410">
        <v>0</v>
      </c>
      <c r="IF410">
        <v>0</v>
      </c>
      <c r="IG410">
        <v>0</v>
      </c>
      <c r="IH410">
        <v>0</v>
      </c>
      <c r="II410">
        <v>0</v>
      </c>
      <c r="IJ410">
        <v>0</v>
      </c>
      <c r="IK410">
        <v>0</v>
      </c>
      <c r="IL410">
        <v>0</v>
      </c>
      <c r="IM410">
        <v>0</v>
      </c>
      <c r="IN410">
        <v>0</v>
      </c>
      <c r="IO410">
        <v>7.0000000000000007E-2</v>
      </c>
      <c r="IP410">
        <v>0</v>
      </c>
      <c r="IQ410">
        <v>0</v>
      </c>
      <c r="IR410">
        <v>0</v>
      </c>
      <c r="IS410">
        <v>0</v>
      </c>
      <c r="IT410" t="s">
        <v>173</v>
      </c>
      <c r="IU410" t="s">
        <v>154</v>
      </c>
      <c r="IV410" t="s">
        <v>154</v>
      </c>
    </row>
    <row r="411" spans="1:256" ht="14.4" x14ac:dyDescent="0.3">
      <c r="B411" t="s">
        <v>2273</v>
      </c>
      <c r="C411" t="s">
        <v>2637</v>
      </c>
      <c r="D411" t="s">
        <v>1104</v>
      </c>
      <c r="E411" t="s">
        <v>2659</v>
      </c>
      <c r="F411" t="s">
        <v>2663</v>
      </c>
      <c r="G411" t="s">
        <v>1145</v>
      </c>
      <c r="H411" t="s">
        <v>1146</v>
      </c>
      <c r="I411" t="s">
        <v>1108</v>
      </c>
      <c r="J411" t="s">
        <v>1109</v>
      </c>
      <c r="K411" t="s">
        <v>2672</v>
      </c>
      <c r="L411" t="s">
        <v>2673</v>
      </c>
      <c r="M411" t="s">
        <v>2677</v>
      </c>
      <c r="N411" t="s">
        <v>1113</v>
      </c>
      <c r="O411">
        <v>3044.13</v>
      </c>
      <c r="P411">
        <v>0</v>
      </c>
      <c r="Q411">
        <v>7.0000000000000007E-2</v>
      </c>
      <c r="R411" s="419">
        <v>3044.2</v>
      </c>
      <c r="S411" s="419">
        <v>0</v>
      </c>
      <c r="T411" s="419">
        <v>0</v>
      </c>
      <c r="U411" s="419">
        <v>3044.2</v>
      </c>
      <c r="V411" t="s">
        <v>154</v>
      </c>
      <c r="W411" t="s">
        <v>1114</v>
      </c>
      <c r="X411" t="s">
        <v>2709</v>
      </c>
      <c r="Y411" t="s">
        <v>1116</v>
      </c>
      <c r="Z411" t="s">
        <v>2679</v>
      </c>
      <c r="AA411" t="s">
        <v>1117</v>
      </c>
      <c r="AB411" t="s">
        <v>168</v>
      </c>
      <c r="AC411" t="s">
        <v>154</v>
      </c>
      <c r="AD411" t="s">
        <v>1148</v>
      </c>
      <c r="AE411" t="s">
        <v>1149</v>
      </c>
      <c r="AF411" t="s">
        <v>1150</v>
      </c>
      <c r="AG411" t="s">
        <v>2153</v>
      </c>
      <c r="AH411" t="s">
        <v>172</v>
      </c>
      <c r="AI411" t="s">
        <v>1123</v>
      </c>
      <c r="AJ411" t="s">
        <v>1124</v>
      </c>
      <c r="AK411" t="s">
        <v>1152</v>
      </c>
      <c r="AL411" t="s">
        <v>1126</v>
      </c>
      <c r="AM411" t="s">
        <v>1127</v>
      </c>
      <c r="AN411" t="s">
        <v>154</v>
      </c>
      <c r="AO411" t="s">
        <v>1128</v>
      </c>
      <c r="AR411" t="s">
        <v>1153</v>
      </c>
      <c r="AS411" t="s">
        <v>1130</v>
      </c>
      <c r="AT411" t="s">
        <v>1131</v>
      </c>
      <c r="AU411" t="s">
        <v>1170</v>
      </c>
      <c r="AV411" t="s">
        <v>173</v>
      </c>
      <c r="AW411" t="s">
        <v>173</v>
      </c>
      <c r="AX411" t="s">
        <v>1282</v>
      </c>
      <c r="AY411" t="s">
        <v>1283</v>
      </c>
      <c r="AZ411" t="s">
        <v>154</v>
      </c>
      <c r="BA411" t="s">
        <v>154</v>
      </c>
      <c r="BB411" t="s">
        <v>173</v>
      </c>
      <c r="BC411" t="s">
        <v>173</v>
      </c>
      <c r="BD411" t="s">
        <v>173</v>
      </c>
      <c r="BE411" t="s">
        <v>173</v>
      </c>
      <c r="BF411" t="s">
        <v>173</v>
      </c>
      <c r="BG411" t="s">
        <v>173</v>
      </c>
      <c r="BH411" t="s">
        <v>154</v>
      </c>
      <c r="BI411" t="s">
        <v>154</v>
      </c>
      <c r="BJ411" t="s">
        <v>173</v>
      </c>
      <c r="BK411" t="s">
        <v>173</v>
      </c>
      <c r="BL411" t="s">
        <v>173</v>
      </c>
      <c r="BM411" t="s">
        <v>173</v>
      </c>
      <c r="BN411">
        <v>0</v>
      </c>
      <c r="BO411">
        <v>2939.16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104.97</v>
      </c>
      <c r="CQ411">
        <v>0</v>
      </c>
      <c r="CR411">
        <v>0</v>
      </c>
      <c r="CS411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>
        <v>0</v>
      </c>
      <c r="DF411">
        <v>0</v>
      </c>
      <c r="DG411">
        <v>0</v>
      </c>
      <c r="DH411">
        <v>0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0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>
        <v>0</v>
      </c>
      <c r="DZ411">
        <v>0</v>
      </c>
      <c r="EA411">
        <v>0</v>
      </c>
      <c r="EB411">
        <v>0</v>
      </c>
      <c r="EC411">
        <v>0</v>
      </c>
      <c r="ED411">
        <v>0</v>
      </c>
      <c r="EE411">
        <v>0</v>
      </c>
      <c r="EF411">
        <v>0</v>
      </c>
      <c r="EG411">
        <v>0</v>
      </c>
      <c r="EH411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0</v>
      </c>
      <c r="EO411">
        <v>0</v>
      </c>
      <c r="EP411">
        <v>0</v>
      </c>
      <c r="EQ411">
        <v>0</v>
      </c>
      <c r="ER411">
        <v>0</v>
      </c>
      <c r="ES411">
        <v>0</v>
      </c>
      <c r="ET411">
        <v>0</v>
      </c>
      <c r="EU411">
        <v>0</v>
      </c>
      <c r="EV411">
        <v>0</v>
      </c>
      <c r="EW411">
        <v>0</v>
      </c>
      <c r="EX411">
        <v>0</v>
      </c>
      <c r="EY411">
        <v>0</v>
      </c>
      <c r="EZ411">
        <v>0</v>
      </c>
      <c r="FA411">
        <v>0</v>
      </c>
      <c r="FB411">
        <v>0</v>
      </c>
      <c r="FC411">
        <v>0</v>
      </c>
      <c r="FD411">
        <v>0</v>
      </c>
      <c r="FE411">
        <v>0</v>
      </c>
      <c r="FF411">
        <v>0</v>
      </c>
      <c r="FG411">
        <v>0</v>
      </c>
      <c r="FH411">
        <v>0</v>
      </c>
      <c r="FI411">
        <v>0</v>
      </c>
      <c r="FJ411">
        <v>0</v>
      </c>
      <c r="FK411">
        <v>0</v>
      </c>
      <c r="FL411">
        <v>0</v>
      </c>
      <c r="FM411">
        <v>0</v>
      </c>
      <c r="FN411">
        <v>0</v>
      </c>
      <c r="FO411">
        <v>0</v>
      </c>
      <c r="FP411">
        <v>0</v>
      </c>
      <c r="FQ411">
        <v>0</v>
      </c>
      <c r="FR411">
        <v>0</v>
      </c>
      <c r="FS411">
        <v>0</v>
      </c>
      <c r="FT411">
        <v>0</v>
      </c>
      <c r="FU411">
        <v>0</v>
      </c>
      <c r="FV411">
        <v>0</v>
      </c>
      <c r="FW411">
        <v>0</v>
      </c>
      <c r="FX411">
        <v>0</v>
      </c>
      <c r="FY411">
        <v>0</v>
      </c>
      <c r="FZ411">
        <v>0</v>
      </c>
      <c r="GA411">
        <v>0</v>
      </c>
      <c r="GB411">
        <v>0</v>
      </c>
      <c r="GC411">
        <v>0</v>
      </c>
      <c r="GD411">
        <v>0</v>
      </c>
      <c r="GE411">
        <v>0</v>
      </c>
      <c r="GF411">
        <v>0</v>
      </c>
      <c r="GG411">
        <v>0</v>
      </c>
      <c r="GH411">
        <v>0</v>
      </c>
      <c r="GI411">
        <v>0</v>
      </c>
      <c r="GJ411">
        <v>0</v>
      </c>
      <c r="GK411">
        <v>0</v>
      </c>
      <c r="GL411">
        <v>0</v>
      </c>
      <c r="GM411">
        <v>0</v>
      </c>
      <c r="GN411">
        <v>0</v>
      </c>
      <c r="GO411">
        <v>0</v>
      </c>
      <c r="GP411">
        <v>0</v>
      </c>
      <c r="GQ411">
        <v>0</v>
      </c>
      <c r="GR411">
        <v>0</v>
      </c>
      <c r="GS411">
        <v>0</v>
      </c>
      <c r="GT411">
        <v>0</v>
      </c>
      <c r="GU411">
        <v>0</v>
      </c>
      <c r="GV411">
        <v>0</v>
      </c>
      <c r="GW411">
        <v>0</v>
      </c>
      <c r="GX411">
        <v>0</v>
      </c>
      <c r="GY411">
        <v>0</v>
      </c>
      <c r="GZ411">
        <v>0</v>
      </c>
      <c r="HA411">
        <v>0</v>
      </c>
      <c r="HB411">
        <v>0</v>
      </c>
      <c r="HC411">
        <v>0</v>
      </c>
      <c r="HD411">
        <v>0</v>
      </c>
      <c r="HE411">
        <v>0</v>
      </c>
      <c r="HF411">
        <v>0</v>
      </c>
      <c r="HG411">
        <v>0</v>
      </c>
      <c r="HH411">
        <v>0</v>
      </c>
      <c r="HI411">
        <v>0</v>
      </c>
      <c r="HJ411">
        <v>0</v>
      </c>
      <c r="HK411">
        <v>0</v>
      </c>
      <c r="HL411">
        <v>0</v>
      </c>
      <c r="HM411">
        <v>0</v>
      </c>
      <c r="HN411">
        <v>0</v>
      </c>
      <c r="HO411">
        <v>0</v>
      </c>
      <c r="HP411">
        <v>0</v>
      </c>
      <c r="HQ411">
        <v>0</v>
      </c>
      <c r="HR411">
        <v>0</v>
      </c>
      <c r="HS411">
        <v>0</v>
      </c>
      <c r="HT411">
        <v>0</v>
      </c>
      <c r="HU411">
        <v>0</v>
      </c>
      <c r="HV411">
        <v>0</v>
      </c>
      <c r="HW411">
        <v>0</v>
      </c>
      <c r="HX411">
        <v>0</v>
      </c>
      <c r="HY411">
        <v>0</v>
      </c>
      <c r="HZ411">
        <v>0</v>
      </c>
      <c r="IA411">
        <v>0</v>
      </c>
      <c r="IB411">
        <v>0</v>
      </c>
      <c r="IC411">
        <v>0</v>
      </c>
      <c r="ID411">
        <v>0</v>
      </c>
      <c r="IE411">
        <v>0</v>
      </c>
      <c r="IF411">
        <v>0</v>
      </c>
      <c r="IG411">
        <v>0</v>
      </c>
      <c r="IH411">
        <v>0</v>
      </c>
      <c r="II411">
        <v>0</v>
      </c>
      <c r="IJ411">
        <v>0</v>
      </c>
      <c r="IK411">
        <v>0</v>
      </c>
      <c r="IL411">
        <v>0</v>
      </c>
      <c r="IM411">
        <v>0</v>
      </c>
      <c r="IN411">
        <v>0</v>
      </c>
      <c r="IO411">
        <v>7.0000000000000007E-2</v>
      </c>
      <c r="IP411">
        <v>0</v>
      </c>
      <c r="IQ411">
        <v>0</v>
      </c>
      <c r="IR411">
        <v>0</v>
      </c>
      <c r="IS411">
        <v>0</v>
      </c>
      <c r="IT411" t="s">
        <v>173</v>
      </c>
      <c r="IU411" t="s">
        <v>154</v>
      </c>
      <c r="IV411" t="s">
        <v>154</v>
      </c>
    </row>
    <row r="412" spans="1:256" ht="14.4" x14ac:dyDescent="0.3">
      <c r="B412" t="s">
        <v>2273</v>
      </c>
      <c r="C412" t="s">
        <v>2637</v>
      </c>
      <c r="D412" t="s">
        <v>1104</v>
      </c>
      <c r="E412" t="s">
        <v>2659</v>
      </c>
      <c r="F412" t="s">
        <v>2664</v>
      </c>
      <c r="G412" t="s">
        <v>1155</v>
      </c>
      <c r="H412" t="s">
        <v>1156</v>
      </c>
      <c r="I412" t="s">
        <v>1108</v>
      </c>
      <c r="J412" t="s">
        <v>1109</v>
      </c>
      <c r="K412" t="s">
        <v>2672</v>
      </c>
      <c r="L412" t="s">
        <v>2673</v>
      </c>
      <c r="M412" t="s">
        <v>2677</v>
      </c>
      <c r="N412" t="s">
        <v>1113</v>
      </c>
      <c r="O412">
        <v>3044.13</v>
      </c>
      <c r="P412">
        <v>0</v>
      </c>
      <c r="Q412">
        <v>7.0000000000000007E-2</v>
      </c>
      <c r="R412" s="419">
        <v>3044.2</v>
      </c>
      <c r="S412" s="419">
        <v>0</v>
      </c>
      <c r="T412" s="419">
        <v>0</v>
      </c>
      <c r="U412" s="419">
        <v>3044.2</v>
      </c>
      <c r="V412" t="s">
        <v>154</v>
      </c>
      <c r="W412" t="s">
        <v>1114</v>
      </c>
      <c r="X412" t="s">
        <v>2710</v>
      </c>
      <c r="Y412" t="s">
        <v>1116</v>
      </c>
      <c r="Z412" t="s">
        <v>2679</v>
      </c>
      <c r="AA412" t="s">
        <v>1117</v>
      </c>
      <c r="AB412" t="s">
        <v>168</v>
      </c>
      <c r="AC412" t="s">
        <v>154</v>
      </c>
      <c r="AD412" t="s">
        <v>1158</v>
      </c>
      <c r="AE412" t="s">
        <v>1159</v>
      </c>
      <c r="AF412" t="s">
        <v>1160</v>
      </c>
      <c r="AG412" t="s">
        <v>2708</v>
      </c>
      <c r="AH412" t="s">
        <v>172</v>
      </c>
      <c r="AI412" t="s">
        <v>1123</v>
      </c>
      <c r="AJ412" t="s">
        <v>1124</v>
      </c>
      <c r="AK412" t="s">
        <v>1162</v>
      </c>
      <c r="AL412" t="s">
        <v>1126</v>
      </c>
      <c r="AM412" t="s">
        <v>1127</v>
      </c>
      <c r="AN412" t="s">
        <v>154</v>
      </c>
      <c r="AO412" t="s">
        <v>1128</v>
      </c>
      <c r="AR412" t="s">
        <v>2141</v>
      </c>
      <c r="AS412" t="s">
        <v>1130</v>
      </c>
      <c r="AT412" t="s">
        <v>1131</v>
      </c>
      <c r="AU412" t="s">
        <v>1170</v>
      </c>
      <c r="AV412" t="s">
        <v>173</v>
      </c>
      <c r="AW412" t="s">
        <v>173</v>
      </c>
      <c r="AX412" t="s">
        <v>1282</v>
      </c>
      <c r="AY412" t="s">
        <v>1283</v>
      </c>
      <c r="AZ412" t="s">
        <v>154</v>
      </c>
      <c r="BA412" t="s">
        <v>154</v>
      </c>
      <c r="BB412" t="s">
        <v>173</v>
      </c>
      <c r="BC412" t="s">
        <v>173</v>
      </c>
      <c r="BD412" t="s">
        <v>173</v>
      </c>
      <c r="BE412" t="s">
        <v>173</v>
      </c>
      <c r="BF412" t="s">
        <v>173</v>
      </c>
      <c r="BG412" t="s">
        <v>173</v>
      </c>
      <c r="BH412" t="s">
        <v>154</v>
      </c>
      <c r="BI412" t="s">
        <v>154</v>
      </c>
      <c r="BJ412" t="s">
        <v>173</v>
      </c>
      <c r="BK412" t="s">
        <v>173</v>
      </c>
      <c r="BL412" t="s">
        <v>173</v>
      </c>
      <c r="BM412" t="s">
        <v>173</v>
      </c>
      <c r="BN412">
        <v>0</v>
      </c>
      <c r="BO412">
        <v>2939.16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104.97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A412">
        <v>0</v>
      </c>
      <c r="EB412">
        <v>0</v>
      </c>
      <c r="EC412">
        <v>0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0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0</v>
      </c>
      <c r="FM412">
        <v>0</v>
      </c>
      <c r="FN412">
        <v>0</v>
      </c>
      <c r="FO412">
        <v>0</v>
      </c>
      <c r="FP412">
        <v>0</v>
      </c>
      <c r="FQ412">
        <v>0</v>
      </c>
      <c r="FR412">
        <v>0</v>
      </c>
      <c r="FS412">
        <v>0</v>
      </c>
      <c r="FT412">
        <v>0</v>
      </c>
      <c r="FU412">
        <v>0</v>
      </c>
      <c r="FV412">
        <v>0</v>
      </c>
      <c r="FW412">
        <v>0</v>
      </c>
      <c r="FX412">
        <v>0</v>
      </c>
      <c r="FY412">
        <v>0</v>
      </c>
      <c r="FZ412">
        <v>0</v>
      </c>
      <c r="GA412">
        <v>0</v>
      </c>
      <c r="GB412">
        <v>0</v>
      </c>
      <c r="GC412">
        <v>0</v>
      </c>
      <c r="GD412">
        <v>0</v>
      </c>
      <c r="GE412">
        <v>0</v>
      </c>
      <c r="GF412">
        <v>0</v>
      </c>
      <c r="GG412">
        <v>0</v>
      </c>
      <c r="GH412">
        <v>0</v>
      </c>
      <c r="GI412">
        <v>0</v>
      </c>
      <c r="GJ412">
        <v>0</v>
      </c>
      <c r="GK412">
        <v>0</v>
      </c>
      <c r="GL412">
        <v>0</v>
      </c>
      <c r="GM412">
        <v>0</v>
      </c>
      <c r="GN412">
        <v>0</v>
      </c>
      <c r="GO412">
        <v>0</v>
      </c>
      <c r="GP412">
        <v>0</v>
      </c>
      <c r="GQ412">
        <v>0</v>
      </c>
      <c r="GR412">
        <v>0</v>
      </c>
      <c r="GS412">
        <v>0</v>
      </c>
      <c r="GT412">
        <v>0</v>
      </c>
      <c r="GU412">
        <v>0</v>
      </c>
      <c r="GV412">
        <v>0</v>
      </c>
      <c r="GW412">
        <v>0</v>
      </c>
      <c r="GX412">
        <v>0</v>
      </c>
      <c r="GY412">
        <v>0</v>
      </c>
      <c r="GZ412">
        <v>0</v>
      </c>
      <c r="HA412">
        <v>0</v>
      </c>
      <c r="HB412">
        <v>0</v>
      </c>
      <c r="HC412">
        <v>0</v>
      </c>
      <c r="HD412">
        <v>0</v>
      </c>
      <c r="HE412">
        <v>0</v>
      </c>
      <c r="HF412">
        <v>0</v>
      </c>
      <c r="HG412">
        <v>0</v>
      </c>
      <c r="HH412">
        <v>0</v>
      </c>
      <c r="HI412">
        <v>0</v>
      </c>
      <c r="HJ412">
        <v>0</v>
      </c>
      <c r="HK412">
        <v>0</v>
      </c>
      <c r="HL412">
        <v>0</v>
      </c>
      <c r="HM412">
        <v>0</v>
      </c>
      <c r="HN412">
        <v>0</v>
      </c>
      <c r="HO412">
        <v>0</v>
      </c>
      <c r="HP412">
        <v>0</v>
      </c>
      <c r="HQ412">
        <v>0</v>
      </c>
      <c r="HR412">
        <v>0</v>
      </c>
      <c r="HS412">
        <v>0</v>
      </c>
      <c r="HT412">
        <v>0</v>
      </c>
      <c r="HU412">
        <v>0</v>
      </c>
      <c r="HV412">
        <v>0</v>
      </c>
      <c r="HW412">
        <v>0</v>
      </c>
      <c r="HX412">
        <v>0</v>
      </c>
      <c r="HY412">
        <v>0</v>
      </c>
      <c r="HZ412">
        <v>0</v>
      </c>
      <c r="IA412">
        <v>0</v>
      </c>
      <c r="IB412">
        <v>0</v>
      </c>
      <c r="IC412">
        <v>0</v>
      </c>
      <c r="ID412">
        <v>0</v>
      </c>
      <c r="IE412">
        <v>0</v>
      </c>
      <c r="IF412">
        <v>0</v>
      </c>
      <c r="IG412">
        <v>0</v>
      </c>
      <c r="IH412">
        <v>0</v>
      </c>
      <c r="II412">
        <v>0</v>
      </c>
      <c r="IJ412">
        <v>0</v>
      </c>
      <c r="IK412">
        <v>0</v>
      </c>
      <c r="IL412">
        <v>0</v>
      </c>
      <c r="IM412">
        <v>0</v>
      </c>
      <c r="IN412">
        <v>0</v>
      </c>
      <c r="IO412">
        <v>7.0000000000000007E-2</v>
      </c>
      <c r="IP412">
        <v>0</v>
      </c>
      <c r="IQ412">
        <v>0</v>
      </c>
      <c r="IR412">
        <v>0</v>
      </c>
      <c r="IS412">
        <v>0</v>
      </c>
      <c r="IT412" t="s">
        <v>173</v>
      </c>
      <c r="IU412" t="s">
        <v>154</v>
      </c>
      <c r="IV412" t="s">
        <v>154</v>
      </c>
    </row>
    <row r="413" spans="1:256" ht="14.4" x14ac:dyDescent="0.3">
      <c r="B413" t="s">
        <v>2273</v>
      </c>
      <c r="C413" t="s">
        <v>2637</v>
      </c>
      <c r="D413" t="s">
        <v>1104</v>
      </c>
      <c r="E413" t="s">
        <v>2659</v>
      </c>
      <c r="F413" t="s">
        <v>2665</v>
      </c>
      <c r="G413" t="s">
        <v>1172</v>
      </c>
      <c r="H413" t="s">
        <v>1173</v>
      </c>
      <c r="I413" t="s">
        <v>1108</v>
      </c>
      <c r="J413" t="s">
        <v>1109</v>
      </c>
      <c r="K413" t="s">
        <v>2672</v>
      </c>
      <c r="L413" t="s">
        <v>2673</v>
      </c>
      <c r="M413" t="s">
        <v>2677</v>
      </c>
      <c r="N413" t="s">
        <v>1113</v>
      </c>
      <c r="O413">
        <v>3044.13</v>
      </c>
      <c r="P413">
        <v>0</v>
      </c>
      <c r="Q413">
        <v>7.0000000000000007E-2</v>
      </c>
      <c r="R413" s="419">
        <v>3044.2</v>
      </c>
      <c r="S413" s="419">
        <v>0</v>
      </c>
      <c r="T413" s="419">
        <v>0</v>
      </c>
      <c r="U413" s="419">
        <v>3044.2</v>
      </c>
      <c r="V413" t="s">
        <v>154</v>
      </c>
      <c r="W413" t="s">
        <v>1114</v>
      </c>
      <c r="X413" t="s">
        <v>2711</v>
      </c>
      <c r="Y413" t="s">
        <v>1116</v>
      </c>
      <c r="Z413" t="s">
        <v>2679</v>
      </c>
      <c r="AA413" t="s">
        <v>1117</v>
      </c>
      <c r="AB413" t="s">
        <v>168</v>
      </c>
      <c r="AC413" t="s">
        <v>154</v>
      </c>
      <c r="AD413" t="s">
        <v>1175</v>
      </c>
      <c r="AE413" t="s">
        <v>1176</v>
      </c>
      <c r="AF413" t="s">
        <v>1177</v>
      </c>
      <c r="AG413" t="s">
        <v>1433</v>
      </c>
      <c r="AH413" t="s">
        <v>172</v>
      </c>
      <c r="AI413" t="s">
        <v>1123</v>
      </c>
      <c r="AJ413" t="s">
        <v>1124</v>
      </c>
      <c r="AK413" t="s">
        <v>1179</v>
      </c>
      <c r="AL413" t="s">
        <v>1126</v>
      </c>
      <c r="AM413" t="s">
        <v>1127</v>
      </c>
      <c r="AN413" t="s">
        <v>154</v>
      </c>
      <c r="AO413" t="s">
        <v>1128</v>
      </c>
      <c r="AR413" t="s">
        <v>1153</v>
      </c>
      <c r="AS413" t="s">
        <v>1130</v>
      </c>
      <c r="AT413" t="s">
        <v>1131</v>
      </c>
      <c r="AU413" t="s">
        <v>1170</v>
      </c>
      <c r="AV413" t="s">
        <v>173</v>
      </c>
      <c r="AW413" t="s">
        <v>173</v>
      </c>
      <c r="AX413" t="s">
        <v>1282</v>
      </c>
      <c r="AY413" t="s">
        <v>1283</v>
      </c>
      <c r="AZ413" t="s">
        <v>154</v>
      </c>
      <c r="BA413" t="s">
        <v>154</v>
      </c>
      <c r="BB413" t="s">
        <v>173</v>
      </c>
      <c r="BC413" t="s">
        <v>173</v>
      </c>
      <c r="BD413" t="s">
        <v>173</v>
      </c>
      <c r="BE413" t="s">
        <v>173</v>
      </c>
      <c r="BF413" t="s">
        <v>173</v>
      </c>
      <c r="BG413" t="s">
        <v>173</v>
      </c>
      <c r="BH413" t="s">
        <v>154</v>
      </c>
      <c r="BI413" t="s">
        <v>154</v>
      </c>
      <c r="BJ413" t="s">
        <v>173</v>
      </c>
      <c r="BK413" t="s">
        <v>173</v>
      </c>
      <c r="BL413" t="s">
        <v>173</v>
      </c>
      <c r="BM413" t="s">
        <v>173</v>
      </c>
      <c r="BN413">
        <v>0</v>
      </c>
      <c r="BO413">
        <v>2939.16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104.97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0</v>
      </c>
      <c r="DT413">
        <v>0</v>
      </c>
      <c r="DU413">
        <v>0</v>
      </c>
      <c r="DV413">
        <v>0</v>
      </c>
      <c r="DW413">
        <v>0</v>
      </c>
      <c r="DX413">
        <v>0</v>
      </c>
      <c r="DY413">
        <v>0</v>
      </c>
      <c r="DZ413">
        <v>0</v>
      </c>
      <c r="EA413">
        <v>0</v>
      </c>
      <c r="EB413">
        <v>0</v>
      </c>
      <c r="EC413">
        <v>0</v>
      </c>
      <c r="ED413">
        <v>0</v>
      </c>
      <c r="EE413">
        <v>0</v>
      </c>
      <c r="EF413">
        <v>0</v>
      </c>
      <c r="EG413">
        <v>0</v>
      </c>
      <c r="EH413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>
        <v>0</v>
      </c>
      <c r="EO413">
        <v>0</v>
      </c>
      <c r="EP413">
        <v>0</v>
      </c>
      <c r="EQ413">
        <v>0</v>
      </c>
      <c r="ER413">
        <v>0</v>
      </c>
      <c r="ES413">
        <v>0</v>
      </c>
      <c r="ET413">
        <v>0</v>
      </c>
      <c r="EU413">
        <v>0</v>
      </c>
      <c r="EV413">
        <v>0</v>
      </c>
      <c r="EW413">
        <v>0</v>
      </c>
      <c r="EX413">
        <v>0</v>
      </c>
      <c r="EY413">
        <v>0</v>
      </c>
      <c r="EZ413">
        <v>0</v>
      </c>
      <c r="FA413">
        <v>0</v>
      </c>
      <c r="FB413">
        <v>0</v>
      </c>
      <c r="FC413">
        <v>0</v>
      </c>
      <c r="FD413">
        <v>0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0</v>
      </c>
      <c r="FM413">
        <v>0</v>
      </c>
      <c r="FN413">
        <v>0</v>
      </c>
      <c r="FO413">
        <v>0</v>
      </c>
      <c r="FP413">
        <v>0</v>
      </c>
      <c r="FQ413">
        <v>0</v>
      </c>
      <c r="FR413">
        <v>0</v>
      </c>
      <c r="FS413">
        <v>0</v>
      </c>
      <c r="FT413">
        <v>0</v>
      </c>
      <c r="FU413">
        <v>0</v>
      </c>
      <c r="FV413">
        <v>0</v>
      </c>
      <c r="FW413">
        <v>0</v>
      </c>
      <c r="FX413">
        <v>0</v>
      </c>
      <c r="FY413">
        <v>0</v>
      </c>
      <c r="FZ413">
        <v>0</v>
      </c>
      <c r="GA413">
        <v>0</v>
      </c>
      <c r="GB413">
        <v>0</v>
      </c>
      <c r="GC413">
        <v>0</v>
      </c>
      <c r="GD413">
        <v>0</v>
      </c>
      <c r="GE413">
        <v>0</v>
      </c>
      <c r="GF413">
        <v>0</v>
      </c>
      <c r="GG413">
        <v>0</v>
      </c>
      <c r="GH413">
        <v>0</v>
      </c>
      <c r="GI413">
        <v>0</v>
      </c>
      <c r="GJ413">
        <v>0</v>
      </c>
      <c r="GK413">
        <v>0</v>
      </c>
      <c r="GL413">
        <v>0</v>
      </c>
      <c r="GM413">
        <v>0</v>
      </c>
      <c r="GN413">
        <v>0</v>
      </c>
      <c r="GO413">
        <v>0</v>
      </c>
      <c r="GP413">
        <v>0</v>
      </c>
      <c r="GQ413">
        <v>0</v>
      </c>
      <c r="GR413">
        <v>0</v>
      </c>
      <c r="GS413">
        <v>0</v>
      </c>
      <c r="GT413">
        <v>0</v>
      </c>
      <c r="GU413">
        <v>0</v>
      </c>
      <c r="GV413">
        <v>0</v>
      </c>
      <c r="GW413">
        <v>0</v>
      </c>
      <c r="GX413">
        <v>0</v>
      </c>
      <c r="GY413">
        <v>0</v>
      </c>
      <c r="GZ413">
        <v>0</v>
      </c>
      <c r="HA413">
        <v>0</v>
      </c>
      <c r="HB413">
        <v>0</v>
      </c>
      <c r="HC413">
        <v>0</v>
      </c>
      <c r="HD413">
        <v>0</v>
      </c>
      <c r="HE413">
        <v>0</v>
      </c>
      <c r="HF413">
        <v>0</v>
      </c>
      <c r="HG413">
        <v>0</v>
      </c>
      <c r="HH413">
        <v>0</v>
      </c>
      <c r="HI413">
        <v>0</v>
      </c>
      <c r="HJ413">
        <v>0</v>
      </c>
      <c r="HK413">
        <v>0</v>
      </c>
      <c r="HL413">
        <v>0</v>
      </c>
      <c r="HM413">
        <v>0</v>
      </c>
      <c r="HN413">
        <v>0</v>
      </c>
      <c r="HO413">
        <v>0</v>
      </c>
      <c r="HP413">
        <v>0</v>
      </c>
      <c r="HQ413">
        <v>0</v>
      </c>
      <c r="HR413">
        <v>0</v>
      </c>
      <c r="HS413">
        <v>0</v>
      </c>
      <c r="HT413">
        <v>0</v>
      </c>
      <c r="HU413">
        <v>0</v>
      </c>
      <c r="HV413">
        <v>0</v>
      </c>
      <c r="HW413">
        <v>0</v>
      </c>
      <c r="HX413">
        <v>0</v>
      </c>
      <c r="HY413">
        <v>0</v>
      </c>
      <c r="HZ413">
        <v>0</v>
      </c>
      <c r="IA413">
        <v>0</v>
      </c>
      <c r="IB413">
        <v>0</v>
      </c>
      <c r="IC413">
        <v>0</v>
      </c>
      <c r="ID413">
        <v>0</v>
      </c>
      <c r="IE413">
        <v>0</v>
      </c>
      <c r="IF413">
        <v>0</v>
      </c>
      <c r="IG413">
        <v>0</v>
      </c>
      <c r="IH413">
        <v>0</v>
      </c>
      <c r="II413">
        <v>0</v>
      </c>
      <c r="IJ413">
        <v>0</v>
      </c>
      <c r="IK413">
        <v>0</v>
      </c>
      <c r="IL413">
        <v>0</v>
      </c>
      <c r="IM413">
        <v>0</v>
      </c>
      <c r="IN413">
        <v>0</v>
      </c>
      <c r="IO413">
        <v>7.0000000000000007E-2</v>
      </c>
      <c r="IP413">
        <v>0</v>
      </c>
      <c r="IQ413">
        <v>0</v>
      </c>
      <c r="IR413">
        <v>0</v>
      </c>
      <c r="IS413">
        <v>0</v>
      </c>
      <c r="IT413" t="s">
        <v>173</v>
      </c>
      <c r="IU413" t="s">
        <v>154</v>
      </c>
      <c r="IV413" t="s">
        <v>154</v>
      </c>
    </row>
    <row r="416" spans="1:256" x14ac:dyDescent="0.25">
      <c r="O416" s="245" t="s">
        <v>1270</v>
      </c>
      <c r="P416" s="29">
        <f>S418</f>
        <v>18265</v>
      </c>
      <c r="S416" s="16" t="s">
        <v>1271</v>
      </c>
      <c r="V416" s="16" t="s">
        <v>1271</v>
      </c>
    </row>
    <row r="417" spans="15:22" x14ac:dyDescent="0.25">
      <c r="O417" s="245" t="s">
        <v>1272</v>
      </c>
      <c r="P417" s="29">
        <f>S423</f>
        <v>18264.600000000002</v>
      </c>
      <c r="R417" s="28">
        <f>SUM(R390:R395)</f>
        <v>18265.13</v>
      </c>
      <c r="S417" s="28">
        <f>SUM(S390:S395)</f>
        <v>0.13</v>
      </c>
      <c r="U417" s="28">
        <f>SUM(R402:R407)</f>
        <v>18264.990000000002</v>
      </c>
      <c r="V417" s="28">
        <f>SUM(S402:S407)</f>
        <v>0.39</v>
      </c>
    </row>
    <row r="418" spans="15:22" x14ac:dyDescent="0.25">
      <c r="O418" s="245" t="s">
        <v>1273</v>
      </c>
      <c r="P418" s="29">
        <f>V418</f>
        <v>18264.600000000002</v>
      </c>
      <c r="R418" s="28"/>
      <c r="S418" s="48">
        <f>R417-S417</f>
        <v>18265</v>
      </c>
      <c r="U418" s="28"/>
      <c r="V418" s="48">
        <f>U417-V417</f>
        <v>18264.600000000002</v>
      </c>
    </row>
    <row r="419" spans="15:22" x14ac:dyDescent="0.25">
      <c r="O419" s="245" t="s">
        <v>1274</v>
      </c>
      <c r="P419" s="29">
        <f>V423</f>
        <v>18265.2</v>
      </c>
    </row>
    <row r="420" spans="15:22" ht="18" x14ac:dyDescent="0.6">
      <c r="O420" s="24"/>
      <c r="P420" s="348">
        <f>SUM(P416:P419)</f>
        <v>73059.400000000009</v>
      </c>
    </row>
    <row r="421" spans="15:22" x14ac:dyDescent="0.25">
      <c r="S421" s="16" t="s">
        <v>1271</v>
      </c>
      <c r="V421" s="16" t="s">
        <v>1271</v>
      </c>
    </row>
    <row r="422" spans="15:22" x14ac:dyDescent="0.25">
      <c r="R422" s="28">
        <f>SUM(R396:R401)</f>
        <v>18264.990000000002</v>
      </c>
      <c r="S422" s="28">
        <f>SUM(S396:S401)</f>
        <v>0.39</v>
      </c>
      <c r="U422" s="28">
        <f>SUM(R408:R413)</f>
        <v>18265.2</v>
      </c>
      <c r="V422" s="28">
        <f>SUM(S408:S413)</f>
        <v>0</v>
      </c>
    </row>
    <row r="423" spans="15:22" x14ac:dyDescent="0.25">
      <c r="R423" s="28"/>
      <c r="S423" s="48">
        <f>R422-S422</f>
        <v>18264.600000000002</v>
      </c>
      <c r="U423" s="28"/>
      <c r="V423" s="48">
        <f>U422-V422</f>
        <v>18265.2</v>
      </c>
    </row>
  </sheetData>
  <mergeCells count="12">
    <mergeCell ref="C387:H388"/>
    <mergeCell ref="O184:O185"/>
    <mergeCell ref="B1:G2"/>
    <mergeCell ref="B61:G62"/>
    <mergeCell ref="C109:H110"/>
    <mergeCell ref="O93:O94"/>
    <mergeCell ref="O139:O140"/>
    <mergeCell ref="C342:H343"/>
    <mergeCell ref="C299:H300"/>
    <mergeCell ref="C255:H256"/>
    <mergeCell ref="C201:H202"/>
    <mergeCell ref="C154:H155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F6A5-0336-4DBD-AEB2-F3B09CE9487C}">
  <dimension ref="A1:BI8"/>
  <sheetViews>
    <sheetView zoomScale="106" zoomScaleNormal="106" workbookViewId="0">
      <selection activeCell="A6" sqref="A6"/>
    </sheetView>
  </sheetViews>
  <sheetFormatPr baseColWidth="10" defaultColWidth="11.44140625" defaultRowHeight="14.4" x14ac:dyDescent="0.3"/>
  <cols>
    <col min="5" max="5" width="16.109375" customWidth="1"/>
    <col min="6" max="6" width="18.33203125" customWidth="1"/>
    <col min="16" max="16" width="19.88671875" customWidth="1"/>
    <col min="17" max="17" width="21" customWidth="1"/>
    <col min="28" max="28" width="15" customWidth="1"/>
  </cols>
  <sheetData>
    <row r="1" spans="1:61" x14ac:dyDescent="0.3">
      <c r="B1" s="439" t="s">
        <v>416</v>
      </c>
      <c r="C1" s="439"/>
      <c r="D1" s="439"/>
      <c r="E1" s="439"/>
      <c r="F1" s="439"/>
      <c r="G1" s="439"/>
    </row>
    <row r="2" spans="1:61" ht="15" customHeight="1" x14ac:dyDescent="0.3">
      <c r="B2" s="439"/>
      <c r="C2" s="439"/>
      <c r="D2" s="439"/>
      <c r="E2" s="439"/>
      <c r="F2" s="439"/>
      <c r="G2" s="439"/>
    </row>
    <row r="3" spans="1:61" s="77" customFormat="1" x14ac:dyDescent="0.3">
      <c r="A3" s="67" t="s">
        <v>93</v>
      </c>
      <c r="B3" s="67" t="s">
        <v>94</v>
      </c>
      <c r="C3" s="67" t="s">
        <v>95</v>
      </c>
      <c r="D3" s="67" t="s">
        <v>96</v>
      </c>
      <c r="E3" s="67" t="s">
        <v>97</v>
      </c>
      <c r="F3" s="67" t="s">
        <v>98</v>
      </c>
      <c r="G3" s="67" t="s">
        <v>99</v>
      </c>
      <c r="H3" s="67" t="s">
        <v>100</v>
      </c>
      <c r="I3" s="67" t="s">
        <v>101</v>
      </c>
      <c r="J3" s="67" t="s">
        <v>102</v>
      </c>
      <c r="K3" s="67" t="s">
        <v>103</v>
      </c>
      <c r="L3" s="67" t="s">
        <v>104</v>
      </c>
      <c r="M3" s="67" t="s">
        <v>105</v>
      </c>
      <c r="N3" s="67" t="s">
        <v>106</v>
      </c>
      <c r="O3" s="67" t="s">
        <v>107</v>
      </c>
      <c r="P3" s="67" t="s">
        <v>108</v>
      </c>
      <c r="Q3" s="67" t="s">
        <v>109</v>
      </c>
      <c r="R3" s="67" t="s">
        <v>110</v>
      </c>
      <c r="S3" s="67" t="s">
        <v>111</v>
      </c>
      <c r="T3" s="67" t="s">
        <v>112</v>
      </c>
      <c r="U3" s="67" t="s">
        <v>113</v>
      </c>
      <c r="V3" s="67" t="s">
        <v>114</v>
      </c>
      <c r="W3" s="67" t="s">
        <v>115</v>
      </c>
      <c r="X3" s="67" t="s">
        <v>116</v>
      </c>
      <c r="Y3" s="67" t="s">
        <v>117</v>
      </c>
      <c r="Z3" s="67" t="s">
        <v>118</v>
      </c>
      <c r="AA3" s="67" t="s">
        <v>119</v>
      </c>
      <c r="AB3" s="67" t="s">
        <v>120</v>
      </c>
      <c r="AC3" s="67" t="s">
        <v>121</v>
      </c>
      <c r="AD3" s="67" t="s">
        <v>122</v>
      </c>
      <c r="AE3" s="67" t="s">
        <v>123</v>
      </c>
      <c r="AF3" s="67" t="s">
        <v>124</v>
      </c>
      <c r="AG3" s="67" t="s">
        <v>125</v>
      </c>
      <c r="AH3" s="67" t="s">
        <v>126</v>
      </c>
      <c r="AI3" s="67" t="s">
        <v>127</v>
      </c>
      <c r="AJ3" s="67" t="s">
        <v>128</v>
      </c>
      <c r="AK3" s="67" t="s">
        <v>129</v>
      </c>
      <c r="AL3" s="67" t="s">
        <v>130</v>
      </c>
      <c r="AM3" s="67" t="s">
        <v>131</v>
      </c>
      <c r="AN3" s="67" t="s">
        <v>132</v>
      </c>
      <c r="AO3" s="67" t="s">
        <v>133</v>
      </c>
      <c r="AP3" s="67" t="s">
        <v>134</v>
      </c>
      <c r="AQ3" s="67" t="s">
        <v>135</v>
      </c>
      <c r="AR3" s="67" t="s">
        <v>136</v>
      </c>
      <c r="AS3" s="67" t="s">
        <v>137</v>
      </c>
      <c r="AT3" s="67" t="s">
        <v>138</v>
      </c>
      <c r="AU3" s="67" t="s">
        <v>139</v>
      </c>
      <c r="AV3" s="67" t="s">
        <v>140</v>
      </c>
      <c r="AW3" s="67" t="s">
        <v>141</v>
      </c>
      <c r="AX3" s="67" t="s">
        <v>142</v>
      </c>
      <c r="AY3" s="67" t="s">
        <v>143</v>
      </c>
      <c r="AZ3" s="67" t="s">
        <v>144</v>
      </c>
      <c r="BA3" s="67" t="s">
        <v>145</v>
      </c>
      <c r="BB3" s="67" t="s">
        <v>146</v>
      </c>
      <c r="BC3" s="67" t="s">
        <v>147</v>
      </c>
      <c r="BD3" s="67" t="s">
        <v>148</v>
      </c>
      <c r="BE3" s="67" t="s">
        <v>149</v>
      </c>
      <c r="BF3" s="67" t="s">
        <v>150</v>
      </c>
      <c r="BG3" s="67" t="s">
        <v>151</v>
      </c>
      <c r="BH3" s="67" t="s">
        <v>152</v>
      </c>
      <c r="BI3" s="67" t="s">
        <v>153</v>
      </c>
    </row>
    <row r="4" spans="1:61" x14ac:dyDescent="0.3">
      <c r="A4" s="76" t="s">
        <v>154</v>
      </c>
      <c r="B4" s="76" t="s">
        <v>154</v>
      </c>
      <c r="C4" s="76" t="s">
        <v>155</v>
      </c>
      <c r="D4" s="76" t="s">
        <v>156</v>
      </c>
      <c r="E4" s="76" t="s">
        <v>1643</v>
      </c>
      <c r="F4" s="76" t="s">
        <v>1644</v>
      </c>
      <c r="G4" s="76" t="s">
        <v>154</v>
      </c>
      <c r="H4" s="76" t="s">
        <v>154</v>
      </c>
      <c r="I4" s="76" t="s">
        <v>154</v>
      </c>
      <c r="J4" s="76" t="s">
        <v>1645</v>
      </c>
      <c r="K4" s="76" t="s">
        <v>1646</v>
      </c>
      <c r="L4" s="76" t="s">
        <v>154</v>
      </c>
      <c r="M4" s="76" t="s">
        <v>165</v>
      </c>
      <c r="N4" s="76" t="s">
        <v>166</v>
      </c>
      <c r="O4" s="76" t="s">
        <v>178</v>
      </c>
      <c r="P4" s="76" t="s">
        <v>1647</v>
      </c>
      <c r="Q4" s="76" t="s">
        <v>1648</v>
      </c>
      <c r="R4" s="76" t="s">
        <v>154</v>
      </c>
      <c r="S4" s="76" t="s">
        <v>154</v>
      </c>
      <c r="T4" s="76" t="s">
        <v>1649</v>
      </c>
      <c r="U4" s="156">
        <v>2068.0100000000002</v>
      </c>
      <c r="V4" s="156">
        <v>0</v>
      </c>
      <c r="W4" s="156">
        <v>0</v>
      </c>
      <c r="X4" s="156">
        <v>0</v>
      </c>
      <c r="Y4" s="156">
        <v>0</v>
      </c>
      <c r="Z4" s="156">
        <v>0</v>
      </c>
      <c r="AA4" s="156">
        <v>0</v>
      </c>
      <c r="AB4" s="156">
        <v>2068.0100000000002</v>
      </c>
      <c r="AC4" s="76" t="s">
        <v>1650</v>
      </c>
      <c r="AD4" s="76">
        <v>0</v>
      </c>
      <c r="AE4" s="76">
        <v>0</v>
      </c>
      <c r="AF4" s="76">
        <v>0</v>
      </c>
      <c r="AG4" s="76">
        <v>0</v>
      </c>
      <c r="AH4" s="76" t="s">
        <v>154</v>
      </c>
      <c r="AI4" s="76" t="s">
        <v>369</v>
      </c>
      <c r="AJ4" s="76" t="s">
        <v>1651</v>
      </c>
      <c r="AK4" s="76" t="s">
        <v>169</v>
      </c>
      <c r="AL4" s="76" t="s">
        <v>170</v>
      </c>
      <c r="AM4" s="76" t="s">
        <v>154</v>
      </c>
      <c r="AN4" s="76" t="s">
        <v>1652</v>
      </c>
      <c r="AO4" s="76" t="s">
        <v>1653</v>
      </c>
      <c r="AP4" s="76" t="s">
        <v>172</v>
      </c>
      <c r="AQ4" s="76" t="s">
        <v>173</v>
      </c>
      <c r="AR4" s="76" t="s">
        <v>173</v>
      </c>
      <c r="AS4" s="76" t="s">
        <v>173</v>
      </c>
      <c r="AT4" s="76" t="s">
        <v>173</v>
      </c>
      <c r="AU4" s="76" t="s">
        <v>173</v>
      </c>
      <c r="AV4" s="76" t="s">
        <v>173</v>
      </c>
      <c r="AW4" s="76" t="s">
        <v>173</v>
      </c>
      <c r="AX4" s="76" t="s">
        <v>173</v>
      </c>
      <c r="AY4" s="76" t="s">
        <v>173</v>
      </c>
      <c r="AZ4" s="76" t="s">
        <v>1654</v>
      </c>
      <c r="BA4" s="76" t="s">
        <v>175</v>
      </c>
      <c r="BB4" s="76" t="s">
        <v>176</v>
      </c>
      <c r="BC4" s="76" t="s">
        <v>175</v>
      </c>
      <c r="BD4" s="76" t="s">
        <v>176</v>
      </c>
      <c r="BE4" s="76">
        <v>0</v>
      </c>
      <c r="BF4" s="76" t="s">
        <v>173</v>
      </c>
      <c r="BG4" s="76" t="s">
        <v>173</v>
      </c>
      <c r="BH4" s="76" t="s">
        <v>1655</v>
      </c>
      <c r="BI4" s="76" t="s">
        <v>178</v>
      </c>
    </row>
    <row r="5" spans="1:61" x14ac:dyDescent="0.3">
      <c r="A5" s="76" t="s">
        <v>154</v>
      </c>
      <c r="B5" s="76" t="s">
        <v>154</v>
      </c>
      <c r="C5" s="76" t="s">
        <v>155</v>
      </c>
      <c r="D5" s="76" t="s">
        <v>156</v>
      </c>
      <c r="E5" s="76" t="s">
        <v>1643</v>
      </c>
      <c r="F5" s="76" t="s">
        <v>1656</v>
      </c>
      <c r="G5" s="76" t="s">
        <v>154</v>
      </c>
      <c r="H5" s="76" t="s">
        <v>154</v>
      </c>
      <c r="I5" s="76" t="s">
        <v>154</v>
      </c>
      <c r="J5" s="76" t="s">
        <v>1657</v>
      </c>
      <c r="K5" s="76" t="s">
        <v>1658</v>
      </c>
      <c r="L5" s="76" t="s">
        <v>154</v>
      </c>
      <c r="M5" s="76" t="s">
        <v>165</v>
      </c>
      <c r="N5" s="76" t="s">
        <v>166</v>
      </c>
      <c r="O5" s="76" t="s">
        <v>178</v>
      </c>
      <c r="P5" s="76" t="s">
        <v>1647</v>
      </c>
      <c r="Q5" s="76" t="s">
        <v>1659</v>
      </c>
      <c r="R5" s="76" t="s">
        <v>1660</v>
      </c>
      <c r="S5" s="76" t="s">
        <v>154</v>
      </c>
      <c r="T5" s="76" t="s">
        <v>1649</v>
      </c>
      <c r="U5" s="156">
        <v>1170</v>
      </c>
      <c r="V5" s="156">
        <v>0</v>
      </c>
      <c r="W5" s="156">
        <v>0</v>
      </c>
      <c r="X5" s="156">
        <v>0</v>
      </c>
      <c r="Y5" s="156">
        <v>0</v>
      </c>
      <c r="Z5" s="156">
        <v>0</v>
      </c>
      <c r="AA5" s="156">
        <v>0</v>
      </c>
      <c r="AB5" s="156">
        <v>1170</v>
      </c>
      <c r="AC5" s="76" t="s">
        <v>1661</v>
      </c>
      <c r="AD5" s="76">
        <v>0</v>
      </c>
      <c r="AE5" s="76">
        <v>0</v>
      </c>
      <c r="AF5" s="76">
        <v>0</v>
      </c>
      <c r="AG5" s="76">
        <v>0</v>
      </c>
      <c r="AH5" s="76" t="s">
        <v>154</v>
      </c>
      <c r="AI5" s="76" t="s">
        <v>369</v>
      </c>
      <c r="AJ5" s="76" t="s">
        <v>1651</v>
      </c>
      <c r="AK5" s="76" t="s">
        <v>273</v>
      </c>
      <c r="AL5" s="76" t="s">
        <v>184</v>
      </c>
      <c r="AM5" s="76" t="s">
        <v>154</v>
      </c>
      <c r="AN5" s="76" t="s">
        <v>274</v>
      </c>
      <c r="AO5" s="76" t="s">
        <v>1662</v>
      </c>
      <c r="AP5" s="76" t="s">
        <v>172</v>
      </c>
      <c r="AQ5" s="76" t="s">
        <v>173</v>
      </c>
      <c r="AR5" s="76" t="s">
        <v>173</v>
      </c>
      <c r="AS5" s="76" t="s">
        <v>173</v>
      </c>
      <c r="AT5" s="76" t="s">
        <v>173</v>
      </c>
      <c r="AU5" s="76" t="s">
        <v>173</v>
      </c>
      <c r="AV5" s="76" t="s">
        <v>173</v>
      </c>
      <c r="AW5" s="76" t="s">
        <v>173</v>
      </c>
      <c r="AX5" s="76" t="s">
        <v>173</v>
      </c>
      <c r="AY5" s="76" t="s">
        <v>173</v>
      </c>
      <c r="AZ5" s="76" t="s">
        <v>1663</v>
      </c>
      <c r="BA5" s="76" t="s">
        <v>175</v>
      </c>
      <c r="BB5" s="76" t="s">
        <v>176</v>
      </c>
      <c r="BC5" s="76" t="s">
        <v>175</v>
      </c>
      <c r="BD5" s="76" t="s">
        <v>176</v>
      </c>
      <c r="BE5" s="76">
        <v>0</v>
      </c>
      <c r="BF5" s="76" t="s">
        <v>173</v>
      </c>
      <c r="BG5" s="76" t="s">
        <v>173</v>
      </c>
      <c r="BH5" s="76" t="s">
        <v>1655</v>
      </c>
      <c r="BI5" s="76" t="s">
        <v>178</v>
      </c>
    </row>
    <row r="6" spans="1:61" x14ac:dyDescent="0.3">
      <c r="A6" s="76" t="s">
        <v>154</v>
      </c>
      <c r="B6" s="76" t="s">
        <v>154</v>
      </c>
      <c r="C6" s="76" t="s">
        <v>155</v>
      </c>
      <c r="D6" s="76" t="s">
        <v>156</v>
      </c>
      <c r="E6" s="76" t="s">
        <v>1643</v>
      </c>
      <c r="F6" s="76" t="s">
        <v>1664</v>
      </c>
      <c r="G6" s="76" t="s">
        <v>154</v>
      </c>
      <c r="H6" s="76" t="s">
        <v>154</v>
      </c>
      <c r="I6" s="76" t="s">
        <v>154</v>
      </c>
      <c r="J6" s="76" t="s">
        <v>1665</v>
      </c>
      <c r="K6" s="76" t="s">
        <v>1666</v>
      </c>
      <c r="L6" s="76" t="s">
        <v>154</v>
      </c>
      <c r="M6" s="76" t="s">
        <v>165</v>
      </c>
      <c r="N6" s="76" t="s">
        <v>166</v>
      </c>
      <c r="O6" s="76" t="s">
        <v>178</v>
      </c>
      <c r="P6" s="76" t="s">
        <v>1647</v>
      </c>
      <c r="Q6" s="76" t="s">
        <v>1667</v>
      </c>
      <c r="R6" s="76" t="s">
        <v>154</v>
      </c>
      <c r="S6" s="76" t="s">
        <v>154</v>
      </c>
      <c r="T6" s="76" t="s">
        <v>1649</v>
      </c>
      <c r="U6" s="156">
        <v>2966</v>
      </c>
      <c r="V6" s="156">
        <v>0</v>
      </c>
      <c r="W6" s="156">
        <v>0</v>
      </c>
      <c r="X6" s="156">
        <v>0</v>
      </c>
      <c r="Y6" s="156">
        <v>0</v>
      </c>
      <c r="Z6" s="156">
        <v>0</v>
      </c>
      <c r="AA6" s="156">
        <v>0</v>
      </c>
      <c r="AB6" s="156">
        <v>2966</v>
      </c>
      <c r="AC6" s="76" t="s">
        <v>1668</v>
      </c>
      <c r="AD6" s="76">
        <v>0</v>
      </c>
      <c r="AE6" s="76">
        <v>0</v>
      </c>
      <c r="AF6" s="76">
        <v>0</v>
      </c>
      <c r="AG6" s="76">
        <v>0</v>
      </c>
      <c r="AH6" s="76" t="s">
        <v>154</v>
      </c>
      <c r="AI6" s="76" t="s">
        <v>369</v>
      </c>
      <c r="AJ6" s="76" t="s">
        <v>1651</v>
      </c>
      <c r="AK6" s="76" t="s">
        <v>169</v>
      </c>
      <c r="AL6" s="76" t="s">
        <v>170</v>
      </c>
      <c r="AM6" s="76" t="s">
        <v>154</v>
      </c>
      <c r="AN6" s="76" t="s">
        <v>1652</v>
      </c>
      <c r="AO6" s="76" t="s">
        <v>1653</v>
      </c>
      <c r="AP6" s="76" t="s">
        <v>172</v>
      </c>
      <c r="AQ6" s="76" t="s">
        <v>173</v>
      </c>
      <c r="AR6" s="76" t="s">
        <v>173</v>
      </c>
      <c r="AS6" s="76" t="s">
        <v>173</v>
      </c>
      <c r="AT6" s="76" t="s">
        <v>173</v>
      </c>
      <c r="AU6" s="76" t="s">
        <v>173</v>
      </c>
      <c r="AV6" s="76" t="s">
        <v>173</v>
      </c>
      <c r="AW6" s="76" t="s">
        <v>173</v>
      </c>
      <c r="AX6" s="76" t="s">
        <v>173</v>
      </c>
      <c r="AY6" s="76" t="s">
        <v>173</v>
      </c>
      <c r="AZ6" s="76" t="s">
        <v>1669</v>
      </c>
      <c r="BA6" s="76" t="s">
        <v>175</v>
      </c>
      <c r="BB6" s="76" t="s">
        <v>176</v>
      </c>
      <c r="BC6" s="76" t="s">
        <v>175</v>
      </c>
      <c r="BD6" s="76" t="s">
        <v>176</v>
      </c>
      <c r="BE6" s="76">
        <v>0</v>
      </c>
      <c r="BF6" s="76" t="s">
        <v>173</v>
      </c>
      <c r="BG6" s="76" t="s">
        <v>173</v>
      </c>
      <c r="BH6" s="76" t="s">
        <v>1655</v>
      </c>
      <c r="BI6" s="76" t="s">
        <v>178</v>
      </c>
    </row>
    <row r="7" spans="1:61" x14ac:dyDescent="0.3">
      <c r="A7" s="76" t="s">
        <v>154</v>
      </c>
      <c r="B7" s="76" t="s">
        <v>154</v>
      </c>
      <c r="C7" s="76" t="s">
        <v>155</v>
      </c>
      <c r="D7" s="76" t="s">
        <v>156</v>
      </c>
      <c r="E7" s="76" t="s">
        <v>1643</v>
      </c>
      <c r="F7" s="76" t="s">
        <v>1670</v>
      </c>
      <c r="G7" s="76" t="s">
        <v>154</v>
      </c>
      <c r="H7" s="76" t="s">
        <v>154</v>
      </c>
      <c r="I7" s="76" t="s">
        <v>154</v>
      </c>
      <c r="J7" s="76" t="s">
        <v>1671</v>
      </c>
      <c r="K7" s="76" t="s">
        <v>1672</v>
      </c>
      <c r="L7" s="76" t="s">
        <v>154</v>
      </c>
      <c r="M7" s="76" t="s">
        <v>165</v>
      </c>
      <c r="N7" s="76" t="s">
        <v>166</v>
      </c>
      <c r="O7" s="76" t="s">
        <v>178</v>
      </c>
      <c r="P7" s="76" t="s">
        <v>1647</v>
      </c>
      <c r="Q7" s="76" t="s">
        <v>961</v>
      </c>
      <c r="R7" s="76" t="s">
        <v>1660</v>
      </c>
      <c r="S7" s="76" t="s">
        <v>154</v>
      </c>
      <c r="T7" s="76" t="s">
        <v>1649</v>
      </c>
      <c r="U7" s="156">
        <v>1170</v>
      </c>
      <c r="V7" s="156">
        <v>0</v>
      </c>
      <c r="W7" s="156">
        <v>0</v>
      </c>
      <c r="X7" s="156">
        <v>0</v>
      </c>
      <c r="Y7" s="156">
        <v>0</v>
      </c>
      <c r="Z7" s="156">
        <v>0</v>
      </c>
      <c r="AA7" s="156">
        <v>0</v>
      </c>
      <c r="AB7" s="156">
        <v>1170</v>
      </c>
      <c r="AC7" s="76" t="s">
        <v>1661</v>
      </c>
      <c r="AD7" s="76">
        <v>0</v>
      </c>
      <c r="AE7" s="76">
        <v>0</v>
      </c>
      <c r="AF7" s="76">
        <v>0</v>
      </c>
      <c r="AG7" s="76">
        <v>0</v>
      </c>
      <c r="AH7" s="76" t="s">
        <v>154</v>
      </c>
      <c r="AI7" s="76" t="s">
        <v>369</v>
      </c>
      <c r="AJ7" s="76" t="s">
        <v>1651</v>
      </c>
      <c r="AK7" s="76" t="s">
        <v>273</v>
      </c>
      <c r="AL7" s="76" t="s">
        <v>184</v>
      </c>
      <c r="AM7" s="76" t="s">
        <v>154</v>
      </c>
      <c r="AN7" s="76" t="s">
        <v>274</v>
      </c>
      <c r="AO7" s="76" t="s">
        <v>1662</v>
      </c>
      <c r="AP7" s="76" t="s">
        <v>172</v>
      </c>
      <c r="AQ7" s="76" t="s">
        <v>173</v>
      </c>
      <c r="AR7" s="76" t="s">
        <v>173</v>
      </c>
      <c r="AS7" s="76" t="s">
        <v>173</v>
      </c>
      <c r="AT7" s="76" t="s">
        <v>173</v>
      </c>
      <c r="AU7" s="76" t="s">
        <v>173</v>
      </c>
      <c r="AV7" s="76" t="s">
        <v>173</v>
      </c>
      <c r="AW7" s="76" t="s">
        <v>173</v>
      </c>
      <c r="AX7" s="76" t="s">
        <v>173</v>
      </c>
      <c r="AY7" s="76" t="s">
        <v>173</v>
      </c>
      <c r="AZ7" s="76" t="s">
        <v>1673</v>
      </c>
      <c r="BA7" s="76" t="s">
        <v>175</v>
      </c>
      <c r="BB7" s="76" t="s">
        <v>176</v>
      </c>
      <c r="BC7" s="76" t="s">
        <v>175</v>
      </c>
      <c r="BD7" s="76" t="s">
        <v>176</v>
      </c>
      <c r="BE7" s="76">
        <v>0</v>
      </c>
      <c r="BF7" s="76" t="s">
        <v>173</v>
      </c>
      <c r="BG7" s="76" t="s">
        <v>173</v>
      </c>
      <c r="BH7" s="76" t="s">
        <v>1655</v>
      </c>
      <c r="BI7" s="76" t="s">
        <v>178</v>
      </c>
    </row>
    <row r="8" spans="1:61" x14ac:dyDescent="0.3">
      <c r="U8" s="103">
        <f>SUM(U4:U7)</f>
        <v>7374.01</v>
      </c>
      <c r="V8" s="103">
        <f t="shared" ref="V8:AB8" si="0">SUM(V4:V7)</f>
        <v>0</v>
      </c>
      <c r="W8" s="103">
        <f t="shared" si="0"/>
        <v>0</v>
      </c>
      <c r="X8" s="103">
        <f t="shared" si="0"/>
        <v>0</v>
      </c>
      <c r="Y8" s="103">
        <f t="shared" si="0"/>
        <v>0</v>
      </c>
      <c r="Z8" s="103">
        <f t="shared" si="0"/>
        <v>0</v>
      </c>
      <c r="AA8" s="103">
        <f t="shared" si="0"/>
        <v>0</v>
      </c>
      <c r="AB8" s="103">
        <f t="shared" si="0"/>
        <v>7374.01</v>
      </c>
    </row>
  </sheetData>
  <mergeCells count="1">
    <mergeCell ref="B1:G2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DE3F-A1C8-4052-886C-9D4DF837A277}">
  <dimension ref="A1:A46"/>
  <sheetViews>
    <sheetView workbookViewId="0">
      <selection activeCell="A47" sqref="A47"/>
    </sheetView>
  </sheetViews>
  <sheetFormatPr baseColWidth="10" defaultColWidth="8.88671875" defaultRowHeight="14.4" x14ac:dyDescent="0.3"/>
  <cols>
    <col min="1" max="1" width="41.44140625" style="254" bestFit="1" customWidth="1"/>
  </cols>
  <sheetData>
    <row r="1" spans="1:1" x14ac:dyDescent="0.3">
      <c r="A1" s="247" t="s">
        <v>2</v>
      </c>
    </row>
    <row r="2" spans="1:1" ht="15.6" x14ac:dyDescent="0.3">
      <c r="A2" s="248" t="s">
        <v>35</v>
      </c>
    </row>
    <row r="3" spans="1:1" ht="15.6" x14ac:dyDescent="0.3">
      <c r="A3" s="248" t="s">
        <v>36</v>
      </c>
    </row>
    <row r="4" spans="1:1" ht="15.6" x14ac:dyDescent="0.3">
      <c r="A4" s="248" t="s">
        <v>37</v>
      </c>
    </row>
    <row r="5" spans="1:1" ht="15.6" x14ac:dyDescent="0.3">
      <c r="A5" s="248" t="s">
        <v>38</v>
      </c>
    </row>
    <row r="6" spans="1:1" ht="15.6" x14ac:dyDescent="0.3">
      <c r="A6" s="249" t="s">
        <v>40</v>
      </c>
    </row>
    <row r="7" spans="1:1" ht="31.2" x14ac:dyDescent="0.3">
      <c r="A7" s="250" t="s">
        <v>41</v>
      </c>
    </row>
    <row r="8" spans="1:1" ht="15.6" x14ac:dyDescent="0.3">
      <c r="A8" s="249" t="s">
        <v>43</v>
      </c>
    </row>
    <row r="9" spans="1:1" ht="15.6" x14ac:dyDescent="0.3">
      <c r="A9" s="248" t="s">
        <v>45</v>
      </c>
    </row>
    <row r="10" spans="1:1" ht="15.6" x14ac:dyDescent="0.3">
      <c r="A10" s="248" t="s">
        <v>46</v>
      </c>
    </row>
    <row r="11" spans="1:1" ht="15.6" x14ac:dyDescent="0.3">
      <c r="A11" s="248" t="s">
        <v>47</v>
      </c>
    </row>
    <row r="12" spans="1:1" ht="15.6" x14ac:dyDescent="0.3">
      <c r="A12" s="248" t="s">
        <v>48</v>
      </c>
    </row>
    <row r="13" spans="1:1" x14ac:dyDescent="0.3">
      <c r="A13" s="251" t="s">
        <v>53</v>
      </c>
    </row>
    <row r="14" spans="1:1" x14ac:dyDescent="0.3">
      <c r="A14" s="251" t="s">
        <v>54</v>
      </c>
    </row>
    <row r="15" spans="1:1" x14ac:dyDescent="0.3">
      <c r="A15" s="251" t="s">
        <v>55</v>
      </c>
    </row>
    <row r="16" spans="1:1" x14ac:dyDescent="0.3">
      <c r="A16" s="251" t="s">
        <v>56</v>
      </c>
    </row>
    <row r="17" spans="1:1" x14ac:dyDescent="0.3">
      <c r="A17" s="251" t="s">
        <v>58</v>
      </c>
    </row>
    <row r="18" spans="1:1" ht="15.6" x14ac:dyDescent="0.3">
      <c r="A18" s="248" t="s">
        <v>59</v>
      </c>
    </row>
    <row r="19" spans="1:1" ht="15.6" x14ac:dyDescent="0.3">
      <c r="A19" s="248" t="s">
        <v>60</v>
      </c>
    </row>
    <row r="20" spans="1:1" ht="15.6" x14ac:dyDescent="0.3">
      <c r="A20" s="248" t="s">
        <v>61</v>
      </c>
    </row>
    <row r="21" spans="1:1" ht="15.6" x14ac:dyDescent="0.3">
      <c r="A21" s="248" t="s">
        <v>63</v>
      </c>
    </row>
    <row r="22" spans="1:1" ht="15.6" x14ac:dyDescent="0.3">
      <c r="A22" s="248" t="s">
        <v>64</v>
      </c>
    </row>
    <row r="23" spans="1:1" ht="15.6" x14ac:dyDescent="0.3">
      <c r="A23" s="248" t="s">
        <v>67</v>
      </c>
    </row>
    <row r="24" spans="1:1" ht="15.6" x14ac:dyDescent="0.3">
      <c r="A24" s="248" t="s">
        <v>68</v>
      </c>
    </row>
    <row r="25" spans="1:1" ht="15.6" x14ac:dyDescent="0.3">
      <c r="A25" s="248" t="s">
        <v>69</v>
      </c>
    </row>
    <row r="26" spans="1:1" ht="15.6" x14ac:dyDescent="0.3">
      <c r="A26" s="248" t="s">
        <v>70</v>
      </c>
    </row>
    <row r="27" spans="1:1" ht="15.6" x14ac:dyDescent="0.3">
      <c r="A27" s="248" t="s">
        <v>71</v>
      </c>
    </row>
    <row r="28" spans="1:1" ht="15.6" x14ac:dyDescent="0.3">
      <c r="A28" s="248" t="s">
        <v>72</v>
      </c>
    </row>
    <row r="29" spans="1:1" ht="15.6" x14ac:dyDescent="0.3">
      <c r="A29" s="248" t="s">
        <v>73</v>
      </c>
    </row>
    <row r="30" spans="1:1" ht="15.6" x14ac:dyDescent="0.3">
      <c r="A30" s="248" t="s">
        <v>75</v>
      </c>
    </row>
    <row r="31" spans="1:1" ht="15.6" x14ac:dyDescent="0.3">
      <c r="A31" s="248" t="s">
        <v>77</v>
      </c>
    </row>
    <row r="32" spans="1:1" ht="15.6" x14ac:dyDescent="0.3">
      <c r="A32" s="248" t="s">
        <v>78</v>
      </c>
    </row>
    <row r="33" spans="1:1" ht="15.6" x14ac:dyDescent="0.3">
      <c r="A33" s="248" t="s">
        <v>79</v>
      </c>
    </row>
    <row r="34" spans="1:1" ht="31.2" x14ac:dyDescent="0.3">
      <c r="A34" s="252" t="s">
        <v>1674</v>
      </c>
    </row>
    <row r="35" spans="1:1" ht="15.6" x14ac:dyDescent="0.3">
      <c r="A35" s="248" t="s">
        <v>80</v>
      </c>
    </row>
    <row r="36" spans="1:1" ht="15.6" x14ac:dyDescent="0.3">
      <c r="A36" s="248" t="s">
        <v>81</v>
      </c>
    </row>
    <row r="37" spans="1:1" ht="15.6" x14ac:dyDescent="0.3">
      <c r="A37" s="248" t="s">
        <v>82</v>
      </c>
    </row>
    <row r="38" spans="1:1" ht="15.6" x14ac:dyDescent="0.3">
      <c r="A38" s="248" t="s">
        <v>83</v>
      </c>
    </row>
    <row r="39" spans="1:1" ht="15.6" x14ac:dyDescent="0.3">
      <c r="A39" s="248" t="s">
        <v>84</v>
      </c>
    </row>
    <row r="40" spans="1:1" ht="15.6" x14ac:dyDescent="0.3">
      <c r="A40" s="248" t="s">
        <v>85</v>
      </c>
    </row>
    <row r="41" spans="1:1" ht="15.6" x14ac:dyDescent="0.3">
      <c r="A41" s="248" t="s">
        <v>86</v>
      </c>
    </row>
    <row r="42" spans="1:1" ht="15.6" x14ac:dyDescent="0.3">
      <c r="A42" s="248" t="s">
        <v>1675</v>
      </c>
    </row>
    <row r="43" spans="1:1" ht="15.6" x14ac:dyDescent="0.3">
      <c r="A43" s="248" t="s">
        <v>88</v>
      </c>
    </row>
    <row r="44" spans="1:1" ht="15.6" x14ac:dyDescent="0.3">
      <c r="A44" s="248" t="s">
        <v>89</v>
      </c>
    </row>
    <row r="45" spans="1:1" x14ac:dyDescent="0.3">
      <c r="A45" s="253" t="s">
        <v>1676</v>
      </c>
    </row>
    <row r="46" spans="1:1" x14ac:dyDescent="0.3">
      <c r="A46" s="25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2025</vt:lpstr>
      <vt:lpstr>RECIBIDAS</vt:lpstr>
      <vt:lpstr>PAYMENTS</vt:lpstr>
      <vt:lpstr>PAYROLL</vt:lpstr>
      <vt:lpstr>INVOICED FEES</vt:lpstr>
      <vt:lpstr>CONCEPTS</vt:lpstr>
      <vt:lpstr>'2025'!Área_de_impresión</vt:lpstr>
      <vt:lpstr>'2025'!Títulos_a_imprimir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Landy Cruz</dc:creator>
  <cp:keywords/>
  <dc:description/>
  <cp:lastModifiedBy>Lizzeth Loeza</cp:lastModifiedBy>
  <cp:revision/>
  <dcterms:created xsi:type="dcterms:W3CDTF">2025-03-19T18:43:13Z</dcterms:created>
  <dcterms:modified xsi:type="dcterms:W3CDTF">2025-10-21T15:48:31Z</dcterms:modified>
  <cp:category/>
  <cp:contentStatus/>
</cp:coreProperties>
</file>