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d.docs.live.net/82f73bd8c8b120da/Desktop/Grant Focus/"/>
    </mc:Choice>
  </mc:AlternateContent>
  <xr:revisionPtr revIDLastSave="54" documentId="8_{01271914-4705-48BD-AA53-0441564CA2F2}" xr6:coauthVersionLast="47" xr6:coauthVersionMax="47" xr10:uidLastSave="{F4AAC6EF-11BD-40AD-B30F-1CFDC14A3F56}"/>
  <bookViews>
    <workbookView xWindow="0" yWindow="360" windowWidth="23040" windowHeight="11880" xr2:uid="{C1A1C278-200F-4FA0-A76F-D66E1EA46DB8}"/>
  </bookViews>
  <sheets>
    <sheet name="B vs A Template" sheetId="2" r:id="rId1"/>
    <sheet name="Instruction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 i="2" l="1"/>
  <c r="Q9" i="2"/>
  <c r="Q10" i="2"/>
  <c r="Q11" i="2"/>
  <c r="Q12" i="2"/>
  <c r="Q13" i="2"/>
  <c r="Q14" i="2"/>
  <c r="Q7" i="2"/>
  <c r="P13" i="2"/>
  <c r="O13" i="2"/>
  <c r="N16" i="2"/>
  <c r="M16" i="2"/>
  <c r="L16" i="2"/>
  <c r="K16" i="2"/>
  <c r="J16" i="2"/>
  <c r="I16" i="2"/>
  <c r="H16" i="2"/>
  <c r="O15" i="2"/>
  <c r="O14" i="2"/>
  <c r="O12" i="2"/>
  <c r="O11" i="2"/>
  <c r="P11" i="2" s="1"/>
  <c r="O10" i="2"/>
  <c r="O9" i="2"/>
  <c r="O8" i="2"/>
  <c r="B16" i="2"/>
  <c r="G16" i="2"/>
  <c r="C16" i="2"/>
  <c r="N5" i="2"/>
  <c r="M5" i="2"/>
  <c r="L5" i="2"/>
  <c r="K5" i="2"/>
  <c r="J5" i="2"/>
  <c r="I5" i="2"/>
  <c r="H5" i="2"/>
  <c r="G5" i="2"/>
  <c r="F5" i="2"/>
  <c r="E5" i="2"/>
  <c r="D5" i="2"/>
  <c r="C5" i="2"/>
  <c r="Q9" i="1"/>
  <c r="Q11" i="1"/>
  <c r="Q12" i="1"/>
  <c r="Q14" i="1"/>
  <c r="Q15" i="1"/>
  <c r="Q8" i="1"/>
  <c r="P9" i="1"/>
  <c r="P11" i="1"/>
  <c r="P12" i="1"/>
  <c r="P13" i="1"/>
  <c r="P14" i="1"/>
  <c r="P15" i="1"/>
  <c r="D15" i="1"/>
  <c r="E15" i="1"/>
  <c r="F15" i="1"/>
  <c r="G15" i="1"/>
  <c r="C15" i="1"/>
  <c r="O15" i="1" s="1"/>
  <c r="D14" i="1"/>
  <c r="E14" i="1"/>
  <c r="F14" i="1"/>
  <c r="G14" i="1"/>
  <c r="C14" i="1"/>
  <c r="O14" i="1"/>
  <c r="D9" i="1"/>
  <c r="E9" i="1"/>
  <c r="F9" i="1"/>
  <c r="F17" i="1" s="1"/>
  <c r="G9" i="1"/>
  <c r="G17" i="1" s="1"/>
  <c r="C9" i="1"/>
  <c r="D8" i="1"/>
  <c r="E8" i="1"/>
  <c r="F8" i="1"/>
  <c r="G8" i="1"/>
  <c r="N6" i="1"/>
  <c r="M6" i="1"/>
  <c r="L6" i="1"/>
  <c r="K6" i="1"/>
  <c r="J6" i="1"/>
  <c r="I6" i="1"/>
  <c r="H6" i="1"/>
  <c r="G6" i="1"/>
  <c r="F6" i="1"/>
  <c r="E6" i="1"/>
  <c r="D6" i="1"/>
  <c r="C6" i="1"/>
  <c r="C8" i="1"/>
  <c r="O10" i="1"/>
  <c r="P10" i="1" s="1"/>
  <c r="P17" i="1" s="1"/>
  <c r="O11" i="1"/>
  <c r="O12" i="1"/>
  <c r="O13" i="1"/>
  <c r="Q13" i="1" s="1"/>
  <c r="O16" i="1"/>
  <c r="E17" i="1"/>
  <c r="H17" i="1"/>
  <c r="I17" i="1"/>
  <c r="J17" i="1"/>
  <c r="K17" i="1"/>
  <c r="L17" i="1"/>
  <c r="M17" i="1"/>
  <c r="N17" i="1"/>
  <c r="B9" i="1"/>
  <c r="B15" i="1" s="1"/>
  <c r="B17" i="1" s="1"/>
  <c r="F16" i="2" l="1"/>
  <c r="P8" i="2"/>
  <c r="P14" i="2"/>
  <c r="P9" i="2"/>
  <c r="P12" i="2"/>
  <c r="O7" i="2"/>
  <c r="P10" i="2"/>
  <c r="E16" i="2"/>
  <c r="Q10" i="1"/>
  <c r="D17" i="1"/>
  <c r="O9" i="1"/>
  <c r="O17" i="1" s="1"/>
  <c r="O8" i="1"/>
  <c r="P8" i="1" s="1"/>
  <c r="C17" i="1"/>
  <c r="P7" i="2" l="1"/>
  <c r="O16" i="2"/>
  <c r="D16" i="2"/>
  <c r="P16" i="2" l="1"/>
</calcChain>
</file>

<file path=xl/sharedStrings.xml><?xml version="1.0" encoding="utf-8"?>
<sst xmlns="http://schemas.openxmlformats.org/spreadsheetml/2006/main" count="74" uniqueCount="47">
  <si>
    <t>Organization</t>
  </si>
  <si>
    <t>ABC Organization</t>
  </si>
  <si>
    <t>Budget vs. Actuals Analysis</t>
  </si>
  <si>
    <t>Name of the Award</t>
  </si>
  <si>
    <t>The Grant</t>
  </si>
  <si>
    <t>Dates of the Award</t>
  </si>
  <si>
    <t>07/01/2025-06/30/2026</t>
  </si>
  <si>
    <t>Budget</t>
  </si>
  <si>
    <t>Expenditures</t>
  </si>
  <si>
    <t>Account Description</t>
  </si>
  <si>
    <t>Amount awarded</t>
  </si>
  <si>
    <t>July</t>
  </si>
  <si>
    <t>August</t>
  </si>
  <si>
    <t>September</t>
  </si>
  <si>
    <t>October</t>
  </si>
  <si>
    <t>November</t>
  </si>
  <si>
    <t>December</t>
  </si>
  <si>
    <t>January</t>
  </si>
  <si>
    <t>February</t>
  </si>
  <si>
    <t>March</t>
  </si>
  <si>
    <t>April</t>
  </si>
  <si>
    <t>May</t>
  </si>
  <si>
    <t>June</t>
  </si>
  <si>
    <t>Total Expenditures</t>
  </si>
  <si>
    <t>Remaining Balance</t>
  </si>
  <si>
    <t>% spent</t>
  </si>
  <si>
    <t>Salary</t>
  </si>
  <si>
    <t>Benefits</t>
  </si>
  <si>
    <t>Professional Services</t>
  </si>
  <si>
    <t>Supplies</t>
  </si>
  <si>
    <t>Equipment</t>
  </si>
  <si>
    <t>Travel</t>
  </si>
  <si>
    <t>Subscription</t>
  </si>
  <si>
    <t>Indirect cost (De Minimus 15%)</t>
  </si>
  <si>
    <t>Total</t>
  </si>
  <si>
    <t>Cells in green:</t>
  </si>
  <si>
    <t>You will need to enter the Grants budget EXECTLY how it was approved by your grantor</t>
  </si>
  <si>
    <t>(budget vs. actual analysis involves comparing budgeted figures with actual financial results to identify variances and understand performance)</t>
  </si>
  <si>
    <t>Cells in blue:</t>
  </si>
  <si>
    <t>The Grantor expects you to spend 8% by the end of month 1.</t>
  </si>
  <si>
    <t>Take your numbers from your accounting system and enter it in accordance with your budget. If you see expenses that are different than the one you your grantor approved, you need to meet with your Program Manager to discuss</t>
  </si>
  <si>
    <t xml:space="preserve">Same process for the month 1, 2, 3, 4, and so on. </t>
  </si>
  <si>
    <t>Each time analyse your balances (Columns O-Q)</t>
  </si>
  <si>
    <t>Cells in purple:</t>
  </si>
  <si>
    <t xml:space="preserve">Regurarly check formulas for errors. </t>
  </si>
  <si>
    <t>% of spent should be close to your established banchmark or to be explainable to grantor.</t>
  </si>
  <si>
    <t>Indirect cost/ In-Kind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</si>
</sst>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3" formatCode="_(* #,##0.00_);_(* \(#,##0.00\);_(* &quot;-&quot;??_);_(@_)"/>
  </numFmts>
  <fonts count="10" x14ac:knownFonts="1">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i/>
      <sz val="12"/>
      <color theme="1"/>
      <name val="Aptos Narrow"/>
      <family val="2"/>
      <scheme val="minor"/>
    </font>
    <font>
      <sz val="12"/>
      <color theme="1"/>
      <name val="Aptos Narrow"/>
      <family val="2"/>
      <scheme val="minor"/>
    </font>
    <font>
      <u/>
      <sz val="12"/>
      <color theme="1"/>
      <name val="Aptos Narrow"/>
      <family val="2"/>
      <scheme val="minor"/>
    </font>
    <font>
      <sz val="12"/>
      <color theme="4"/>
      <name val="Aptos Narrow"/>
      <family val="2"/>
      <scheme val="minor"/>
    </font>
    <font>
      <b/>
      <u/>
      <sz val="12"/>
      <color theme="1"/>
      <name val="Aptos Narrow"/>
      <family val="2"/>
      <scheme val="minor"/>
    </font>
    <font>
      <b/>
      <sz val="12"/>
      <color theme="1"/>
      <name val="Aptos Narrow"/>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4">
    <xf numFmtId="0" fontId="0" fillId="0" borderId="0" xfId="0"/>
    <xf numFmtId="0" fontId="4" fillId="0" borderId="0" xfId="0" applyFont="1"/>
    <xf numFmtId="0" fontId="5" fillId="0" borderId="0" xfId="0" applyFont="1"/>
    <xf numFmtId="0" fontId="6" fillId="0" borderId="0" xfId="0" applyFont="1"/>
    <xf numFmtId="0" fontId="7" fillId="0" borderId="0" xfId="0" applyFont="1"/>
    <xf numFmtId="8" fontId="5" fillId="0" borderId="0" xfId="0" applyNumberFormat="1" applyFont="1"/>
    <xf numFmtId="0" fontId="5" fillId="2" borderId="0" xfId="0" applyFont="1" applyFill="1"/>
    <xf numFmtId="0" fontId="6" fillId="2" borderId="0" xfId="0" applyFont="1" applyFill="1"/>
    <xf numFmtId="0" fontId="8" fillId="2" borderId="2" xfId="0" applyFont="1" applyFill="1" applyBorder="1"/>
    <xf numFmtId="0" fontId="5" fillId="2" borderId="2" xfId="0" applyFont="1" applyFill="1" applyBorder="1"/>
    <xf numFmtId="0" fontId="9" fillId="0" borderId="2" xfId="0" applyFont="1" applyBorder="1" applyAlignment="1">
      <alignment horizontal="center"/>
    </xf>
    <xf numFmtId="9" fontId="9" fillId="0" borderId="2" xfId="2" applyFont="1" applyBorder="1" applyAlignment="1">
      <alignment horizontal="center"/>
    </xf>
    <xf numFmtId="0" fontId="9" fillId="2" borderId="1" xfId="0" applyFont="1" applyFill="1" applyBorder="1" applyAlignment="1">
      <alignment wrapText="1"/>
    </xf>
    <xf numFmtId="43" fontId="8" fillId="2" borderId="1" xfId="1" applyFont="1" applyFill="1" applyBorder="1" applyAlignment="1">
      <alignment wrapText="1"/>
    </xf>
    <xf numFmtId="0" fontId="9" fillId="0" borderId="1" xfId="0" applyFont="1" applyBorder="1" applyAlignment="1">
      <alignment wrapText="1"/>
    </xf>
    <xf numFmtId="8" fontId="9" fillId="0" borderId="1" xfId="0" applyNumberFormat="1" applyFont="1" applyBorder="1" applyAlignment="1">
      <alignment wrapText="1"/>
    </xf>
    <xf numFmtId="0" fontId="9" fillId="0" borderId="0" xfId="0" applyFont="1" applyAlignment="1">
      <alignment wrapText="1"/>
    </xf>
    <xf numFmtId="0" fontId="5" fillId="2" borderId="1" xfId="0" applyFont="1" applyFill="1" applyBorder="1" applyAlignment="1">
      <alignment wrapText="1"/>
    </xf>
    <xf numFmtId="43" fontId="5" fillId="2" borderId="1" xfId="1" applyFont="1" applyFill="1" applyBorder="1"/>
    <xf numFmtId="43" fontId="5" fillId="0" borderId="1" xfId="1" applyFont="1" applyBorder="1"/>
    <xf numFmtId="8" fontId="5" fillId="0" borderId="1" xfId="1" applyNumberFormat="1" applyFont="1" applyBorder="1"/>
    <xf numFmtId="43" fontId="5" fillId="0" borderId="0" xfId="1" applyFont="1"/>
    <xf numFmtId="43" fontId="9" fillId="2" borderId="1" xfId="1" applyFont="1" applyFill="1" applyBorder="1"/>
    <xf numFmtId="43" fontId="9" fillId="0" borderId="1" xfId="1" applyFont="1" applyBorder="1"/>
    <xf numFmtId="8" fontId="9" fillId="0" borderId="1" xfId="1" applyNumberFormat="1" applyFont="1" applyBorder="1"/>
    <xf numFmtId="8" fontId="5" fillId="0" borderId="0" xfId="1" applyNumberFormat="1" applyFont="1"/>
    <xf numFmtId="43" fontId="5" fillId="2" borderId="0" xfId="1" applyFont="1" applyFill="1"/>
    <xf numFmtId="0" fontId="9" fillId="0" borderId="1" xfId="0" applyFont="1" applyBorder="1" applyAlignment="1">
      <alignment horizontal="center" wrapText="1"/>
    </xf>
    <xf numFmtId="9" fontId="9" fillId="3" borderId="2" xfId="2" applyFont="1" applyFill="1" applyBorder="1" applyAlignment="1">
      <alignment horizontal="center"/>
    </xf>
    <xf numFmtId="0" fontId="9" fillId="3" borderId="1" xfId="0" applyFont="1" applyFill="1" applyBorder="1" applyAlignment="1">
      <alignment horizontal="center" wrapText="1"/>
    </xf>
    <xf numFmtId="43" fontId="5" fillId="3" borderId="1" xfId="1" applyFont="1" applyFill="1" applyBorder="1"/>
    <xf numFmtId="43" fontId="9" fillId="3" borderId="1" xfId="1" applyFont="1" applyFill="1" applyBorder="1"/>
    <xf numFmtId="43" fontId="5" fillId="3" borderId="0" xfId="1" applyFont="1" applyFill="1"/>
    <xf numFmtId="0" fontId="9" fillId="4" borderId="1" xfId="0" applyFont="1" applyFill="1" applyBorder="1" applyAlignment="1">
      <alignment wrapText="1"/>
    </xf>
    <xf numFmtId="9" fontId="5" fillId="4" borderId="1" xfId="2" applyFont="1" applyFill="1" applyBorder="1"/>
    <xf numFmtId="43" fontId="5" fillId="4" borderId="1" xfId="1" applyFont="1" applyFill="1" applyBorder="1"/>
    <xf numFmtId="0" fontId="5" fillId="4" borderId="0" xfId="0" applyFont="1" applyFill="1"/>
    <xf numFmtId="0" fontId="8" fillId="0" borderId="2" xfId="0" applyFont="1" applyFill="1" applyBorder="1"/>
    <xf numFmtId="0" fontId="5" fillId="0" borderId="2" xfId="0" applyFont="1" applyFill="1" applyBorder="1"/>
    <xf numFmtId="0" fontId="9" fillId="0" borderId="2" xfId="0" applyFont="1" applyFill="1" applyBorder="1" applyAlignment="1">
      <alignment horizontal="center"/>
    </xf>
    <xf numFmtId="0" fontId="5" fillId="0" borderId="0" xfId="0" applyFont="1" applyFill="1"/>
    <xf numFmtId="8" fontId="5" fillId="0" borderId="0" xfId="0" applyNumberFormat="1" applyFont="1" applyFill="1"/>
    <xf numFmtId="9" fontId="9" fillId="0" borderId="2" xfId="2" applyFont="1" applyFill="1" applyBorder="1" applyAlignment="1">
      <alignment horizontal="center"/>
    </xf>
    <xf numFmtId="0" fontId="9" fillId="0" borderId="1" xfId="0" applyFont="1" applyFill="1" applyBorder="1" applyAlignment="1">
      <alignment wrapText="1"/>
    </xf>
    <xf numFmtId="43" fontId="8" fillId="0" borderId="1" xfId="1" applyFont="1" applyFill="1" applyBorder="1" applyAlignment="1">
      <alignment wrapText="1"/>
    </xf>
    <xf numFmtId="0" fontId="9" fillId="0" borderId="1" xfId="0" applyFont="1" applyFill="1" applyBorder="1" applyAlignment="1">
      <alignment horizontal="center" wrapText="1"/>
    </xf>
    <xf numFmtId="8" fontId="9" fillId="0" borderId="1" xfId="0" applyNumberFormat="1" applyFont="1" applyFill="1" applyBorder="1" applyAlignment="1">
      <alignment wrapText="1"/>
    </xf>
    <xf numFmtId="0" fontId="5" fillId="0" borderId="1" xfId="0" applyFont="1" applyFill="1" applyBorder="1" applyAlignment="1">
      <alignment wrapText="1"/>
    </xf>
    <xf numFmtId="43" fontId="5" fillId="0" borderId="1" xfId="1" applyFont="1" applyFill="1" applyBorder="1"/>
    <xf numFmtId="8" fontId="5" fillId="0" borderId="1" xfId="1" applyNumberFormat="1" applyFont="1" applyFill="1" applyBorder="1"/>
    <xf numFmtId="9" fontId="5" fillId="0" borderId="1" xfId="2" applyFont="1" applyFill="1" applyBorder="1"/>
    <xf numFmtId="43" fontId="9" fillId="0" borderId="1" xfId="1" applyFont="1" applyFill="1" applyBorder="1"/>
    <xf numFmtId="8" fontId="9" fillId="0" borderId="1" xfId="1" applyNumberFormat="1" applyFont="1" applyFill="1" applyBorder="1"/>
    <xf numFmtId="0" fontId="2" fillId="0" borderId="0" xfId="0" applyFon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804C7-0BB0-455E-9F8D-4BF364657C18}">
  <dimension ref="A4:Q16"/>
  <sheetViews>
    <sheetView tabSelected="1" workbookViewId="0">
      <selection activeCell="C7" sqref="C7"/>
    </sheetView>
  </sheetViews>
  <sheetFormatPr defaultRowHeight="14.4" x14ac:dyDescent="0.3"/>
  <cols>
    <col min="1" max="1" width="23.109375" customWidth="1"/>
    <col min="2" max="14" width="11.33203125" customWidth="1"/>
    <col min="15" max="15" width="11.21875" bestFit="1" customWidth="1"/>
    <col min="16" max="16" width="11.6640625" bestFit="1" customWidth="1"/>
    <col min="17" max="17" width="8.33203125" bestFit="1" customWidth="1"/>
  </cols>
  <sheetData>
    <row r="4" spans="1:17" ht="15.6" x14ac:dyDescent="0.3">
      <c r="A4" s="37" t="s">
        <v>7</v>
      </c>
      <c r="B4" s="38"/>
      <c r="C4" s="39" t="s">
        <v>8</v>
      </c>
      <c r="D4" s="39"/>
      <c r="E4" s="39"/>
      <c r="F4" s="39"/>
      <c r="G4" s="39"/>
      <c r="H4" s="39"/>
      <c r="I4" s="39"/>
      <c r="J4" s="39"/>
      <c r="K4" s="39"/>
      <c r="L4" s="39"/>
      <c r="M4" s="39"/>
      <c r="N4" s="39"/>
      <c r="O4" s="40"/>
      <c r="P4" s="41"/>
      <c r="Q4" s="40"/>
    </row>
    <row r="5" spans="1:17" ht="15.6" x14ac:dyDescent="0.3">
      <c r="A5" s="37"/>
      <c r="B5" s="38"/>
      <c r="C5" s="42">
        <f>100%/12*1</f>
        <v>8.3333333333333329E-2</v>
      </c>
      <c r="D5" s="42">
        <f>100%/12*2</f>
        <v>0.16666666666666666</v>
      </c>
      <c r="E5" s="42">
        <f>100%/12*3</f>
        <v>0.25</v>
      </c>
      <c r="F5" s="42">
        <f>100%/12*4</f>
        <v>0.33333333333333331</v>
      </c>
      <c r="G5" s="42">
        <f>100%/12*5</f>
        <v>0.41666666666666663</v>
      </c>
      <c r="H5" s="42">
        <f>100%/12*6</f>
        <v>0.5</v>
      </c>
      <c r="I5" s="42">
        <f>100%/12*7</f>
        <v>0.58333333333333326</v>
      </c>
      <c r="J5" s="42">
        <f>100%/12*8</f>
        <v>0.66666666666666663</v>
      </c>
      <c r="K5" s="42">
        <f>100%/12*9</f>
        <v>0.75</v>
      </c>
      <c r="L5" s="42">
        <f>100%/12*10</f>
        <v>0.83333333333333326</v>
      </c>
      <c r="M5" s="42">
        <f>100%/12*11</f>
        <v>0.91666666666666663</v>
      </c>
      <c r="N5" s="42">
        <f>100%/12*12</f>
        <v>1</v>
      </c>
      <c r="O5" s="40"/>
      <c r="P5" s="41"/>
      <c r="Q5" s="40"/>
    </row>
    <row r="6" spans="1:17" ht="46.8" x14ac:dyDescent="0.3">
      <c r="A6" s="43" t="s">
        <v>9</v>
      </c>
      <c r="B6" s="44" t="s">
        <v>10</v>
      </c>
      <c r="C6" s="45" t="s">
        <v>11</v>
      </c>
      <c r="D6" s="45" t="s">
        <v>12</v>
      </c>
      <c r="E6" s="45" t="s">
        <v>13</v>
      </c>
      <c r="F6" s="45" t="s">
        <v>14</v>
      </c>
      <c r="G6" s="45" t="s">
        <v>15</v>
      </c>
      <c r="H6" s="45" t="s">
        <v>16</v>
      </c>
      <c r="I6" s="45" t="s">
        <v>17</v>
      </c>
      <c r="J6" s="45" t="s">
        <v>18</v>
      </c>
      <c r="K6" s="45" t="s">
        <v>19</v>
      </c>
      <c r="L6" s="45" t="s">
        <v>20</v>
      </c>
      <c r="M6" s="45" t="s">
        <v>21</v>
      </c>
      <c r="N6" s="45" t="s">
        <v>22</v>
      </c>
      <c r="O6" s="43" t="s">
        <v>23</v>
      </c>
      <c r="P6" s="46" t="s">
        <v>24</v>
      </c>
      <c r="Q6" s="43" t="s">
        <v>25</v>
      </c>
    </row>
    <row r="7" spans="1:17" ht="15.6" x14ac:dyDescent="0.3">
      <c r="A7" s="47" t="s">
        <v>26</v>
      </c>
      <c r="B7" s="48"/>
      <c r="C7" s="48"/>
      <c r="D7" s="48"/>
      <c r="E7" s="48"/>
      <c r="F7" s="48"/>
      <c r="G7" s="48"/>
      <c r="H7" s="48"/>
      <c r="I7" s="48"/>
      <c r="J7" s="48"/>
      <c r="K7" s="48"/>
      <c r="L7" s="48"/>
      <c r="M7" s="48"/>
      <c r="N7" s="48"/>
      <c r="O7" s="48">
        <f>SUM(C7:N7)</f>
        <v>0</v>
      </c>
      <c r="P7" s="49">
        <f>B7-O7</f>
        <v>0</v>
      </c>
      <c r="Q7" s="50">
        <f>IFERROR(O7/B7,0)</f>
        <v>0</v>
      </c>
    </row>
    <row r="8" spans="1:17" ht="15.6" x14ac:dyDescent="0.3">
      <c r="A8" s="47" t="s">
        <v>27</v>
      </c>
      <c r="B8" s="48"/>
      <c r="C8" s="48"/>
      <c r="D8" s="48"/>
      <c r="E8" s="48"/>
      <c r="F8" s="48"/>
      <c r="G8" s="48"/>
      <c r="H8" s="48"/>
      <c r="I8" s="48"/>
      <c r="J8" s="48"/>
      <c r="K8" s="48"/>
      <c r="L8" s="48"/>
      <c r="M8" s="48"/>
      <c r="N8" s="48"/>
      <c r="O8" s="48">
        <f t="shared" ref="O8:O15" si="0">SUM(C8:N8)</f>
        <v>0</v>
      </c>
      <c r="P8" s="49">
        <f t="shared" ref="P8:P14" si="1">B8-O8</f>
        <v>0</v>
      </c>
      <c r="Q8" s="50">
        <f t="shared" ref="Q8:Q14" si="2">IFERROR(O8/B8,0)</f>
        <v>0</v>
      </c>
    </row>
    <row r="9" spans="1:17" ht="15.6" x14ac:dyDescent="0.3">
      <c r="A9" s="47" t="s">
        <v>28</v>
      </c>
      <c r="B9" s="48"/>
      <c r="C9" s="48"/>
      <c r="D9" s="48"/>
      <c r="E9" s="48"/>
      <c r="F9" s="48"/>
      <c r="G9" s="48"/>
      <c r="H9" s="48"/>
      <c r="I9" s="48"/>
      <c r="J9" s="48"/>
      <c r="K9" s="48"/>
      <c r="L9" s="48"/>
      <c r="M9" s="48"/>
      <c r="N9" s="48"/>
      <c r="O9" s="48">
        <f t="shared" si="0"/>
        <v>0</v>
      </c>
      <c r="P9" s="49">
        <f t="shared" si="1"/>
        <v>0</v>
      </c>
      <c r="Q9" s="50">
        <f t="shared" si="2"/>
        <v>0</v>
      </c>
    </row>
    <row r="10" spans="1:17" ht="15.6" x14ac:dyDescent="0.3">
      <c r="A10" s="47" t="s">
        <v>29</v>
      </c>
      <c r="B10" s="48"/>
      <c r="C10" s="48"/>
      <c r="D10" s="48"/>
      <c r="E10" s="48"/>
      <c r="F10" s="48"/>
      <c r="G10" s="48"/>
      <c r="H10" s="48"/>
      <c r="I10" s="48"/>
      <c r="J10" s="48"/>
      <c r="K10" s="48"/>
      <c r="L10" s="48"/>
      <c r="M10" s="48"/>
      <c r="N10" s="48"/>
      <c r="O10" s="48">
        <f t="shared" si="0"/>
        <v>0</v>
      </c>
      <c r="P10" s="49">
        <f t="shared" si="1"/>
        <v>0</v>
      </c>
      <c r="Q10" s="50">
        <f t="shared" si="2"/>
        <v>0</v>
      </c>
    </row>
    <row r="11" spans="1:17" ht="15.6" x14ac:dyDescent="0.3">
      <c r="A11" s="47" t="s">
        <v>30</v>
      </c>
      <c r="B11" s="48"/>
      <c r="C11" s="48"/>
      <c r="D11" s="48"/>
      <c r="E11" s="48"/>
      <c r="F11" s="48"/>
      <c r="G11" s="48"/>
      <c r="H11" s="48"/>
      <c r="I11" s="48"/>
      <c r="J11" s="48"/>
      <c r="K11" s="48"/>
      <c r="L11" s="48"/>
      <c r="M11" s="48"/>
      <c r="N11" s="48"/>
      <c r="O11" s="48">
        <f t="shared" si="0"/>
        <v>0</v>
      </c>
      <c r="P11" s="49">
        <f t="shared" si="1"/>
        <v>0</v>
      </c>
      <c r="Q11" s="50">
        <f t="shared" si="2"/>
        <v>0</v>
      </c>
    </row>
    <row r="12" spans="1:17" ht="15.6" x14ac:dyDescent="0.3">
      <c r="A12" s="47" t="s">
        <v>31</v>
      </c>
      <c r="B12" s="48"/>
      <c r="C12" s="48"/>
      <c r="D12" s="48"/>
      <c r="E12" s="48"/>
      <c r="F12" s="48"/>
      <c r="G12" s="48"/>
      <c r="H12" s="48"/>
      <c r="I12" s="48"/>
      <c r="J12" s="48"/>
      <c r="K12" s="48"/>
      <c r="L12" s="48"/>
      <c r="M12" s="48"/>
      <c r="N12" s="48"/>
      <c r="O12" s="48">
        <f t="shared" si="0"/>
        <v>0</v>
      </c>
      <c r="P12" s="49">
        <f t="shared" si="1"/>
        <v>0</v>
      </c>
      <c r="Q12" s="50">
        <f t="shared" si="2"/>
        <v>0</v>
      </c>
    </row>
    <row r="13" spans="1:17" ht="15.6" x14ac:dyDescent="0.3">
      <c r="A13" s="47" t="s">
        <v>32</v>
      </c>
      <c r="B13" s="48"/>
      <c r="C13" s="48"/>
      <c r="D13" s="48"/>
      <c r="E13" s="48"/>
      <c r="F13" s="48"/>
      <c r="G13" s="48"/>
      <c r="H13" s="48"/>
      <c r="I13" s="48"/>
      <c r="J13" s="48"/>
      <c r="K13" s="48"/>
      <c r="L13" s="48"/>
      <c r="M13" s="48"/>
      <c r="N13" s="48"/>
      <c r="O13" s="48">
        <f>SUM(C13:N13)</f>
        <v>0</v>
      </c>
      <c r="P13" s="49">
        <f t="shared" si="1"/>
        <v>0</v>
      </c>
      <c r="Q13" s="50">
        <f t="shared" si="2"/>
        <v>0</v>
      </c>
    </row>
    <row r="14" spans="1:17" ht="15.6" x14ac:dyDescent="0.3">
      <c r="A14" s="47" t="s">
        <v>46</v>
      </c>
      <c r="B14" s="48"/>
      <c r="C14" s="48"/>
      <c r="D14" s="48"/>
      <c r="E14" s="48"/>
      <c r="F14" s="48"/>
      <c r="G14" s="48"/>
      <c r="H14" s="48"/>
      <c r="I14" s="48"/>
      <c r="J14" s="48"/>
      <c r="K14" s="48"/>
      <c r="L14" s="48"/>
      <c r="M14" s="48"/>
      <c r="N14" s="48"/>
      <c r="O14" s="48">
        <f t="shared" si="0"/>
        <v>0</v>
      </c>
      <c r="P14" s="49">
        <f t="shared" si="1"/>
        <v>0</v>
      </c>
      <c r="Q14" s="50">
        <f t="shared" si="2"/>
        <v>0</v>
      </c>
    </row>
    <row r="15" spans="1:17" ht="15.6" x14ac:dyDescent="0.3">
      <c r="A15" s="47"/>
      <c r="B15" s="48"/>
      <c r="C15" s="48"/>
      <c r="D15" s="48"/>
      <c r="E15" s="48"/>
      <c r="F15" s="48"/>
      <c r="G15" s="48"/>
      <c r="H15" s="48"/>
      <c r="I15" s="48"/>
      <c r="J15" s="48"/>
      <c r="K15" s="48"/>
      <c r="L15" s="48"/>
      <c r="M15" s="48"/>
      <c r="N15" s="48"/>
      <c r="O15" s="48">
        <f t="shared" si="0"/>
        <v>0</v>
      </c>
      <c r="P15" s="49"/>
      <c r="Q15" s="48"/>
    </row>
    <row r="16" spans="1:17" s="53" customFormat="1" ht="15.6" x14ac:dyDescent="0.3">
      <c r="A16" s="43" t="s">
        <v>34</v>
      </c>
      <c r="B16" s="51">
        <f>SUM(B7:B14)</f>
        <v>0</v>
      </c>
      <c r="C16" s="51">
        <f t="shared" ref="C16:P16" si="3">SUM(C7:C14)</f>
        <v>0</v>
      </c>
      <c r="D16" s="51">
        <f t="shared" si="3"/>
        <v>0</v>
      </c>
      <c r="E16" s="51">
        <f t="shared" si="3"/>
        <v>0</v>
      </c>
      <c r="F16" s="51">
        <f t="shared" si="3"/>
        <v>0</v>
      </c>
      <c r="G16" s="51">
        <f t="shared" si="3"/>
        <v>0</v>
      </c>
      <c r="H16" s="51">
        <f t="shared" si="3"/>
        <v>0</v>
      </c>
      <c r="I16" s="51">
        <f t="shared" si="3"/>
        <v>0</v>
      </c>
      <c r="J16" s="51">
        <f t="shared" si="3"/>
        <v>0</v>
      </c>
      <c r="K16" s="51">
        <f t="shared" si="3"/>
        <v>0</v>
      </c>
      <c r="L16" s="51">
        <f t="shared" si="3"/>
        <v>0</v>
      </c>
      <c r="M16" s="51">
        <f t="shared" si="3"/>
        <v>0</v>
      </c>
      <c r="N16" s="51">
        <f t="shared" si="3"/>
        <v>0</v>
      </c>
      <c r="O16" s="51">
        <f t="shared" si="3"/>
        <v>0</v>
      </c>
      <c r="P16" s="52">
        <f t="shared" si="3"/>
        <v>0</v>
      </c>
      <c r="Q16" s="51"/>
    </row>
  </sheetData>
  <mergeCells count="1">
    <mergeCell ref="C4:N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B7196-830F-4968-B958-26A996E28256}">
  <dimension ref="A1:Q31"/>
  <sheetViews>
    <sheetView workbookViewId="0">
      <selection activeCell="B6" sqref="B6"/>
    </sheetView>
  </sheetViews>
  <sheetFormatPr defaultRowHeight="15.6" x14ac:dyDescent="0.3"/>
  <cols>
    <col min="1" max="1" width="33.21875" style="2" customWidth="1"/>
    <col min="2" max="2" width="15" style="2" customWidth="1"/>
    <col min="3" max="3" width="14.33203125" style="2" customWidth="1"/>
    <col min="4" max="14" width="12.88671875" style="2" customWidth="1"/>
    <col min="15" max="15" width="15.33203125" style="2" customWidth="1"/>
    <col min="16" max="16" width="14.6640625" style="5" bestFit="1" customWidth="1"/>
    <col min="17" max="17" width="10.33203125" style="2" customWidth="1"/>
    <col min="18" max="16384" width="8.88671875" style="2"/>
  </cols>
  <sheetData>
    <row r="1" spans="1:17" x14ac:dyDescent="0.3">
      <c r="A1" s="2" t="s">
        <v>0</v>
      </c>
      <c r="B1" s="3" t="s">
        <v>1</v>
      </c>
      <c r="H1" s="4" t="s">
        <v>2</v>
      </c>
    </row>
    <row r="2" spans="1:17" x14ac:dyDescent="0.3">
      <c r="A2" s="6" t="s">
        <v>3</v>
      </c>
      <c r="B2" s="7" t="s">
        <v>4</v>
      </c>
      <c r="H2" s="1" t="s">
        <v>37</v>
      </c>
    </row>
    <row r="3" spans="1:17" x14ac:dyDescent="0.3">
      <c r="A3" s="6" t="s">
        <v>5</v>
      </c>
      <c r="B3" s="7" t="s">
        <v>6</v>
      </c>
    </row>
    <row r="4" spans="1:17" x14ac:dyDescent="0.3">
      <c r="A4" s="6"/>
      <c r="B4" s="6"/>
    </row>
    <row r="5" spans="1:17" x14ac:dyDescent="0.3">
      <c r="A5" s="8" t="s">
        <v>7</v>
      </c>
      <c r="B5" s="9"/>
      <c r="C5" s="10" t="s">
        <v>8</v>
      </c>
      <c r="D5" s="10"/>
      <c r="E5" s="10"/>
      <c r="F5" s="10"/>
      <c r="G5" s="10"/>
      <c r="H5" s="10"/>
      <c r="I5" s="10"/>
      <c r="J5" s="10"/>
      <c r="K5" s="10"/>
      <c r="L5" s="10"/>
      <c r="M5" s="10"/>
      <c r="N5" s="10"/>
    </row>
    <row r="6" spans="1:17" x14ac:dyDescent="0.3">
      <c r="A6" s="8"/>
      <c r="B6" s="9"/>
      <c r="C6" s="28">
        <f>100%/12*1</f>
        <v>8.3333333333333329E-2</v>
      </c>
      <c r="D6" s="11">
        <f>100%/12*2</f>
        <v>0.16666666666666666</v>
      </c>
      <c r="E6" s="11">
        <f>100%/12*3</f>
        <v>0.25</v>
      </c>
      <c r="F6" s="11">
        <f>100%/12*4</f>
        <v>0.33333333333333331</v>
      </c>
      <c r="G6" s="11">
        <f>100%/12*5</f>
        <v>0.41666666666666663</v>
      </c>
      <c r="H6" s="11">
        <f>100%/12*6</f>
        <v>0.5</v>
      </c>
      <c r="I6" s="11">
        <f>100%/12*7</f>
        <v>0.58333333333333326</v>
      </c>
      <c r="J6" s="11">
        <f>100%/12*8</f>
        <v>0.66666666666666663</v>
      </c>
      <c r="K6" s="11">
        <f>100%/12*9</f>
        <v>0.75</v>
      </c>
      <c r="L6" s="11">
        <f>100%/12*10</f>
        <v>0.83333333333333326</v>
      </c>
      <c r="M6" s="11">
        <f>100%/12*11</f>
        <v>0.91666666666666663</v>
      </c>
      <c r="N6" s="11">
        <f>100%/12*12</f>
        <v>1</v>
      </c>
    </row>
    <row r="7" spans="1:17" s="16" customFormat="1" ht="31.2" x14ac:dyDescent="0.3">
      <c r="A7" s="12" t="s">
        <v>9</v>
      </c>
      <c r="B7" s="13" t="s">
        <v>10</v>
      </c>
      <c r="C7" s="29" t="s">
        <v>11</v>
      </c>
      <c r="D7" s="27" t="s">
        <v>12</v>
      </c>
      <c r="E7" s="27" t="s">
        <v>13</v>
      </c>
      <c r="F7" s="27" t="s">
        <v>14</v>
      </c>
      <c r="G7" s="27" t="s">
        <v>15</v>
      </c>
      <c r="H7" s="27" t="s">
        <v>16</v>
      </c>
      <c r="I7" s="27" t="s">
        <v>17</v>
      </c>
      <c r="J7" s="27" t="s">
        <v>18</v>
      </c>
      <c r="K7" s="27" t="s">
        <v>19</v>
      </c>
      <c r="L7" s="27" t="s">
        <v>20</v>
      </c>
      <c r="M7" s="27" t="s">
        <v>21</v>
      </c>
      <c r="N7" s="27" t="s">
        <v>22</v>
      </c>
      <c r="O7" s="14" t="s">
        <v>23</v>
      </c>
      <c r="P7" s="15" t="s">
        <v>24</v>
      </c>
      <c r="Q7" s="33" t="s">
        <v>25</v>
      </c>
    </row>
    <row r="8" spans="1:17" s="21" customFormat="1" x14ac:dyDescent="0.3">
      <c r="A8" s="17" t="s">
        <v>26</v>
      </c>
      <c r="B8" s="18">
        <v>20000</v>
      </c>
      <c r="C8" s="30">
        <f>20000/12</f>
        <v>1666.6666666666667</v>
      </c>
      <c r="D8" s="19">
        <f t="shared" ref="D8:G8" si="0">20000/12</f>
        <v>1666.6666666666667</v>
      </c>
      <c r="E8" s="19">
        <f t="shared" si="0"/>
        <v>1666.6666666666667</v>
      </c>
      <c r="F8" s="19">
        <f t="shared" si="0"/>
        <v>1666.6666666666667</v>
      </c>
      <c r="G8" s="19">
        <f t="shared" si="0"/>
        <v>1666.6666666666667</v>
      </c>
      <c r="H8" s="19"/>
      <c r="I8" s="19"/>
      <c r="J8" s="19"/>
      <c r="K8" s="19"/>
      <c r="L8" s="19"/>
      <c r="M8" s="19"/>
      <c r="N8" s="19"/>
      <c r="O8" s="19">
        <f>SUM(C8:N8)</f>
        <v>8333.3333333333339</v>
      </c>
      <c r="P8" s="20">
        <f>B8-O8</f>
        <v>11666.666666666666</v>
      </c>
      <c r="Q8" s="34">
        <f>O8/B8</f>
        <v>0.41666666666666669</v>
      </c>
    </row>
    <row r="9" spans="1:17" s="21" customFormat="1" x14ac:dyDescent="0.3">
      <c r="A9" s="17" t="s">
        <v>27</v>
      </c>
      <c r="B9" s="18">
        <f>B8*0.33</f>
        <v>6600</v>
      </c>
      <c r="C9" s="30">
        <f>$B$9/12</f>
        <v>550</v>
      </c>
      <c r="D9" s="19">
        <f t="shared" ref="D9:G9" si="1">$B$9/12</f>
        <v>550</v>
      </c>
      <c r="E9" s="19">
        <f t="shared" si="1"/>
        <v>550</v>
      </c>
      <c r="F9" s="19">
        <f t="shared" si="1"/>
        <v>550</v>
      </c>
      <c r="G9" s="19">
        <f t="shared" si="1"/>
        <v>550</v>
      </c>
      <c r="H9" s="19"/>
      <c r="I9" s="19"/>
      <c r="J9" s="19"/>
      <c r="K9" s="19"/>
      <c r="L9" s="19"/>
      <c r="M9" s="19"/>
      <c r="N9" s="19"/>
      <c r="O9" s="19">
        <f t="shared" ref="O9:O16" si="2">SUM(C9:N9)</f>
        <v>2750</v>
      </c>
      <c r="P9" s="20">
        <f t="shared" ref="P9:P15" si="3">B9-O9</f>
        <v>3850</v>
      </c>
      <c r="Q9" s="34">
        <f t="shared" ref="Q9:Q15" si="4">O9/B9</f>
        <v>0.41666666666666669</v>
      </c>
    </row>
    <row r="10" spans="1:17" s="21" customFormat="1" x14ac:dyDescent="0.3">
      <c r="A10" s="17" t="s">
        <v>28</v>
      </c>
      <c r="B10" s="18">
        <v>10000</v>
      </c>
      <c r="C10" s="30">
        <v>3000</v>
      </c>
      <c r="D10" s="19"/>
      <c r="E10" s="19"/>
      <c r="F10" s="19">
        <v>1000</v>
      </c>
      <c r="G10" s="19">
        <v>250</v>
      </c>
      <c r="H10" s="19"/>
      <c r="I10" s="19"/>
      <c r="J10" s="19"/>
      <c r="K10" s="19"/>
      <c r="L10" s="19"/>
      <c r="M10" s="19"/>
      <c r="N10" s="19"/>
      <c r="O10" s="19">
        <f t="shared" si="2"/>
        <v>4250</v>
      </c>
      <c r="P10" s="20">
        <f t="shared" si="3"/>
        <v>5750</v>
      </c>
      <c r="Q10" s="34">
        <f t="shared" si="4"/>
        <v>0.42499999999999999</v>
      </c>
    </row>
    <row r="11" spans="1:17" s="21" customFormat="1" x14ac:dyDescent="0.3">
      <c r="A11" s="17" t="s">
        <v>29</v>
      </c>
      <c r="B11" s="18">
        <v>5000</v>
      </c>
      <c r="C11" s="30">
        <v>1000</v>
      </c>
      <c r="D11" s="19"/>
      <c r="E11" s="19">
        <v>570</v>
      </c>
      <c r="F11" s="19"/>
      <c r="G11" s="19">
        <v>100</v>
      </c>
      <c r="H11" s="19"/>
      <c r="I11" s="19"/>
      <c r="J11" s="19"/>
      <c r="K11" s="19"/>
      <c r="L11" s="19"/>
      <c r="M11" s="19"/>
      <c r="N11" s="19"/>
      <c r="O11" s="19">
        <f t="shared" si="2"/>
        <v>1670</v>
      </c>
      <c r="P11" s="20">
        <f t="shared" si="3"/>
        <v>3330</v>
      </c>
      <c r="Q11" s="34">
        <f t="shared" si="4"/>
        <v>0.33400000000000002</v>
      </c>
    </row>
    <row r="12" spans="1:17" s="21" customFormat="1" x14ac:dyDescent="0.3">
      <c r="A12" s="17" t="s">
        <v>30</v>
      </c>
      <c r="B12" s="18">
        <v>7000</v>
      </c>
      <c r="C12" s="30">
        <v>3500</v>
      </c>
      <c r="D12" s="19"/>
      <c r="E12" s="19"/>
      <c r="F12" s="19"/>
      <c r="G12" s="19"/>
      <c r="H12" s="19"/>
      <c r="I12" s="19"/>
      <c r="J12" s="19"/>
      <c r="K12" s="19"/>
      <c r="L12" s="19"/>
      <c r="M12" s="19"/>
      <c r="N12" s="19"/>
      <c r="O12" s="19">
        <f t="shared" si="2"/>
        <v>3500</v>
      </c>
      <c r="P12" s="20">
        <f t="shared" si="3"/>
        <v>3500</v>
      </c>
      <c r="Q12" s="34">
        <f t="shared" si="4"/>
        <v>0.5</v>
      </c>
    </row>
    <row r="13" spans="1:17" s="21" customFormat="1" x14ac:dyDescent="0.3">
      <c r="A13" s="17" t="s">
        <v>31</v>
      </c>
      <c r="B13" s="18">
        <v>2573.91</v>
      </c>
      <c r="C13" s="30">
        <v>2000</v>
      </c>
      <c r="D13" s="19">
        <v>1000</v>
      </c>
      <c r="E13" s="19"/>
      <c r="F13" s="19"/>
      <c r="G13" s="19"/>
      <c r="H13" s="19"/>
      <c r="I13" s="19"/>
      <c r="J13" s="19"/>
      <c r="K13" s="19"/>
      <c r="L13" s="19"/>
      <c r="M13" s="19"/>
      <c r="N13" s="19"/>
      <c r="O13" s="19">
        <f t="shared" si="2"/>
        <v>3000</v>
      </c>
      <c r="P13" s="20">
        <f t="shared" si="3"/>
        <v>-426.09000000000015</v>
      </c>
      <c r="Q13" s="34">
        <f t="shared" si="4"/>
        <v>1.1655419187151066</v>
      </c>
    </row>
    <row r="14" spans="1:17" s="21" customFormat="1" x14ac:dyDescent="0.3">
      <c r="A14" s="17" t="s">
        <v>32</v>
      </c>
      <c r="B14" s="18">
        <v>1000</v>
      </c>
      <c r="C14" s="30">
        <f>$B$14/12</f>
        <v>83.333333333333329</v>
      </c>
      <c r="D14" s="19">
        <f t="shared" ref="D14:G14" si="5">$B$14/12</f>
        <v>83.333333333333329</v>
      </c>
      <c r="E14" s="19">
        <f t="shared" si="5"/>
        <v>83.333333333333329</v>
      </c>
      <c r="F14" s="19">
        <f t="shared" si="5"/>
        <v>83.333333333333329</v>
      </c>
      <c r="G14" s="19">
        <f t="shared" si="5"/>
        <v>83.333333333333329</v>
      </c>
      <c r="H14" s="19"/>
      <c r="I14" s="19"/>
      <c r="J14" s="19"/>
      <c r="K14" s="19"/>
      <c r="L14" s="19"/>
      <c r="M14" s="19"/>
      <c r="N14" s="19"/>
      <c r="O14" s="19">
        <f t="shared" si="2"/>
        <v>416.66666666666663</v>
      </c>
      <c r="P14" s="20">
        <f t="shared" si="3"/>
        <v>583.33333333333337</v>
      </c>
      <c r="Q14" s="34">
        <f t="shared" si="4"/>
        <v>0.41666666666666663</v>
      </c>
    </row>
    <row r="15" spans="1:17" s="21" customFormat="1" x14ac:dyDescent="0.3">
      <c r="A15" s="17" t="s">
        <v>33</v>
      </c>
      <c r="B15" s="18">
        <f>SUM(B8:B14)*0.15</f>
        <v>7826.0865000000003</v>
      </c>
      <c r="C15" s="30">
        <f>$B$15/12</f>
        <v>652.17387500000007</v>
      </c>
      <c r="D15" s="19">
        <f t="shared" ref="D15:G15" si="6">$B$15/12</f>
        <v>652.17387500000007</v>
      </c>
      <c r="E15" s="19">
        <f t="shared" si="6"/>
        <v>652.17387500000007</v>
      </c>
      <c r="F15" s="19">
        <f t="shared" si="6"/>
        <v>652.17387500000007</v>
      </c>
      <c r="G15" s="19">
        <f t="shared" si="6"/>
        <v>652.17387500000007</v>
      </c>
      <c r="H15" s="19"/>
      <c r="I15" s="19"/>
      <c r="J15" s="19"/>
      <c r="K15" s="19"/>
      <c r="L15" s="19"/>
      <c r="M15" s="19"/>
      <c r="N15" s="19"/>
      <c r="O15" s="19">
        <f t="shared" si="2"/>
        <v>3260.8693750000002</v>
      </c>
      <c r="P15" s="20">
        <f t="shared" si="3"/>
        <v>4565.2171250000001</v>
      </c>
      <c r="Q15" s="34">
        <f t="shared" si="4"/>
        <v>0.41666666666666669</v>
      </c>
    </row>
    <row r="16" spans="1:17" s="21" customFormat="1" x14ac:dyDescent="0.3">
      <c r="A16" s="17"/>
      <c r="B16" s="18"/>
      <c r="C16" s="30"/>
      <c r="D16" s="19"/>
      <c r="E16" s="19"/>
      <c r="F16" s="19"/>
      <c r="G16" s="19"/>
      <c r="H16" s="19"/>
      <c r="I16" s="19"/>
      <c r="J16" s="19"/>
      <c r="K16" s="19"/>
      <c r="L16" s="19"/>
      <c r="M16" s="19"/>
      <c r="N16" s="19"/>
      <c r="O16" s="19">
        <f t="shared" si="2"/>
        <v>0</v>
      </c>
      <c r="P16" s="20"/>
      <c r="Q16" s="35"/>
    </row>
    <row r="17" spans="1:17" s="21" customFormat="1" x14ac:dyDescent="0.3">
      <c r="A17" s="17" t="s">
        <v>34</v>
      </c>
      <c r="B17" s="22">
        <f>SUM(B8:B15)</f>
        <v>59999.996500000001</v>
      </c>
      <c r="C17" s="31">
        <f t="shared" ref="C17:P17" si="7">SUM(C8:C15)</f>
        <v>12452.173875000002</v>
      </c>
      <c r="D17" s="23">
        <f t="shared" si="7"/>
        <v>3952.1738750000004</v>
      </c>
      <c r="E17" s="23">
        <f t="shared" si="7"/>
        <v>3522.1738750000004</v>
      </c>
      <c r="F17" s="23">
        <f t="shared" si="7"/>
        <v>3952.1738750000004</v>
      </c>
      <c r="G17" s="23">
        <f t="shared" si="7"/>
        <v>3302.1738750000004</v>
      </c>
      <c r="H17" s="23">
        <f t="shared" si="7"/>
        <v>0</v>
      </c>
      <c r="I17" s="23">
        <f t="shared" si="7"/>
        <v>0</v>
      </c>
      <c r="J17" s="23">
        <f t="shared" si="7"/>
        <v>0</v>
      </c>
      <c r="K17" s="23">
        <f t="shared" si="7"/>
        <v>0</v>
      </c>
      <c r="L17" s="23">
        <f t="shared" si="7"/>
        <v>0</v>
      </c>
      <c r="M17" s="23">
        <f t="shared" si="7"/>
        <v>0</v>
      </c>
      <c r="N17" s="23">
        <f t="shared" si="7"/>
        <v>0</v>
      </c>
      <c r="O17" s="23">
        <f t="shared" si="7"/>
        <v>27180.869375000002</v>
      </c>
      <c r="P17" s="24">
        <f t="shared" si="7"/>
        <v>32819.127124999999</v>
      </c>
      <c r="Q17" s="35"/>
    </row>
    <row r="18" spans="1:17" s="21" customFormat="1" x14ac:dyDescent="0.3">
      <c r="P18" s="25"/>
    </row>
    <row r="19" spans="1:17" s="21" customFormat="1" x14ac:dyDescent="0.3">
      <c r="P19" s="25"/>
    </row>
    <row r="20" spans="1:17" s="21" customFormat="1" x14ac:dyDescent="0.3">
      <c r="A20" s="26" t="s">
        <v>35</v>
      </c>
      <c r="P20" s="25"/>
    </row>
    <row r="21" spans="1:17" s="21" customFormat="1" x14ac:dyDescent="0.3">
      <c r="A21" s="21" t="s">
        <v>36</v>
      </c>
      <c r="P21" s="25"/>
    </row>
    <row r="22" spans="1:17" s="21" customFormat="1" x14ac:dyDescent="0.3">
      <c r="P22" s="25"/>
    </row>
    <row r="23" spans="1:17" s="21" customFormat="1" x14ac:dyDescent="0.3">
      <c r="A23" s="32" t="s">
        <v>38</v>
      </c>
      <c r="P23" s="25"/>
    </row>
    <row r="24" spans="1:17" x14ac:dyDescent="0.3">
      <c r="A24" s="2" t="s">
        <v>39</v>
      </c>
      <c r="B24" s="21"/>
    </row>
    <row r="25" spans="1:17" x14ac:dyDescent="0.3">
      <c r="A25" s="2" t="s">
        <v>40</v>
      </c>
      <c r="B25" s="21"/>
    </row>
    <row r="26" spans="1:17" x14ac:dyDescent="0.3">
      <c r="A26" s="2" t="s">
        <v>41</v>
      </c>
    </row>
    <row r="27" spans="1:17" x14ac:dyDescent="0.3">
      <c r="A27" s="2" t="s">
        <v>42</v>
      </c>
    </row>
    <row r="29" spans="1:17" x14ac:dyDescent="0.3">
      <c r="A29" s="36" t="s">
        <v>43</v>
      </c>
    </row>
    <row r="30" spans="1:17" x14ac:dyDescent="0.3">
      <c r="A30" s="2" t="s">
        <v>44</v>
      </c>
    </row>
    <row r="31" spans="1:17" x14ac:dyDescent="0.3">
      <c r="A31" s="2" t="s">
        <v>45</v>
      </c>
    </row>
  </sheetData>
  <mergeCells count="1">
    <mergeCell ref="C5:N5"/>
  </mergeCells>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 vs A Template</vt:lpstr>
      <vt:lpstr>Instructions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Vera Acuna</dc:creator>
  <cp:keywords/>
  <dc:description/>
  <cp:lastModifiedBy>Vera Acuna</cp:lastModifiedBy>
  <cp:revision/>
  <dcterms:created xsi:type="dcterms:W3CDTF">2025-04-08T23:43:45Z</dcterms:created>
  <dcterms:modified xsi:type="dcterms:W3CDTF">2025-04-13T21:07:03Z</dcterms:modified>
  <cp:category/>
  <cp:contentStatus/>
</cp:coreProperties>
</file>